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15" windowWidth="28830" windowHeight="6360" activeTab="4"/>
  </bookViews>
  <sheets>
    <sheet name="Summary Sacr Prop Delta" sheetId="8" r:id="rId1"/>
    <sheet name="Summary" sheetId="5" r:id="rId2"/>
    <sheet name="IO Riparian 2014" sheetId="3" r:id="rId3"/>
    <sheet name="IO Pre-14 2014" sheetId="4" r:id="rId4"/>
    <sheet name="2015_riparian_actual" sheetId="10" r:id="rId5"/>
    <sheet name="2015_pre14_actual" sheetId="9" r:id="rId6"/>
    <sheet name="Sheet1" sheetId="11" r:id="rId7"/>
    <sheet name="Sheet2" sheetId="12" r:id="rId8"/>
  </sheets>
  <definedNames>
    <definedName name="_xlnm.Print_Area" localSheetId="1">Summary!$A$1:$H$28</definedName>
    <definedName name="_xlnm.Print_Area" localSheetId="0">'Summary Sacr Prop Delta'!$A$1:$H$42</definedName>
  </definedNames>
  <calcPr calcId="145621"/>
</workbook>
</file>

<file path=xl/calcChain.xml><?xml version="1.0" encoding="utf-8"?>
<calcChain xmlns="http://schemas.openxmlformats.org/spreadsheetml/2006/main">
  <c r="B931" i="9" l="1"/>
  <c r="B932" i="9"/>
  <c r="B933" i="9"/>
  <c r="B934" i="9"/>
  <c r="B935" i="9"/>
  <c r="B936" i="9"/>
  <c r="B937" i="9"/>
  <c r="B938" i="9"/>
  <c r="B939" i="9"/>
  <c r="B940" i="9"/>
  <c r="B941" i="9"/>
  <c r="B942" i="9"/>
  <c r="B943" i="9"/>
  <c r="B944" i="9"/>
  <c r="B945" i="9"/>
  <c r="B946" i="9"/>
  <c r="B947" i="9"/>
  <c r="B948" i="9"/>
  <c r="B29" i="9"/>
  <c r="B30" i="9"/>
  <c r="B949" i="9"/>
  <c r="B31" i="9"/>
  <c r="B993" i="9"/>
  <c r="B950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951" i="9"/>
  <c r="B952" i="9"/>
  <c r="B1025" i="9"/>
  <c r="B953" i="9"/>
  <c r="B994" i="9"/>
  <c r="B995" i="9"/>
  <c r="B996" i="9"/>
  <c r="B997" i="9"/>
  <c r="B998" i="9"/>
  <c r="B999" i="9"/>
  <c r="B1000" i="9"/>
  <c r="B954" i="9"/>
  <c r="B1001" i="9"/>
  <c r="B1002" i="9"/>
  <c r="B1003" i="9"/>
  <c r="B47" i="9"/>
  <c r="B1004" i="9"/>
  <c r="B955" i="9"/>
  <c r="B48" i="9"/>
  <c r="B49" i="9"/>
  <c r="B50" i="9"/>
  <c r="B51" i="9"/>
  <c r="B52" i="9"/>
  <c r="B1005" i="9"/>
  <c r="B1006" i="9"/>
  <c r="B1007" i="9"/>
  <c r="B956" i="9"/>
  <c r="B957" i="9"/>
  <c r="B1026" i="9"/>
  <c r="B1008" i="9"/>
  <c r="B1009" i="9"/>
  <c r="B53" i="9"/>
  <c r="B1027" i="9"/>
  <c r="B54" i="9"/>
  <c r="B958" i="9"/>
  <c r="B959" i="9"/>
  <c r="B55" i="9"/>
  <c r="B56" i="9"/>
  <c r="B960" i="9"/>
  <c r="B57" i="9"/>
  <c r="B1010" i="9"/>
  <c r="B58" i="9"/>
  <c r="B961" i="9"/>
  <c r="B1028" i="9"/>
  <c r="B1011" i="9"/>
  <c r="B962" i="9"/>
  <c r="B1012" i="9"/>
  <c r="B59" i="9"/>
  <c r="B60" i="9"/>
  <c r="B61" i="9"/>
  <c r="B62" i="9"/>
  <c r="B963" i="9"/>
  <c r="B964" i="9"/>
  <c r="B63" i="9"/>
  <c r="B1013" i="9"/>
  <c r="B64" i="9"/>
  <c r="B1014" i="9"/>
  <c r="B65" i="9"/>
  <c r="B965" i="9"/>
  <c r="B966" i="9"/>
  <c r="B967" i="9"/>
  <c r="B968" i="9"/>
  <c r="B969" i="9"/>
  <c r="B970" i="9"/>
  <c r="B1015" i="9"/>
  <c r="B66" i="9"/>
  <c r="B1016" i="9"/>
  <c r="B2" i="9"/>
  <c r="B3" i="9"/>
  <c r="B4" i="9"/>
  <c r="B5" i="9"/>
  <c r="B67" i="9"/>
  <c r="B68" i="9"/>
  <c r="B69" i="9"/>
  <c r="B70" i="9"/>
  <c r="B71" i="9"/>
  <c r="B72" i="9"/>
  <c r="B73" i="9"/>
  <c r="B74" i="9"/>
  <c r="B75" i="9"/>
  <c r="B1029" i="9"/>
  <c r="B76" i="9"/>
  <c r="B77" i="9"/>
  <c r="B78" i="9"/>
  <c r="B79" i="9"/>
  <c r="B80" i="9"/>
  <c r="B81" i="9"/>
  <c r="B82" i="9"/>
  <c r="B83" i="9"/>
  <c r="B84" i="9"/>
  <c r="B85" i="9"/>
  <c r="B86" i="9"/>
  <c r="B1021" i="9"/>
  <c r="B87" i="9"/>
  <c r="B971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972" i="9"/>
  <c r="B109" i="9"/>
  <c r="B110" i="9"/>
  <c r="B111" i="9"/>
  <c r="B112" i="9"/>
  <c r="B973" i="9"/>
  <c r="B113" i="9"/>
  <c r="B974" i="9"/>
  <c r="B114" i="9"/>
  <c r="B115" i="9"/>
  <c r="B116" i="9"/>
  <c r="B117" i="9"/>
  <c r="B118" i="9"/>
  <c r="B119" i="9"/>
  <c r="B120" i="9"/>
  <c r="B1017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6" i="9"/>
  <c r="B1018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030" i="9"/>
  <c r="B180" i="9"/>
  <c r="B181" i="9"/>
  <c r="B182" i="9"/>
  <c r="B183" i="9"/>
  <c r="B184" i="9"/>
  <c r="B185" i="9"/>
  <c r="B186" i="9"/>
  <c r="B187" i="9"/>
  <c r="B975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1031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1022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1032" i="9"/>
  <c r="B1033" i="9"/>
  <c r="B318" i="9"/>
  <c r="B319" i="9"/>
  <c r="B320" i="9"/>
  <c r="B321" i="9"/>
  <c r="B976" i="9"/>
  <c r="B322" i="9"/>
  <c r="B323" i="9"/>
  <c r="B324" i="9"/>
  <c r="B7" i="9"/>
  <c r="B8" i="9"/>
  <c r="B325" i="9"/>
  <c r="B326" i="9"/>
  <c r="B327" i="9"/>
  <c r="B328" i="9"/>
  <c r="B329" i="9"/>
  <c r="B330" i="9"/>
  <c r="B331" i="9"/>
  <c r="B332" i="9"/>
  <c r="B333" i="9"/>
  <c r="B334" i="9"/>
  <c r="B9" i="9"/>
  <c r="B10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11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1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13" i="9"/>
  <c r="B446" i="9"/>
  <c r="B447" i="9"/>
  <c r="B448" i="9"/>
  <c r="B1019" i="9"/>
  <c r="B1023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14" i="9"/>
  <c r="B463" i="9"/>
  <c r="B15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16" i="9"/>
  <c r="B17" i="9"/>
  <c r="B492" i="9"/>
  <c r="B493" i="9"/>
  <c r="B18" i="9"/>
  <c r="B494" i="9"/>
  <c r="B495" i="9"/>
  <c r="B19" i="9"/>
  <c r="B496" i="9"/>
  <c r="B497" i="9"/>
  <c r="B20" i="9"/>
  <c r="B21" i="9"/>
  <c r="B498" i="9"/>
  <c r="B499" i="9"/>
  <c r="B500" i="9"/>
  <c r="B501" i="9"/>
  <c r="B502" i="9"/>
  <c r="B503" i="9"/>
  <c r="B504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102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98" i="9"/>
  <c r="B599" i="9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B655" i="9"/>
  <c r="B656" i="9"/>
  <c r="B657" i="9"/>
  <c r="B658" i="9"/>
  <c r="B977" i="9"/>
  <c r="B22" i="9"/>
  <c r="B659" i="9"/>
  <c r="B660" i="9"/>
  <c r="B661" i="9"/>
  <c r="B662" i="9"/>
  <c r="B663" i="9"/>
  <c r="B664" i="9"/>
  <c r="B665" i="9"/>
  <c r="B666" i="9"/>
  <c r="B6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682" i="9"/>
  <c r="B683" i="9"/>
  <c r="B684" i="9"/>
  <c r="B685" i="9"/>
  <c r="B686" i="9"/>
  <c r="B687" i="9"/>
  <c r="B688" i="9"/>
  <c r="B689" i="9"/>
  <c r="B690" i="9"/>
  <c r="B1034" i="9"/>
  <c r="B978" i="9"/>
  <c r="B979" i="9"/>
  <c r="B691" i="9"/>
  <c r="B692" i="9"/>
  <c r="B693" i="9"/>
  <c r="B694" i="9"/>
  <c r="B695" i="9"/>
  <c r="B696" i="9"/>
  <c r="B697" i="9"/>
  <c r="B698" i="9"/>
  <c r="B699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23" i="9"/>
  <c r="B24" i="9"/>
  <c r="B742" i="9"/>
  <c r="B25" i="9"/>
  <c r="B743" i="9"/>
  <c r="B744" i="9"/>
  <c r="B745" i="9"/>
  <c r="B746" i="9"/>
  <c r="B747" i="9"/>
  <c r="B748" i="9"/>
  <c r="B749" i="9"/>
  <c r="B750" i="9"/>
  <c r="B751" i="9"/>
  <c r="B980" i="9"/>
  <c r="B981" i="9"/>
  <c r="B752" i="9"/>
  <c r="B98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983" i="9"/>
  <c r="B770" i="9"/>
  <c r="B771" i="9"/>
  <c r="B772" i="9"/>
  <c r="B773" i="9"/>
  <c r="B774" i="9"/>
  <c r="B775" i="9"/>
  <c r="B776" i="9"/>
  <c r="B777" i="9"/>
  <c r="B778" i="9"/>
  <c r="B779" i="9"/>
  <c r="B780" i="9"/>
  <c r="B781" i="9"/>
  <c r="B782" i="9"/>
  <c r="B783" i="9"/>
  <c r="B784" i="9"/>
  <c r="B785" i="9"/>
  <c r="B786" i="9"/>
  <c r="B787" i="9"/>
  <c r="B788" i="9"/>
  <c r="B789" i="9"/>
  <c r="B790" i="9"/>
  <c r="B791" i="9"/>
  <c r="B792" i="9"/>
  <c r="B793" i="9"/>
  <c r="B794" i="9"/>
  <c r="B795" i="9"/>
  <c r="B796" i="9"/>
  <c r="B797" i="9"/>
  <c r="B798" i="9"/>
  <c r="B799" i="9"/>
  <c r="B800" i="9"/>
  <c r="B801" i="9"/>
  <c r="B802" i="9"/>
  <c r="B803" i="9"/>
  <c r="B804" i="9"/>
  <c r="B805" i="9"/>
  <c r="B806" i="9"/>
  <c r="B807" i="9"/>
  <c r="B808" i="9"/>
  <c r="B809" i="9"/>
  <c r="B810" i="9"/>
  <c r="B811" i="9"/>
  <c r="B812" i="9"/>
  <c r="B984" i="9"/>
  <c r="B985" i="9"/>
  <c r="B813" i="9"/>
  <c r="B814" i="9"/>
  <c r="B1035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B828" i="9"/>
  <c r="B829" i="9"/>
  <c r="B830" i="9"/>
  <c r="B831" i="9"/>
  <c r="B832" i="9"/>
  <c r="B833" i="9"/>
  <c r="B834" i="9"/>
  <c r="B835" i="9"/>
  <c r="B836" i="9"/>
  <c r="B837" i="9"/>
  <c r="B838" i="9"/>
  <c r="B839" i="9"/>
  <c r="B840" i="9"/>
  <c r="B841" i="9"/>
  <c r="B842" i="9"/>
  <c r="B843" i="9"/>
  <c r="B844" i="9"/>
  <c r="B845" i="9"/>
  <c r="B846" i="9"/>
  <c r="B847" i="9"/>
  <c r="B848" i="9"/>
  <c r="B849" i="9"/>
  <c r="B850" i="9"/>
  <c r="B851" i="9"/>
  <c r="B852" i="9"/>
  <c r="B853" i="9"/>
  <c r="B854" i="9"/>
  <c r="B855" i="9"/>
  <c r="B856" i="9"/>
  <c r="B857" i="9"/>
  <c r="B858" i="9"/>
  <c r="B859" i="9"/>
  <c r="B860" i="9"/>
  <c r="B861" i="9"/>
  <c r="B862" i="9"/>
  <c r="B863" i="9"/>
  <c r="B864" i="9"/>
  <c r="B865" i="9"/>
  <c r="B866" i="9"/>
  <c r="B867" i="9"/>
  <c r="B868" i="9"/>
  <c r="B869" i="9"/>
  <c r="B870" i="9"/>
  <c r="B871" i="9"/>
  <c r="B872" i="9"/>
  <c r="B873" i="9"/>
  <c r="B874" i="9"/>
  <c r="B875" i="9"/>
  <c r="B876" i="9"/>
  <c r="B877" i="9"/>
  <c r="B878" i="9"/>
  <c r="B879" i="9"/>
  <c r="B880" i="9"/>
  <c r="B881" i="9"/>
  <c r="B882" i="9"/>
  <c r="B883" i="9"/>
  <c r="B884" i="9"/>
  <c r="B885" i="9"/>
  <c r="B886" i="9"/>
  <c r="B887" i="9"/>
  <c r="B888" i="9"/>
  <c r="B889" i="9"/>
  <c r="B890" i="9"/>
  <c r="B891" i="9"/>
  <c r="B892" i="9"/>
  <c r="B893" i="9"/>
  <c r="B894" i="9"/>
  <c r="B895" i="9"/>
  <c r="B896" i="9"/>
  <c r="B897" i="9"/>
  <c r="B898" i="9"/>
  <c r="B899" i="9"/>
  <c r="B900" i="9"/>
  <c r="B901" i="9"/>
  <c r="B902" i="9"/>
  <c r="B903" i="9"/>
  <c r="B904" i="9"/>
  <c r="B905" i="9"/>
  <c r="B906" i="9"/>
  <c r="B907" i="9"/>
  <c r="B908" i="9"/>
  <c r="B909" i="9"/>
  <c r="B910" i="9"/>
  <c r="B911" i="9"/>
  <c r="B912" i="9"/>
  <c r="B913" i="9"/>
  <c r="B914" i="9"/>
  <c r="B915" i="9"/>
  <c r="B1020" i="9"/>
  <c r="B986" i="9"/>
  <c r="B916" i="9"/>
  <c r="B917" i="9"/>
  <c r="B918" i="9"/>
  <c r="B919" i="9"/>
  <c r="B920" i="9"/>
  <c r="B921" i="9"/>
  <c r="B922" i="9"/>
  <c r="B923" i="9"/>
  <c r="B924" i="9"/>
  <c r="B925" i="9"/>
  <c r="B926" i="9"/>
  <c r="B927" i="9"/>
  <c r="B928" i="9"/>
  <c r="B929" i="9"/>
  <c r="B930" i="9"/>
  <c r="B26" i="9"/>
  <c r="B27" i="9"/>
  <c r="B28" i="9"/>
  <c r="B987" i="9"/>
  <c r="B988" i="9"/>
  <c r="B989" i="9"/>
  <c r="B990" i="9"/>
  <c r="B991" i="9"/>
  <c r="B992" i="9"/>
  <c r="B931" i="4"/>
  <c r="B932" i="4"/>
  <c r="B933" i="4"/>
  <c r="B934" i="4"/>
  <c r="B935" i="4"/>
  <c r="B936" i="4"/>
  <c r="B937" i="4"/>
  <c r="B938" i="4"/>
  <c r="B29" i="4"/>
  <c r="B30" i="4"/>
  <c r="B939" i="4"/>
  <c r="B31" i="4"/>
  <c r="B993" i="4"/>
  <c r="B1025" i="4"/>
  <c r="B940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941" i="4"/>
  <c r="B942" i="4"/>
  <c r="B943" i="4"/>
  <c r="B944" i="4"/>
  <c r="B945" i="4"/>
  <c r="B946" i="4"/>
  <c r="B947" i="4"/>
  <c r="B994" i="4"/>
  <c r="B995" i="4"/>
  <c r="B996" i="4"/>
  <c r="B997" i="4"/>
  <c r="B998" i="4"/>
  <c r="B999" i="4"/>
  <c r="B1000" i="4"/>
  <c r="B948" i="4"/>
  <c r="B1001" i="4"/>
  <c r="B1002" i="4"/>
  <c r="B1003" i="4"/>
  <c r="B47" i="4"/>
  <c r="B1004" i="4"/>
  <c r="B949" i="4"/>
  <c r="B48" i="4"/>
  <c r="B49" i="4"/>
  <c r="B50" i="4"/>
  <c r="B51" i="4"/>
  <c r="B52" i="4"/>
  <c r="B1005" i="4"/>
  <c r="B1006" i="4"/>
  <c r="B1007" i="4"/>
  <c r="B950" i="4"/>
  <c r="B951" i="4"/>
  <c r="B1008" i="4"/>
  <c r="B1009" i="4"/>
  <c r="B53" i="4"/>
  <c r="B54" i="4"/>
  <c r="B952" i="4"/>
  <c r="B953" i="4"/>
  <c r="B55" i="4"/>
  <c r="B56" i="4"/>
  <c r="B954" i="4"/>
  <c r="B57" i="4"/>
  <c r="B955" i="4"/>
  <c r="B956" i="4"/>
  <c r="B1010" i="4"/>
  <c r="B58" i="4"/>
  <c r="B957" i="4"/>
  <c r="B1011" i="4"/>
  <c r="B958" i="4"/>
  <c r="B959" i="4"/>
  <c r="B1012" i="4"/>
  <c r="B59" i="4"/>
  <c r="B60" i="4"/>
  <c r="B61" i="4"/>
  <c r="B960" i="4"/>
  <c r="B62" i="4"/>
  <c r="B961" i="4"/>
  <c r="B962" i="4"/>
  <c r="B963" i="4"/>
  <c r="B63" i="4"/>
  <c r="B1013" i="4"/>
  <c r="B964" i="4"/>
  <c r="B965" i="4"/>
  <c r="B64" i="4"/>
  <c r="B1014" i="4"/>
  <c r="B966" i="4"/>
  <c r="B65" i="4"/>
  <c r="B967" i="4"/>
  <c r="B968" i="4"/>
  <c r="B969" i="4"/>
  <c r="B970" i="4"/>
  <c r="B971" i="4"/>
  <c r="B972" i="4"/>
  <c r="B1015" i="4"/>
  <c r="B66" i="4"/>
  <c r="B1016" i="4"/>
  <c r="B973" i="4"/>
  <c r="B2" i="4"/>
  <c r="B3" i="4"/>
  <c r="B4" i="4"/>
  <c r="B5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1021" i="4"/>
  <c r="B87" i="4"/>
  <c r="B974" i="4"/>
  <c r="B975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976" i="4"/>
  <c r="B109" i="4"/>
  <c r="B110" i="4"/>
  <c r="B111" i="4"/>
  <c r="B112" i="4"/>
  <c r="B977" i="4"/>
  <c r="B113" i="4"/>
  <c r="B978" i="4"/>
  <c r="B114" i="4"/>
  <c r="B115" i="4"/>
  <c r="B116" i="4"/>
  <c r="B117" i="4"/>
  <c r="B118" i="4"/>
  <c r="B119" i="4"/>
  <c r="B120" i="4"/>
  <c r="B1017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6" i="4"/>
  <c r="B1018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979" i="4"/>
  <c r="B188" i="4"/>
  <c r="B189" i="4"/>
  <c r="B190" i="4"/>
  <c r="B191" i="4"/>
  <c r="B192" i="4"/>
  <c r="B980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1022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981" i="4"/>
  <c r="B322" i="4"/>
  <c r="B323" i="4"/>
  <c r="B324" i="4"/>
  <c r="B7" i="4"/>
  <c r="B8" i="4"/>
  <c r="B325" i="4"/>
  <c r="B326" i="4"/>
  <c r="B327" i="4"/>
  <c r="B328" i="4"/>
  <c r="B329" i="4"/>
  <c r="B330" i="4"/>
  <c r="B331" i="4"/>
  <c r="B332" i="4"/>
  <c r="B333" i="4"/>
  <c r="B334" i="4"/>
  <c r="B9" i="4"/>
  <c r="B10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11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1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13" i="4"/>
  <c r="B446" i="4"/>
  <c r="B447" i="4"/>
  <c r="B448" i="4"/>
  <c r="B1019" i="4"/>
  <c r="B1023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14" i="4"/>
  <c r="B463" i="4"/>
  <c r="B15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16" i="4"/>
  <c r="B17" i="4"/>
  <c r="B492" i="4"/>
  <c r="B493" i="4"/>
  <c r="B18" i="4"/>
  <c r="B494" i="4"/>
  <c r="B495" i="4"/>
  <c r="B19" i="4"/>
  <c r="B496" i="4"/>
  <c r="B497" i="4"/>
  <c r="B20" i="4"/>
  <c r="B21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102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982" i="4"/>
  <c r="B22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983" i="4"/>
  <c r="B984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985" i="4"/>
  <c r="B23" i="4"/>
  <c r="B24" i="4"/>
  <c r="B742" i="4"/>
  <c r="B25" i="4"/>
  <c r="B743" i="4"/>
  <c r="B744" i="4"/>
  <c r="B745" i="4"/>
  <c r="B746" i="4"/>
  <c r="B747" i="4"/>
  <c r="B748" i="4"/>
  <c r="B749" i="4"/>
  <c r="B750" i="4"/>
  <c r="B751" i="4"/>
  <c r="B986" i="4"/>
  <c r="B987" i="4"/>
  <c r="B752" i="4"/>
  <c r="B988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98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990" i="4"/>
  <c r="B991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1020" i="4"/>
  <c r="B992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26" i="4"/>
  <c r="B27" i="4"/>
  <c r="B28" i="4"/>
  <c r="B2" i="10" l="1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1025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1026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02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1028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1029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508" i="10"/>
  <c r="B509" i="10"/>
  <c r="B510" i="10"/>
  <c r="B511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534" i="10"/>
  <c r="B535" i="10"/>
  <c r="B536" i="10"/>
  <c r="B537" i="10"/>
  <c r="B538" i="10"/>
  <c r="B539" i="10"/>
  <c r="B540" i="10"/>
  <c r="B54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570" i="10"/>
  <c r="B571" i="10"/>
  <c r="B572" i="10"/>
  <c r="B573" i="10"/>
  <c r="B574" i="10"/>
  <c r="B575" i="10"/>
  <c r="B576" i="10"/>
  <c r="B577" i="10"/>
  <c r="B578" i="10"/>
  <c r="B579" i="10"/>
  <c r="B580" i="10"/>
  <c r="B581" i="10"/>
  <c r="B582" i="10"/>
  <c r="B583" i="10"/>
  <c r="B584" i="10"/>
  <c r="B585" i="10"/>
  <c r="B586" i="10"/>
  <c r="B587" i="10"/>
  <c r="B588" i="10"/>
  <c r="B589" i="10"/>
  <c r="B590" i="10"/>
  <c r="B591" i="10"/>
  <c r="B592" i="10"/>
  <c r="B593" i="10"/>
  <c r="B594" i="10"/>
  <c r="B595" i="10"/>
  <c r="B596" i="10"/>
  <c r="B597" i="10"/>
  <c r="B598" i="10"/>
  <c r="B599" i="10"/>
  <c r="B600" i="10"/>
  <c r="B601" i="10"/>
  <c r="B602" i="10"/>
  <c r="B603" i="10"/>
  <c r="B604" i="10"/>
  <c r="B605" i="10"/>
  <c r="B606" i="10"/>
  <c r="B607" i="10"/>
  <c r="B608" i="10"/>
  <c r="B609" i="10"/>
  <c r="B610" i="10"/>
  <c r="B611" i="10"/>
  <c r="B612" i="10"/>
  <c r="B613" i="10"/>
  <c r="B614" i="10"/>
  <c r="B615" i="10"/>
  <c r="B616" i="10"/>
  <c r="B617" i="10"/>
  <c r="B618" i="10"/>
  <c r="B619" i="10"/>
  <c r="B620" i="10"/>
  <c r="B621" i="10"/>
  <c r="B622" i="10"/>
  <c r="B623" i="10"/>
  <c r="B624" i="10"/>
  <c r="B625" i="10"/>
  <c r="B626" i="10"/>
  <c r="B627" i="10"/>
  <c r="B628" i="10"/>
  <c r="B629" i="10"/>
  <c r="B630" i="10"/>
  <c r="B631" i="10"/>
  <c r="B632" i="10"/>
  <c r="B633" i="10"/>
  <c r="B634" i="10"/>
  <c r="B635" i="10"/>
  <c r="B636" i="10"/>
  <c r="B637" i="10"/>
  <c r="B638" i="10"/>
  <c r="B639" i="10"/>
  <c r="B640" i="10"/>
  <c r="B641" i="10"/>
  <c r="B642" i="10"/>
  <c r="B643" i="10"/>
  <c r="B644" i="10"/>
  <c r="B645" i="10"/>
  <c r="B646" i="10"/>
  <c r="B647" i="10"/>
  <c r="B648" i="10"/>
  <c r="B649" i="10"/>
  <c r="B650" i="10"/>
  <c r="B651" i="10"/>
  <c r="B652" i="10"/>
  <c r="B653" i="10"/>
  <c r="B654" i="10"/>
  <c r="B655" i="10"/>
  <c r="B656" i="10"/>
  <c r="B657" i="10"/>
  <c r="B658" i="10"/>
  <c r="B659" i="10"/>
  <c r="B660" i="10"/>
  <c r="B661" i="10"/>
  <c r="B662" i="10"/>
  <c r="B663" i="10"/>
  <c r="B664" i="10"/>
  <c r="B665" i="10"/>
  <c r="B666" i="10"/>
  <c r="B667" i="10"/>
  <c r="B668" i="10"/>
  <c r="B669" i="10"/>
  <c r="B670" i="10"/>
  <c r="B671" i="10"/>
  <c r="B672" i="10"/>
  <c r="B673" i="10"/>
  <c r="B674" i="10"/>
  <c r="B675" i="10"/>
  <c r="B676" i="10"/>
  <c r="B677" i="10"/>
  <c r="B678" i="10"/>
  <c r="B679" i="10"/>
  <c r="B680" i="10"/>
  <c r="B681" i="10"/>
  <c r="B682" i="10"/>
  <c r="B683" i="10"/>
  <c r="B684" i="10"/>
  <c r="B685" i="10"/>
  <c r="B686" i="10"/>
  <c r="B1030" i="10"/>
  <c r="B687" i="10"/>
  <c r="B688" i="10"/>
  <c r="B689" i="10"/>
  <c r="B690" i="10"/>
  <c r="B691" i="10"/>
  <c r="B692" i="10"/>
  <c r="B693" i="10"/>
  <c r="B694" i="10"/>
  <c r="B695" i="10"/>
  <c r="B696" i="10"/>
  <c r="B697" i="10"/>
  <c r="B698" i="10"/>
  <c r="B699" i="10"/>
  <c r="B700" i="10"/>
  <c r="B701" i="10"/>
  <c r="B702" i="10"/>
  <c r="B703" i="10"/>
  <c r="B704" i="10"/>
  <c r="B705" i="10"/>
  <c r="B706" i="10"/>
  <c r="B707" i="10"/>
  <c r="B708" i="10"/>
  <c r="B709" i="10"/>
  <c r="B710" i="10"/>
  <c r="B711" i="10"/>
  <c r="B712" i="10"/>
  <c r="B713" i="10"/>
  <c r="B714" i="10"/>
  <c r="B715" i="10"/>
  <c r="B716" i="10"/>
  <c r="B717" i="10"/>
  <c r="B718" i="10"/>
  <c r="B719" i="10"/>
  <c r="B720" i="10"/>
  <c r="B721" i="10"/>
  <c r="B722" i="10"/>
  <c r="B723" i="10"/>
  <c r="B724" i="10"/>
  <c r="B725" i="10"/>
  <c r="B726" i="10"/>
  <c r="B727" i="10"/>
  <c r="B728" i="10"/>
  <c r="B729" i="10"/>
  <c r="B730" i="10"/>
  <c r="B731" i="10"/>
  <c r="B732" i="10"/>
  <c r="B733" i="10"/>
  <c r="B734" i="10"/>
  <c r="B735" i="10"/>
  <c r="B736" i="10"/>
  <c r="B737" i="10"/>
  <c r="B738" i="10"/>
  <c r="B739" i="10"/>
  <c r="B740" i="10"/>
  <c r="B741" i="10"/>
  <c r="B742" i="10"/>
  <c r="B743" i="10"/>
  <c r="B744" i="10"/>
  <c r="B745" i="10"/>
  <c r="B746" i="10"/>
  <c r="B747" i="10"/>
  <c r="B748" i="10"/>
  <c r="B749" i="10"/>
  <c r="B750" i="10"/>
  <c r="B751" i="10"/>
  <c r="B752" i="10"/>
  <c r="B753" i="10"/>
  <c r="B754" i="10"/>
  <c r="B755" i="10"/>
  <c r="B756" i="10"/>
  <c r="B757" i="10"/>
  <c r="B758" i="10"/>
  <c r="B759" i="10"/>
  <c r="B760" i="10"/>
  <c r="B761" i="10"/>
  <c r="B762" i="10"/>
  <c r="B763" i="10"/>
  <c r="B764" i="10"/>
  <c r="B765" i="10"/>
  <c r="B766" i="10"/>
  <c r="B767" i="10"/>
  <c r="B768" i="10"/>
  <c r="B769" i="10"/>
  <c r="B770" i="10"/>
  <c r="B771" i="10"/>
  <c r="B772" i="10"/>
  <c r="B773" i="10"/>
  <c r="B774" i="10"/>
  <c r="B775" i="10"/>
  <c r="B776" i="10"/>
  <c r="B777" i="10"/>
  <c r="B778" i="10"/>
  <c r="B779" i="10"/>
  <c r="B780" i="10"/>
  <c r="B781" i="10"/>
  <c r="B782" i="10"/>
  <c r="B783" i="10"/>
  <c r="B784" i="10"/>
  <c r="B785" i="10"/>
  <c r="B786" i="10"/>
  <c r="B787" i="10"/>
  <c r="B788" i="10"/>
  <c r="B789" i="10"/>
  <c r="B790" i="10"/>
  <c r="B791" i="10"/>
  <c r="B792" i="10"/>
  <c r="B793" i="10"/>
  <c r="B794" i="10"/>
  <c r="B795" i="10"/>
  <c r="B796" i="10"/>
  <c r="B797" i="10"/>
  <c r="B798" i="10"/>
  <c r="B799" i="10"/>
  <c r="B800" i="10"/>
  <c r="B801" i="10"/>
  <c r="B802" i="10"/>
  <c r="B803" i="10"/>
  <c r="B804" i="10"/>
  <c r="B805" i="10"/>
  <c r="B806" i="10"/>
  <c r="B807" i="10"/>
  <c r="B808" i="10"/>
  <c r="B809" i="10"/>
  <c r="B1031" i="10"/>
  <c r="B810" i="10"/>
  <c r="B811" i="10"/>
  <c r="B812" i="10"/>
  <c r="B813" i="10"/>
  <c r="B814" i="10"/>
  <c r="B815" i="10"/>
  <c r="B816" i="10"/>
  <c r="B817" i="10"/>
  <c r="B818" i="10"/>
  <c r="B819" i="10"/>
  <c r="B820" i="10"/>
  <c r="B821" i="10"/>
  <c r="B822" i="10"/>
  <c r="B823" i="10"/>
  <c r="B824" i="10"/>
  <c r="B825" i="10"/>
  <c r="B826" i="10"/>
  <c r="B827" i="10"/>
  <c r="B828" i="10"/>
  <c r="B829" i="10"/>
  <c r="B830" i="10"/>
  <c r="B831" i="10"/>
  <c r="B832" i="10"/>
  <c r="B833" i="10"/>
  <c r="B834" i="10"/>
  <c r="B835" i="10"/>
  <c r="B836" i="10"/>
  <c r="B837" i="10"/>
  <c r="B838" i="10"/>
  <c r="B839" i="10"/>
  <c r="B840" i="10"/>
  <c r="B841" i="10"/>
  <c r="B842" i="10"/>
  <c r="B843" i="10"/>
  <c r="B844" i="10"/>
  <c r="B845" i="10"/>
  <c r="B846" i="10"/>
  <c r="B847" i="10"/>
  <c r="B848" i="10"/>
  <c r="B849" i="10"/>
  <c r="B850" i="10"/>
  <c r="B851" i="10"/>
  <c r="B852" i="10"/>
  <c r="B853" i="10"/>
  <c r="B854" i="10"/>
  <c r="B855" i="10"/>
  <c r="B856" i="10"/>
  <c r="B857" i="10"/>
  <c r="B858" i="10"/>
  <c r="B859" i="10"/>
  <c r="B860" i="10"/>
  <c r="B861" i="10"/>
  <c r="B862" i="10"/>
  <c r="B863" i="10"/>
  <c r="B864" i="10"/>
  <c r="B865" i="10"/>
  <c r="B866" i="10"/>
  <c r="B867" i="10"/>
  <c r="B868" i="10"/>
  <c r="B869" i="10"/>
  <c r="B870" i="10"/>
  <c r="B871" i="10"/>
  <c r="B872" i="10"/>
  <c r="B873" i="10"/>
  <c r="B874" i="10"/>
  <c r="B875" i="10"/>
  <c r="B876" i="10"/>
  <c r="B877" i="10"/>
  <c r="B878" i="10"/>
  <c r="B879" i="10"/>
  <c r="B880" i="10"/>
  <c r="B881" i="10"/>
  <c r="B882" i="10"/>
  <c r="B883" i="10"/>
  <c r="B884" i="10"/>
  <c r="B885" i="10"/>
  <c r="B886" i="10"/>
  <c r="B887" i="10"/>
  <c r="B888" i="10"/>
  <c r="B889" i="10"/>
  <c r="B890" i="10"/>
  <c r="B891" i="10"/>
  <c r="B892" i="10"/>
  <c r="B893" i="10"/>
  <c r="B894" i="10"/>
  <c r="B895" i="10"/>
  <c r="B896" i="10"/>
  <c r="B897" i="10"/>
  <c r="B898" i="10"/>
  <c r="B899" i="10"/>
  <c r="B900" i="10"/>
  <c r="B901" i="10"/>
  <c r="B902" i="10"/>
  <c r="B903" i="10"/>
  <c r="B904" i="10"/>
  <c r="B905" i="10"/>
  <c r="B906" i="10"/>
  <c r="B907" i="10"/>
  <c r="B908" i="10"/>
  <c r="B909" i="10"/>
  <c r="B910" i="10"/>
  <c r="B911" i="10"/>
  <c r="B912" i="10"/>
  <c r="B913" i="10"/>
  <c r="B914" i="10"/>
  <c r="B915" i="10"/>
  <c r="B916" i="10"/>
  <c r="B917" i="10"/>
  <c r="B918" i="10"/>
  <c r="B919" i="10"/>
  <c r="B920" i="10"/>
  <c r="B921" i="10"/>
  <c r="B922" i="10"/>
  <c r="B923" i="10"/>
  <c r="B924" i="10"/>
  <c r="B925" i="10"/>
  <c r="B926" i="10"/>
  <c r="B927" i="10"/>
  <c r="B928" i="10"/>
  <c r="B929" i="10"/>
  <c r="B930" i="10"/>
  <c r="B931" i="10"/>
  <c r="B932" i="10"/>
  <c r="B933" i="10"/>
  <c r="B934" i="10"/>
  <c r="B935" i="10"/>
  <c r="B936" i="10"/>
  <c r="B937" i="10"/>
  <c r="B938" i="10"/>
  <c r="B939" i="10"/>
  <c r="B940" i="10"/>
  <c r="B941" i="10"/>
  <c r="B942" i="10"/>
  <c r="B943" i="10"/>
  <c r="B944" i="10"/>
  <c r="B945" i="10"/>
  <c r="B946" i="10"/>
  <c r="B947" i="10"/>
  <c r="B948" i="10"/>
  <c r="B949" i="10"/>
  <c r="B950" i="10"/>
  <c r="B951" i="10"/>
  <c r="B952" i="10"/>
  <c r="B953" i="10"/>
  <c r="B954" i="10"/>
  <c r="B955" i="10"/>
  <c r="B956" i="10"/>
  <c r="B957" i="10"/>
  <c r="B958" i="10"/>
  <c r="B959" i="10"/>
  <c r="B960" i="10"/>
  <c r="B961" i="10"/>
  <c r="B962" i="10"/>
  <c r="B963" i="10"/>
  <c r="B964" i="10"/>
  <c r="B965" i="10"/>
  <c r="B966" i="10"/>
  <c r="B967" i="10"/>
  <c r="B968" i="10"/>
  <c r="B969" i="10"/>
  <c r="B970" i="10"/>
  <c r="B971" i="10"/>
  <c r="B972" i="10"/>
  <c r="B973" i="10"/>
  <c r="B974" i="10"/>
  <c r="B975" i="10"/>
  <c r="B976" i="10"/>
  <c r="B977" i="10"/>
  <c r="B978" i="10"/>
  <c r="B979" i="10"/>
  <c r="B980" i="10"/>
  <c r="B981" i="10"/>
  <c r="B982" i="10"/>
  <c r="B983" i="10"/>
  <c r="B984" i="10"/>
  <c r="B985" i="10"/>
  <c r="B986" i="10"/>
  <c r="B987" i="10"/>
  <c r="B988" i="10"/>
  <c r="B989" i="10"/>
  <c r="B990" i="10"/>
  <c r="B991" i="10"/>
  <c r="B992" i="10"/>
  <c r="B993" i="10"/>
  <c r="B994" i="10"/>
  <c r="B995" i="10"/>
  <c r="B996" i="10"/>
  <c r="B997" i="10"/>
  <c r="B998" i="10"/>
  <c r="B999" i="10"/>
  <c r="B1000" i="10"/>
  <c r="B1001" i="10"/>
  <c r="B1002" i="10"/>
  <c r="B1003" i="10"/>
  <c r="B1004" i="10"/>
  <c r="B1005" i="10"/>
  <c r="B1006" i="10"/>
  <c r="B1007" i="10"/>
  <c r="B1008" i="10"/>
  <c r="B1009" i="10"/>
  <c r="B1010" i="10"/>
  <c r="B1032" i="10"/>
  <c r="B1033" i="10"/>
  <c r="B1034" i="10"/>
  <c r="B1011" i="10"/>
  <c r="B1012" i="10"/>
  <c r="B1013" i="10"/>
  <c r="B1014" i="10"/>
  <c r="B1015" i="10"/>
  <c r="B1016" i="10"/>
  <c r="B1017" i="10"/>
  <c r="B1018" i="10"/>
  <c r="B1019" i="10"/>
  <c r="B1020" i="10"/>
  <c r="B1021" i="10"/>
  <c r="B1022" i="10"/>
  <c r="B1023" i="10"/>
  <c r="B1024" i="10"/>
  <c r="B1035" i="10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C29" i="4" l="1"/>
  <c r="C30" i="4"/>
  <c r="C939" i="4"/>
  <c r="C31" i="4"/>
  <c r="C931" i="4"/>
  <c r="C993" i="4"/>
  <c r="C932" i="4"/>
  <c r="C1025" i="4"/>
  <c r="C940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941" i="4"/>
  <c r="C942" i="4"/>
  <c r="C943" i="4"/>
  <c r="C944" i="4"/>
  <c r="C933" i="4"/>
  <c r="C934" i="4"/>
  <c r="C935" i="4"/>
  <c r="C936" i="4"/>
  <c r="C945" i="4"/>
  <c r="C946" i="4"/>
  <c r="C947" i="4"/>
  <c r="C994" i="4"/>
  <c r="C995" i="4"/>
  <c r="C996" i="4"/>
  <c r="C997" i="4"/>
  <c r="C998" i="4"/>
  <c r="C999" i="4"/>
  <c r="C1000" i="4"/>
  <c r="C948" i="4"/>
  <c r="C1001" i="4"/>
  <c r="C1002" i="4"/>
  <c r="C1003" i="4"/>
  <c r="C47" i="4"/>
  <c r="C1004" i="4"/>
  <c r="C949" i="4"/>
  <c r="C48" i="4"/>
  <c r="C49" i="4"/>
  <c r="C50" i="4"/>
  <c r="C51" i="4"/>
  <c r="C52" i="4"/>
  <c r="C1005" i="4"/>
  <c r="C1006" i="4"/>
  <c r="C1007" i="4"/>
  <c r="C950" i="4"/>
  <c r="C951" i="4"/>
  <c r="C1008" i="4"/>
  <c r="C1009" i="4"/>
  <c r="C53" i="4"/>
  <c r="C54" i="4"/>
  <c r="C952" i="4"/>
  <c r="C953" i="4"/>
  <c r="C55" i="4"/>
  <c r="C56" i="4"/>
  <c r="C937" i="4"/>
  <c r="C954" i="4"/>
  <c r="C57" i="4"/>
  <c r="C955" i="4"/>
  <c r="C956" i="4"/>
  <c r="C1010" i="4"/>
  <c r="C58" i="4"/>
  <c r="C957" i="4"/>
  <c r="C1011" i="4"/>
  <c r="C958" i="4"/>
  <c r="C959" i="4"/>
  <c r="C1012" i="4"/>
  <c r="C59" i="4"/>
  <c r="C60" i="4"/>
  <c r="C61" i="4"/>
  <c r="C960" i="4"/>
  <c r="C62" i="4"/>
  <c r="C961" i="4"/>
  <c r="C962" i="4"/>
  <c r="C963" i="4"/>
  <c r="C63" i="4"/>
  <c r="C1013" i="4"/>
  <c r="C964" i="4"/>
  <c r="C965" i="4"/>
  <c r="C64" i="4"/>
  <c r="C1014" i="4"/>
  <c r="C966" i="4"/>
  <c r="C65" i="4"/>
  <c r="C967" i="4"/>
  <c r="C968" i="4"/>
  <c r="C969" i="4"/>
  <c r="C970" i="4"/>
  <c r="C971" i="4"/>
  <c r="C972" i="4"/>
  <c r="C938" i="4"/>
  <c r="C1015" i="4"/>
  <c r="C66" i="4"/>
  <c r="C1016" i="4"/>
  <c r="C973" i="4"/>
  <c r="C2" i="4"/>
  <c r="C3" i="4"/>
  <c r="C4" i="4"/>
  <c r="C5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1021" i="4"/>
  <c r="C87" i="4"/>
  <c r="C974" i="4"/>
  <c r="C975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976" i="4"/>
  <c r="C109" i="4"/>
  <c r="C110" i="4"/>
  <c r="C111" i="4"/>
  <c r="C112" i="4"/>
  <c r="C977" i="4"/>
  <c r="C113" i="4"/>
  <c r="C978" i="4"/>
  <c r="C114" i="4"/>
  <c r="C115" i="4"/>
  <c r="C116" i="4"/>
  <c r="C117" i="4"/>
  <c r="C118" i="4"/>
  <c r="C119" i="4"/>
  <c r="C120" i="4"/>
  <c r="C1017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6" i="4"/>
  <c r="C1018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979" i="4"/>
  <c r="C188" i="4"/>
  <c r="C189" i="4"/>
  <c r="C190" i="4"/>
  <c r="C191" i="4"/>
  <c r="C192" i="4"/>
  <c r="C980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1022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981" i="4"/>
  <c r="C322" i="4"/>
  <c r="C323" i="4"/>
  <c r="C324" i="4"/>
  <c r="C7" i="4"/>
  <c r="C8" i="4"/>
  <c r="C325" i="4"/>
  <c r="C326" i="4"/>
  <c r="C327" i="4"/>
  <c r="C328" i="4"/>
  <c r="C329" i="4"/>
  <c r="C330" i="4"/>
  <c r="C331" i="4"/>
  <c r="C332" i="4"/>
  <c r="C333" i="4"/>
  <c r="C334" i="4"/>
  <c r="C9" i="4"/>
  <c r="C10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11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1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13" i="4"/>
  <c r="C446" i="4"/>
  <c r="C447" i="4"/>
  <c r="C448" i="4"/>
  <c r="C1019" i="4"/>
  <c r="C1023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14" i="4"/>
  <c r="C463" i="4"/>
  <c r="C15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16" i="4"/>
  <c r="C17" i="4"/>
  <c r="C492" i="4"/>
  <c r="C493" i="4"/>
  <c r="C18" i="4"/>
  <c r="C494" i="4"/>
  <c r="C495" i="4"/>
  <c r="C19" i="4"/>
  <c r="C496" i="4"/>
  <c r="C497" i="4"/>
  <c r="C20" i="4"/>
  <c r="C21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102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982" i="4"/>
  <c r="C22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983" i="4"/>
  <c r="C984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985" i="4"/>
  <c r="C23" i="4"/>
  <c r="C24" i="4"/>
  <c r="C742" i="4"/>
  <c r="C25" i="4"/>
  <c r="C743" i="4"/>
  <c r="C744" i="4"/>
  <c r="C745" i="4"/>
  <c r="C746" i="4"/>
  <c r="C747" i="4"/>
  <c r="C748" i="4"/>
  <c r="C749" i="4"/>
  <c r="C750" i="4"/>
  <c r="C751" i="4"/>
  <c r="C986" i="4"/>
  <c r="C987" i="4"/>
  <c r="C752" i="4"/>
  <c r="C988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98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990" i="4"/>
  <c r="C991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1020" i="4"/>
  <c r="C992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26" i="4"/>
  <c r="C27" i="4"/>
  <c r="C28" i="4"/>
  <c r="C50" i="3"/>
  <c r="C51" i="3"/>
  <c r="C54" i="3"/>
  <c r="C61" i="3"/>
  <c r="C63" i="3"/>
  <c r="C82" i="3"/>
  <c r="C88" i="3"/>
  <c r="C89" i="3"/>
  <c r="C183" i="3"/>
  <c r="C185" i="3"/>
  <c r="C221" i="3"/>
  <c r="C222" i="3"/>
  <c r="C278" i="3"/>
  <c r="C280" i="3"/>
  <c r="C300" i="3"/>
  <c r="C304" i="3"/>
  <c r="C305" i="3"/>
  <c r="C312" i="3"/>
  <c r="C315" i="3"/>
  <c r="C318" i="3"/>
  <c r="C459" i="3"/>
  <c r="C481" i="3"/>
  <c r="C494" i="3"/>
  <c r="C495" i="3"/>
  <c r="C512" i="3"/>
  <c r="C637" i="3"/>
  <c r="C638" i="3"/>
  <c r="C642" i="3"/>
  <c r="C702" i="3"/>
  <c r="C703" i="3"/>
  <c r="C736" i="3"/>
  <c r="C737" i="3"/>
  <c r="C738" i="3"/>
  <c r="C739" i="3"/>
  <c r="C740" i="3"/>
  <c r="C741" i="3"/>
  <c r="C764" i="3"/>
  <c r="C765" i="3"/>
  <c r="C766" i="3"/>
  <c r="C767" i="3"/>
  <c r="C768" i="3"/>
  <c r="C769" i="3"/>
  <c r="C847" i="3"/>
  <c r="C852" i="3"/>
  <c r="C860" i="3"/>
  <c r="C888" i="3"/>
  <c r="C889" i="3"/>
  <c r="C890" i="3"/>
  <c r="C891" i="3"/>
  <c r="C906" i="3"/>
  <c r="C915" i="3"/>
  <c r="C29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8" i="3"/>
  <c r="C49" i="3"/>
  <c r="C52" i="3"/>
  <c r="C53" i="3"/>
  <c r="C55" i="3"/>
  <c r="C56" i="3"/>
  <c r="C57" i="3"/>
  <c r="C59" i="3"/>
  <c r="C60" i="3"/>
  <c r="C62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3" i="3"/>
  <c r="C84" i="3"/>
  <c r="C85" i="3"/>
  <c r="C86" i="3"/>
  <c r="C87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8" i="3"/>
  <c r="C119" i="3"/>
  <c r="C120" i="3"/>
  <c r="C132" i="3"/>
  <c r="C133" i="3"/>
  <c r="C135" i="3"/>
  <c r="C142" i="3"/>
  <c r="C152" i="3"/>
  <c r="C155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4" i="3"/>
  <c r="C186" i="3"/>
  <c r="C187" i="3"/>
  <c r="C188" i="3"/>
  <c r="C189" i="3"/>
  <c r="C190" i="3"/>
  <c r="C191" i="3"/>
  <c r="C192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3" i="3"/>
  <c r="C214" i="3"/>
  <c r="C215" i="3"/>
  <c r="C216" i="3"/>
  <c r="C217" i="3"/>
  <c r="C218" i="3"/>
  <c r="C219" i="3"/>
  <c r="C220" i="3"/>
  <c r="C223" i="3"/>
  <c r="C224" i="3"/>
  <c r="C225" i="3"/>
  <c r="C226" i="3"/>
  <c r="C229" i="3"/>
  <c r="C230" i="3"/>
  <c r="C231" i="3"/>
  <c r="C234" i="3"/>
  <c r="C235" i="3"/>
  <c r="C236" i="3"/>
  <c r="C237" i="3"/>
  <c r="C238" i="3"/>
  <c r="C239" i="3"/>
  <c r="C240" i="3"/>
  <c r="C241" i="3"/>
  <c r="C242" i="3"/>
  <c r="C244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9" i="3"/>
  <c r="C281" i="3"/>
  <c r="C282" i="3"/>
  <c r="C283" i="3"/>
  <c r="C284" i="3"/>
  <c r="C285" i="3"/>
  <c r="C286" i="3"/>
  <c r="C287" i="3"/>
  <c r="C288" i="3"/>
  <c r="C290" i="3"/>
  <c r="C293" i="3"/>
  <c r="C294" i="3"/>
  <c r="C295" i="3"/>
  <c r="C296" i="3"/>
  <c r="C297" i="3"/>
  <c r="C299" i="3"/>
  <c r="C302" i="3"/>
  <c r="C307" i="3"/>
  <c r="C308" i="3"/>
  <c r="C309" i="3"/>
  <c r="C310" i="3"/>
  <c r="C311" i="3"/>
  <c r="C313" i="3"/>
  <c r="C314" i="3"/>
  <c r="C316" i="3"/>
  <c r="C317" i="3"/>
  <c r="C319" i="3"/>
  <c r="C320" i="3"/>
  <c r="C321" i="3"/>
  <c r="C325" i="3"/>
  <c r="C326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1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92" i="3"/>
  <c r="C427" i="3"/>
  <c r="C428" i="3"/>
  <c r="C429" i="3"/>
  <c r="C430" i="3"/>
  <c r="C431" i="3"/>
  <c r="C434" i="3"/>
  <c r="C435" i="3"/>
  <c r="C436" i="3"/>
  <c r="C437" i="3"/>
  <c r="C438" i="3"/>
  <c r="C439" i="3"/>
  <c r="C440" i="3"/>
  <c r="C441" i="3"/>
  <c r="C442" i="3"/>
  <c r="C443" i="3"/>
  <c r="C444" i="3"/>
  <c r="C446" i="3"/>
  <c r="C447" i="3"/>
  <c r="C448" i="3"/>
  <c r="C449" i="3"/>
  <c r="C450" i="3"/>
  <c r="C451" i="3"/>
  <c r="C452" i="3"/>
  <c r="C454" i="3"/>
  <c r="C455" i="3"/>
  <c r="C456" i="3"/>
  <c r="C457" i="3"/>
  <c r="C458" i="3"/>
  <c r="C460" i="3"/>
  <c r="C462" i="3"/>
  <c r="C463" i="3"/>
  <c r="C464" i="3"/>
  <c r="C465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6" i="3"/>
  <c r="C577" i="3"/>
  <c r="C579" i="3"/>
  <c r="C580" i="3"/>
  <c r="C581" i="3"/>
  <c r="C582" i="3"/>
  <c r="C583" i="3"/>
  <c r="C584" i="3"/>
  <c r="C585" i="3"/>
  <c r="C586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9" i="3"/>
  <c r="C640" i="3"/>
  <c r="C641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6" i="3"/>
  <c r="C667" i="3"/>
  <c r="C668" i="3"/>
  <c r="C669" i="3"/>
  <c r="C670" i="3"/>
  <c r="C671" i="3"/>
  <c r="C672" i="3"/>
  <c r="C673" i="3"/>
  <c r="C680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6" i="3"/>
  <c r="C697" i="3"/>
  <c r="C698" i="3"/>
  <c r="C699" i="3"/>
  <c r="C700" i="3"/>
  <c r="C701" i="3"/>
  <c r="C704" i="3"/>
  <c r="C705" i="3"/>
  <c r="C706" i="3"/>
  <c r="C707" i="3"/>
  <c r="C708" i="3"/>
  <c r="C709" i="3"/>
  <c r="C710" i="3"/>
  <c r="C711" i="3"/>
  <c r="C712" i="3"/>
  <c r="C713" i="3"/>
  <c r="C714" i="3"/>
  <c r="C726" i="3"/>
  <c r="C727" i="3"/>
  <c r="C729" i="3"/>
  <c r="C730" i="3"/>
  <c r="C731" i="3"/>
  <c r="C732" i="3"/>
  <c r="C733" i="3"/>
  <c r="C734" i="3"/>
  <c r="C735" i="3"/>
  <c r="C742" i="3"/>
  <c r="C743" i="3"/>
  <c r="C746" i="3"/>
  <c r="C747" i="3"/>
  <c r="C748" i="3"/>
  <c r="C753" i="3"/>
  <c r="C755" i="3"/>
  <c r="C756" i="3"/>
  <c r="C757" i="3"/>
  <c r="C758" i="3"/>
  <c r="C759" i="3"/>
  <c r="C760" i="3"/>
  <c r="C761" i="3"/>
  <c r="C762" i="3"/>
  <c r="C763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8" i="3"/>
  <c r="C849" i="3"/>
  <c r="C850" i="3"/>
  <c r="C851" i="3"/>
  <c r="C853" i="3"/>
  <c r="C854" i="3"/>
  <c r="C855" i="3"/>
  <c r="C856" i="3"/>
  <c r="C857" i="3"/>
  <c r="C859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5" i="3"/>
  <c r="C886" i="3"/>
  <c r="C887" i="3"/>
  <c r="C892" i="3"/>
  <c r="C893" i="3"/>
  <c r="C895" i="3"/>
  <c r="C896" i="3"/>
  <c r="C897" i="3"/>
  <c r="C898" i="3"/>
  <c r="C904" i="3"/>
  <c r="C905" i="3"/>
  <c r="C907" i="3"/>
  <c r="C908" i="3"/>
  <c r="C909" i="3"/>
  <c r="C910" i="3"/>
  <c r="C911" i="3"/>
  <c r="C912" i="3"/>
  <c r="C913" i="3"/>
  <c r="C914" i="3"/>
  <c r="C922" i="3"/>
  <c r="C923" i="3"/>
  <c r="C924" i="3"/>
  <c r="C925" i="3"/>
  <c r="C926" i="3"/>
  <c r="C927" i="3"/>
  <c r="C928" i="3"/>
  <c r="C929" i="3"/>
  <c r="C930" i="3"/>
  <c r="C30" i="3"/>
  <c r="C939" i="3"/>
  <c r="C31" i="3"/>
  <c r="C931" i="3"/>
  <c r="C993" i="3"/>
  <c r="C932" i="3"/>
  <c r="C940" i="3"/>
  <c r="C941" i="3"/>
  <c r="C942" i="3"/>
  <c r="C943" i="3"/>
  <c r="C944" i="3"/>
  <c r="C933" i="3"/>
  <c r="C934" i="3"/>
  <c r="C935" i="3"/>
  <c r="C936" i="3"/>
  <c r="C945" i="3"/>
  <c r="C946" i="3"/>
  <c r="C947" i="3"/>
  <c r="C994" i="3"/>
  <c r="C995" i="3"/>
  <c r="C996" i="3"/>
  <c r="C997" i="3"/>
  <c r="C998" i="3"/>
  <c r="C999" i="3"/>
  <c r="C1000" i="3"/>
  <c r="C948" i="3"/>
  <c r="C1001" i="3"/>
  <c r="C1002" i="3"/>
  <c r="C1003" i="3"/>
  <c r="C47" i="3"/>
  <c r="C1004" i="3"/>
  <c r="C949" i="3"/>
  <c r="C1005" i="3"/>
  <c r="C1006" i="3"/>
  <c r="C1007" i="3"/>
  <c r="C950" i="3"/>
  <c r="C951" i="3"/>
  <c r="C1008" i="3"/>
  <c r="C1009" i="3"/>
  <c r="C952" i="3"/>
  <c r="C953" i="3"/>
  <c r="C937" i="3"/>
  <c r="C954" i="3"/>
  <c r="C955" i="3"/>
  <c r="C956" i="3"/>
  <c r="C1010" i="3"/>
  <c r="C58" i="3"/>
  <c r="C957" i="3"/>
  <c r="C1011" i="3"/>
  <c r="C958" i="3"/>
  <c r="C959" i="3"/>
  <c r="C1012" i="3"/>
  <c r="C960" i="3"/>
  <c r="C961" i="3"/>
  <c r="C962" i="3"/>
  <c r="C963" i="3"/>
  <c r="C1013" i="3"/>
  <c r="C964" i="3"/>
  <c r="C965" i="3"/>
  <c r="C1014" i="3"/>
  <c r="C966" i="3"/>
  <c r="C967" i="3"/>
  <c r="C968" i="3"/>
  <c r="C969" i="3"/>
  <c r="C970" i="3"/>
  <c r="C971" i="3"/>
  <c r="C972" i="3"/>
  <c r="C938" i="3"/>
  <c r="C1015" i="3"/>
  <c r="C1016" i="3"/>
  <c r="C973" i="3"/>
  <c r="C2" i="3"/>
  <c r="C3" i="3"/>
  <c r="C4" i="3"/>
  <c r="C5" i="3"/>
  <c r="C1021" i="3"/>
  <c r="C974" i="3"/>
  <c r="C975" i="3"/>
  <c r="C90" i="3"/>
  <c r="C976" i="3"/>
  <c r="C977" i="3"/>
  <c r="C978" i="3"/>
  <c r="C117" i="3"/>
  <c r="C1017" i="3"/>
  <c r="C121" i="3"/>
  <c r="C122" i="3"/>
  <c r="C123" i="3"/>
  <c r="C124" i="3"/>
  <c r="C125" i="3"/>
  <c r="C126" i="3"/>
  <c r="C127" i="3"/>
  <c r="C128" i="3"/>
  <c r="C129" i="3"/>
  <c r="C130" i="3"/>
  <c r="C131" i="3"/>
  <c r="C134" i="3"/>
  <c r="C136" i="3"/>
  <c r="C137" i="3"/>
  <c r="C138" i="3"/>
  <c r="C139" i="3"/>
  <c r="C140" i="3"/>
  <c r="C141" i="3"/>
  <c r="C143" i="3"/>
  <c r="C144" i="3"/>
  <c r="C145" i="3"/>
  <c r="C146" i="3"/>
  <c r="C147" i="3"/>
  <c r="C148" i="3"/>
  <c r="C149" i="3"/>
  <c r="C150" i="3"/>
  <c r="C151" i="3"/>
  <c r="C153" i="3"/>
  <c r="C154" i="3"/>
  <c r="C156" i="3"/>
  <c r="C6" i="3"/>
  <c r="C1018" i="3"/>
  <c r="C979" i="3"/>
  <c r="C980" i="3"/>
  <c r="C193" i="3"/>
  <c r="C212" i="3"/>
  <c r="C227" i="3"/>
  <c r="C228" i="3"/>
  <c r="C232" i="3"/>
  <c r="C233" i="3"/>
  <c r="C243" i="3"/>
  <c r="C245" i="3"/>
  <c r="C1022" i="3"/>
  <c r="C289" i="3"/>
  <c r="C291" i="3"/>
  <c r="C292" i="3"/>
  <c r="C298" i="3"/>
  <c r="C301" i="3"/>
  <c r="C303" i="3"/>
  <c r="C306" i="3"/>
  <c r="C981" i="3"/>
  <c r="C322" i="3"/>
  <c r="C323" i="3"/>
  <c r="C324" i="3"/>
  <c r="C7" i="3"/>
  <c r="C8" i="3"/>
  <c r="C327" i="3"/>
  <c r="C9" i="3"/>
  <c r="C10" i="3"/>
  <c r="C342" i="3"/>
  <c r="C360" i="3"/>
  <c r="C362" i="3"/>
  <c r="C363" i="3"/>
  <c r="C11" i="3"/>
  <c r="C387" i="3"/>
  <c r="C388" i="3"/>
  <c r="C389" i="3"/>
  <c r="C390" i="3"/>
  <c r="C391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32" i="3"/>
  <c r="C12" i="3"/>
  <c r="C433" i="3"/>
  <c r="C445" i="3"/>
  <c r="C13" i="3"/>
  <c r="C1019" i="3"/>
  <c r="C1023" i="3"/>
  <c r="C453" i="3"/>
  <c r="C461" i="3"/>
  <c r="C14" i="3"/>
  <c r="C15" i="3"/>
  <c r="C466" i="3"/>
  <c r="C467" i="3"/>
  <c r="C16" i="3"/>
  <c r="C17" i="3"/>
  <c r="C18" i="3"/>
  <c r="C19" i="3"/>
  <c r="C20" i="3"/>
  <c r="C21" i="3"/>
  <c r="C511" i="3"/>
  <c r="C513" i="3"/>
  <c r="C514" i="3"/>
  <c r="C1024" i="3"/>
  <c r="C575" i="3"/>
  <c r="C578" i="3"/>
  <c r="C587" i="3"/>
  <c r="C623" i="3"/>
  <c r="C982" i="3"/>
  <c r="C22" i="3"/>
  <c r="C665" i="3"/>
  <c r="C674" i="3"/>
  <c r="C675" i="3"/>
  <c r="C676" i="3"/>
  <c r="C677" i="3"/>
  <c r="C678" i="3"/>
  <c r="C679" i="3"/>
  <c r="C681" i="3"/>
  <c r="C682" i="3"/>
  <c r="C983" i="3"/>
  <c r="C984" i="3"/>
  <c r="C695" i="3"/>
  <c r="C715" i="3"/>
  <c r="C716" i="3"/>
  <c r="C717" i="3"/>
  <c r="C718" i="3"/>
  <c r="C719" i="3"/>
  <c r="C720" i="3"/>
  <c r="C721" i="3"/>
  <c r="C722" i="3"/>
  <c r="C723" i="3"/>
  <c r="C724" i="3"/>
  <c r="C725" i="3"/>
  <c r="C728" i="3"/>
  <c r="C985" i="3"/>
  <c r="C23" i="3"/>
  <c r="C24" i="3"/>
  <c r="C25" i="3"/>
  <c r="C744" i="3"/>
  <c r="C745" i="3"/>
  <c r="C749" i="3"/>
  <c r="C750" i="3"/>
  <c r="C751" i="3"/>
  <c r="C986" i="3"/>
  <c r="C987" i="3"/>
  <c r="C752" i="3"/>
  <c r="C988" i="3"/>
  <c r="C754" i="3"/>
  <c r="C989" i="3"/>
  <c r="C990" i="3"/>
  <c r="C991" i="3"/>
  <c r="C858" i="3"/>
  <c r="C884" i="3"/>
  <c r="C894" i="3"/>
  <c r="C899" i="3"/>
  <c r="C900" i="3"/>
  <c r="C901" i="3"/>
  <c r="C902" i="3"/>
  <c r="C903" i="3"/>
  <c r="C1020" i="3"/>
  <c r="C992" i="3"/>
  <c r="C916" i="3"/>
  <c r="C917" i="3"/>
  <c r="C918" i="3"/>
  <c r="C919" i="3"/>
  <c r="C920" i="3"/>
  <c r="C921" i="3"/>
  <c r="C26" i="3"/>
  <c r="C27" i="3"/>
  <c r="C28" i="3"/>
  <c r="C1025" i="3"/>
  <c r="A1036" i="9"/>
  <c r="C939" i="9"/>
  <c r="C940" i="9"/>
  <c r="C941" i="9"/>
  <c r="C942" i="9"/>
  <c r="C943" i="9"/>
  <c r="C944" i="9"/>
  <c r="C945" i="9"/>
  <c r="C946" i="9"/>
  <c r="C947" i="9"/>
  <c r="C948" i="9"/>
  <c r="C29" i="9"/>
  <c r="C30" i="9"/>
  <c r="C949" i="9"/>
  <c r="C31" i="9"/>
  <c r="C931" i="9"/>
  <c r="C993" i="9"/>
  <c r="C932" i="9"/>
  <c r="C950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951" i="9"/>
  <c r="C952" i="9"/>
  <c r="C1025" i="9"/>
  <c r="C953" i="9"/>
  <c r="C933" i="9"/>
  <c r="C934" i="9"/>
  <c r="C935" i="9"/>
  <c r="C936" i="9"/>
  <c r="C994" i="9"/>
  <c r="C995" i="9"/>
  <c r="C996" i="9"/>
  <c r="C997" i="9"/>
  <c r="C998" i="9"/>
  <c r="C999" i="9"/>
  <c r="C1000" i="9"/>
  <c r="C954" i="9"/>
  <c r="C1001" i="9"/>
  <c r="C1002" i="9"/>
  <c r="C1003" i="9"/>
  <c r="C47" i="9"/>
  <c r="C1004" i="9"/>
  <c r="C955" i="9"/>
  <c r="C48" i="9"/>
  <c r="C49" i="9"/>
  <c r="C50" i="9"/>
  <c r="C51" i="9"/>
  <c r="C52" i="9"/>
  <c r="C1005" i="9"/>
  <c r="C1006" i="9"/>
  <c r="C1007" i="9"/>
  <c r="C956" i="9"/>
  <c r="C957" i="9"/>
  <c r="C1026" i="9"/>
  <c r="C1008" i="9"/>
  <c r="C1009" i="9"/>
  <c r="C53" i="9"/>
  <c r="C1027" i="9"/>
  <c r="C54" i="9"/>
  <c r="C958" i="9"/>
  <c r="C959" i="9"/>
  <c r="C55" i="9"/>
  <c r="C56" i="9"/>
  <c r="C937" i="9"/>
  <c r="C960" i="9"/>
  <c r="C57" i="9"/>
  <c r="C1010" i="9"/>
  <c r="C58" i="9"/>
  <c r="C961" i="9"/>
  <c r="C1028" i="9"/>
  <c r="C1011" i="9"/>
  <c r="C962" i="9"/>
  <c r="C1012" i="9"/>
  <c r="C59" i="9"/>
  <c r="C60" i="9"/>
  <c r="C61" i="9"/>
  <c r="C62" i="9"/>
  <c r="C963" i="9"/>
  <c r="C964" i="9"/>
  <c r="C63" i="9"/>
  <c r="C1013" i="9"/>
  <c r="C64" i="9"/>
  <c r="C1014" i="9"/>
  <c r="C65" i="9"/>
  <c r="C965" i="9"/>
  <c r="C966" i="9"/>
  <c r="C967" i="9"/>
  <c r="C968" i="9"/>
  <c r="C969" i="9"/>
  <c r="C970" i="9"/>
  <c r="C938" i="9"/>
  <c r="C1015" i="9"/>
  <c r="C66" i="9"/>
  <c r="C1016" i="9"/>
  <c r="C2" i="9"/>
  <c r="C3" i="9"/>
  <c r="C4" i="9"/>
  <c r="C5" i="9"/>
  <c r="C67" i="9"/>
  <c r="C68" i="9"/>
  <c r="C69" i="9"/>
  <c r="C70" i="9"/>
  <c r="C71" i="9"/>
  <c r="C72" i="9"/>
  <c r="C73" i="9"/>
  <c r="C74" i="9"/>
  <c r="C75" i="9"/>
  <c r="C1029" i="9"/>
  <c r="C76" i="9"/>
  <c r="C77" i="9"/>
  <c r="C78" i="9"/>
  <c r="C79" i="9"/>
  <c r="C80" i="9"/>
  <c r="C81" i="9"/>
  <c r="C82" i="9"/>
  <c r="C83" i="9"/>
  <c r="C84" i="9"/>
  <c r="C85" i="9"/>
  <c r="C86" i="9"/>
  <c r="C1021" i="9"/>
  <c r="C87" i="9"/>
  <c r="C971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972" i="9"/>
  <c r="C109" i="9"/>
  <c r="C110" i="9"/>
  <c r="C111" i="9"/>
  <c r="C112" i="9"/>
  <c r="C973" i="9"/>
  <c r="C113" i="9"/>
  <c r="C974" i="9"/>
  <c r="C114" i="9"/>
  <c r="C115" i="9"/>
  <c r="C116" i="9"/>
  <c r="C117" i="9"/>
  <c r="C118" i="9"/>
  <c r="C119" i="9"/>
  <c r="C120" i="9"/>
  <c r="C1017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6" i="9"/>
  <c r="C1018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030" i="9"/>
  <c r="C180" i="9"/>
  <c r="C181" i="9"/>
  <c r="C182" i="9"/>
  <c r="C183" i="9"/>
  <c r="C184" i="9"/>
  <c r="C185" i="9"/>
  <c r="C186" i="9"/>
  <c r="C187" i="9"/>
  <c r="C975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1031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1022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1032" i="9"/>
  <c r="C1033" i="9"/>
  <c r="C318" i="9"/>
  <c r="C319" i="9"/>
  <c r="C320" i="9"/>
  <c r="C321" i="9"/>
  <c r="C976" i="9"/>
  <c r="C322" i="9"/>
  <c r="C323" i="9"/>
  <c r="C324" i="9"/>
  <c r="C7" i="9"/>
  <c r="C8" i="9"/>
  <c r="C325" i="9"/>
  <c r="C326" i="9"/>
  <c r="C327" i="9"/>
  <c r="C328" i="9"/>
  <c r="C329" i="9"/>
  <c r="C330" i="9"/>
  <c r="C331" i="9"/>
  <c r="C332" i="9"/>
  <c r="C333" i="9"/>
  <c r="C334" i="9"/>
  <c r="C9" i="9"/>
  <c r="C10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11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1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13" i="9"/>
  <c r="C446" i="9"/>
  <c r="C447" i="9"/>
  <c r="C448" i="9"/>
  <c r="C1019" i="9"/>
  <c r="C1023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14" i="9"/>
  <c r="C463" i="9"/>
  <c r="C15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16" i="9"/>
  <c r="C17" i="9"/>
  <c r="C492" i="9"/>
  <c r="C493" i="9"/>
  <c r="C18" i="9"/>
  <c r="C494" i="9"/>
  <c r="C495" i="9"/>
  <c r="C19" i="9"/>
  <c r="C496" i="9"/>
  <c r="C497" i="9"/>
  <c r="C20" i="9"/>
  <c r="C21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102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977" i="9"/>
  <c r="C22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1034" i="9"/>
  <c r="C978" i="9"/>
  <c r="C979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23" i="9"/>
  <c r="C24" i="9"/>
  <c r="C742" i="9"/>
  <c r="C25" i="9"/>
  <c r="C743" i="9"/>
  <c r="C744" i="9"/>
  <c r="C745" i="9"/>
  <c r="C746" i="9"/>
  <c r="C747" i="9"/>
  <c r="C748" i="9"/>
  <c r="C749" i="9"/>
  <c r="C750" i="9"/>
  <c r="C751" i="9"/>
  <c r="C980" i="9"/>
  <c r="C981" i="9"/>
  <c r="C752" i="9"/>
  <c r="C98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67" i="9"/>
  <c r="C768" i="9"/>
  <c r="C769" i="9"/>
  <c r="C983" i="9"/>
  <c r="C770" i="9"/>
  <c r="C771" i="9"/>
  <c r="C772" i="9"/>
  <c r="C773" i="9"/>
  <c r="C774" i="9"/>
  <c r="C775" i="9"/>
  <c r="C776" i="9"/>
  <c r="C777" i="9"/>
  <c r="C778" i="9"/>
  <c r="C779" i="9"/>
  <c r="C780" i="9"/>
  <c r="C781" i="9"/>
  <c r="C782" i="9"/>
  <c r="C783" i="9"/>
  <c r="C784" i="9"/>
  <c r="C785" i="9"/>
  <c r="C786" i="9"/>
  <c r="C787" i="9"/>
  <c r="C788" i="9"/>
  <c r="C789" i="9"/>
  <c r="C790" i="9"/>
  <c r="C791" i="9"/>
  <c r="C792" i="9"/>
  <c r="C793" i="9"/>
  <c r="C794" i="9"/>
  <c r="C795" i="9"/>
  <c r="C796" i="9"/>
  <c r="C797" i="9"/>
  <c r="C798" i="9"/>
  <c r="C799" i="9"/>
  <c r="C800" i="9"/>
  <c r="C801" i="9"/>
  <c r="C802" i="9"/>
  <c r="C803" i="9"/>
  <c r="C804" i="9"/>
  <c r="C805" i="9"/>
  <c r="C806" i="9"/>
  <c r="C807" i="9"/>
  <c r="C808" i="9"/>
  <c r="C809" i="9"/>
  <c r="C810" i="9"/>
  <c r="C811" i="9"/>
  <c r="C812" i="9"/>
  <c r="C984" i="9"/>
  <c r="C985" i="9"/>
  <c r="C813" i="9"/>
  <c r="C814" i="9"/>
  <c r="C1035" i="9"/>
  <c r="C815" i="9"/>
  <c r="C816" i="9"/>
  <c r="C817" i="9"/>
  <c r="C818" i="9"/>
  <c r="C819" i="9"/>
  <c r="C820" i="9"/>
  <c r="C821" i="9"/>
  <c r="C822" i="9"/>
  <c r="C823" i="9"/>
  <c r="C824" i="9"/>
  <c r="C825" i="9"/>
  <c r="C826" i="9"/>
  <c r="C827" i="9"/>
  <c r="C828" i="9"/>
  <c r="C829" i="9"/>
  <c r="C830" i="9"/>
  <c r="C831" i="9"/>
  <c r="C832" i="9"/>
  <c r="C833" i="9"/>
  <c r="C834" i="9"/>
  <c r="C835" i="9"/>
  <c r="C836" i="9"/>
  <c r="C837" i="9"/>
  <c r="C838" i="9"/>
  <c r="C839" i="9"/>
  <c r="C840" i="9"/>
  <c r="C841" i="9"/>
  <c r="C842" i="9"/>
  <c r="C843" i="9"/>
  <c r="C844" i="9"/>
  <c r="C845" i="9"/>
  <c r="C846" i="9"/>
  <c r="C847" i="9"/>
  <c r="C848" i="9"/>
  <c r="C849" i="9"/>
  <c r="C850" i="9"/>
  <c r="C851" i="9"/>
  <c r="C852" i="9"/>
  <c r="C853" i="9"/>
  <c r="C854" i="9"/>
  <c r="C855" i="9"/>
  <c r="C856" i="9"/>
  <c r="C857" i="9"/>
  <c r="C858" i="9"/>
  <c r="C859" i="9"/>
  <c r="C860" i="9"/>
  <c r="C861" i="9"/>
  <c r="C862" i="9"/>
  <c r="C863" i="9"/>
  <c r="C864" i="9"/>
  <c r="C865" i="9"/>
  <c r="C866" i="9"/>
  <c r="C867" i="9"/>
  <c r="C868" i="9"/>
  <c r="C869" i="9"/>
  <c r="C870" i="9"/>
  <c r="C871" i="9"/>
  <c r="C872" i="9"/>
  <c r="C873" i="9"/>
  <c r="C874" i="9"/>
  <c r="C875" i="9"/>
  <c r="C876" i="9"/>
  <c r="C877" i="9"/>
  <c r="C878" i="9"/>
  <c r="C879" i="9"/>
  <c r="C880" i="9"/>
  <c r="C881" i="9"/>
  <c r="C882" i="9"/>
  <c r="C883" i="9"/>
  <c r="C884" i="9"/>
  <c r="C885" i="9"/>
  <c r="C886" i="9"/>
  <c r="C887" i="9"/>
  <c r="C888" i="9"/>
  <c r="C889" i="9"/>
  <c r="C890" i="9"/>
  <c r="C891" i="9"/>
  <c r="C892" i="9"/>
  <c r="C893" i="9"/>
  <c r="C894" i="9"/>
  <c r="C895" i="9"/>
  <c r="C896" i="9"/>
  <c r="C897" i="9"/>
  <c r="C898" i="9"/>
  <c r="C899" i="9"/>
  <c r="C900" i="9"/>
  <c r="C901" i="9"/>
  <c r="C902" i="9"/>
  <c r="C903" i="9"/>
  <c r="C904" i="9"/>
  <c r="C905" i="9"/>
  <c r="C906" i="9"/>
  <c r="C907" i="9"/>
  <c r="C908" i="9"/>
  <c r="C909" i="9"/>
  <c r="C910" i="9"/>
  <c r="C911" i="9"/>
  <c r="C912" i="9"/>
  <c r="C913" i="9"/>
  <c r="C914" i="9"/>
  <c r="C915" i="9"/>
  <c r="C1020" i="9"/>
  <c r="C986" i="9"/>
  <c r="C916" i="9"/>
  <c r="C917" i="9"/>
  <c r="C918" i="9"/>
  <c r="C919" i="9"/>
  <c r="C920" i="9"/>
  <c r="C921" i="9"/>
  <c r="C922" i="9"/>
  <c r="C923" i="9"/>
  <c r="C924" i="9"/>
  <c r="C925" i="9"/>
  <c r="C926" i="9"/>
  <c r="C927" i="9"/>
  <c r="C928" i="9"/>
  <c r="C929" i="9"/>
  <c r="C930" i="9"/>
  <c r="C26" i="9"/>
  <c r="C27" i="9"/>
  <c r="C28" i="9"/>
  <c r="C987" i="9"/>
  <c r="C988" i="9"/>
  <c r="C989" i="9"/>
  <c r="C990" i="9"/>
  <c r="C991" i="9"/>
  <c r="C992" i="9"/>
  <c r="C929" i="10"/>
  <c r="C930" i="10"/>
  <c r="C931" i="10"/>
  <c r="C976" i="10"/>
  <c r="C932" i="10"/>
  <c r="C962" i="10"/>
  <c r="C963" i="10"/>
  <c r="C964" i="10"/>
  <c r="C933" i="10"/>
  <c r="C934" i="10"/>
  <c r="C1021" i="10"/>
  <c r="C1020" i="10"/>
  <c r="C1022" i="10"/>
  <c r="C1023" i="10"/>
  <c r="C1024" i="10"/>
  <c r="C1015" i="10"/>
  <c r="C1016" i="10"/>
  <c r="C1035" i="10"/>
  <c r="C1017" i="10"/>
  <c r="C1018" i="10"/>
  <c r="C1019" i="10"/>
  <c r="C30" i="10"/>
  <c r="C977" i="10"/>
  <c r="C46" i="10"/>
  <c r="C978" i="10"/>
  <c r="C70" i="10"/>
  <c r="C176" i="10"/>
  <c r="C236" i="10"/>
  <c r="C320" i="10"/>
  <c r="C4" i="10"/>
  <c r="C696" i="10"/>
  <c r="C824" i="10"/>
  <c r="C38" i="10"/>
  <c r="C51" i="10"/>
  <c r="C965" i="10"/>
  <c r="C935" i="10"/>
  <c r="C77" i="10"/>
  <c r="C183" i="10"/>
  <c r="C242" i="10"/>
  <c r="C322" i="10"/>
  <c r="C323" i="10"/>
  <c r="C698" i="10"/>
  <c r="C825" i="10"/>
  <c r="C1034" i="10"/>
  <c r="C987" i="10"/>
  <c r="C936" i="10"/>
  <c r="C79" i="10"/>
  <c r="C182" i="10"/>
  <c r="C239" i="10"/>
  <c r="C937" i="10"/>
  <c r="C318" i="10"/>
  <c r="C690" i="10"/>
  <c r="C815" i="10"/>
  <c r="C28" i="10"/>
  <c r="C29" i="10"/>
  <c r="C966" i="10"/>
  <c r="C958" i="10"/>
  <c r="C1000" i="10"/>
  <c r="C959" i="10"/>
  <c r="C967" i="10"/>
  <c r="C31" i="10"/>
  <c r="C32" i="10"/>
  <c r="C33" i="10"/>
  <c r="C34" i="10"/>
  <c r="C35" i="10"/>
  <c r="C36" i="10"/>
  <c r="C39" i="10"/>
  <c r="C40" i="10"/>
  <c r="C41" i="10"/>
  <c r="C42" i="10"/>
  <c r="C43" i="10"/>
  <c r="C44" i="10"/>
  <c r="C45" i="10"/>
  <c r="C979" i="10"/>
  <c r="C980" i="10"/>
  <c r="C981" i="10"/>
  <c r="C928" i="10"/>
  <c r="C975" i="10"/>
  <c r="C960" i="10"/>
  <c r="C988" i="10"/>
  <c r="C1006" i="10"/>
  <c r="C1007" i="10"/>
  <c r="C1008" i="10"/>
  <c r="C1001" i="10"/>
  <c r="C1002" i="10"/>
  <c r="C1009" i="10"/>
  <c r="C1010" i="10"/>
  <c r="C989" i="10"/>
  <c r="C990" i="10"/>
  <c r="C968" i="10"/>
  <c r="C47" i="10"/>
  <c r="C48" i="10"/>
  <c r="C50" i="10"/>
  <c r="C1003" i="10"/>
  <c r="C938" i="10"/>
  <c r="C1032" i="10"/>
  <c r="C1004" i="10"/>
  <c r="C52" i="10"/>
  <c r="C1025" i="10"/>
  <c r="C53" i="10"/>
  <c r="C54" i="10"/>
  <c r="C55" i="10"/>
  <c r="C961" i="10"/>
  <c r="C982" i="10"/>
  <c r="C991" i="10"/>
  <c r="C57" i="10"/>
  <c r="C1033" i="10"/>
  <c r="C992" i="10"/>
  <c r="C969" i="10"/>
  <c r="C58" i="10"/>
  <c r="C59" i="10"/>
  <c r="C60" i="10"/>
  <c r="C61" i="10"/>
  <c r="C970" i="10"/>
  <c r="C983" i="10"/>
  <c r="C62" i="10"/>
  <c r="C993" i="10"/>
  <c r="C63" i="10"/>
  <c r="C1005" i="10"/>
  <c r="C64" i="10"/>
  <c r="C971" i="10"/>
  <c r="C984" i="10"/>
  <c r="C939" i="10"/>
  <c r="C985" i="10"/>
  <c r="C972" i="10"/>
  <c r="C926" i="10"/>
  <c r="C925" i="10"/>
  <c r="C986" i="10"/>
  <c r="C65" i="10"/>
  <c r="C994" i="10"/>
  <c r="C5" i="10"/>
  <c r="C6" i="10"/>
  <c r="C7" i="10"/>
  <c r="C66" i="10"/>
  <c r="C67" i="10"/>
  <c r="C68" i="10"/>
  <c r="C69" i="10"/>
  <c r="C71" i="10"/>
  <c r="C72" i="10"/>
  <c r="C74" i="10"/>
  <c r="C1026" i="10"/>
  <c r="C75" i="10"/>
  <c r="C76" i="10"/>
  <c r="C78" i="10"/>
  <c r="C80" i="10"/>
  <c r="C81" i="10"/>
  <c r="C82" i="10"/>
  <c r="C83" i="10"/>
  <c r="C84" i="10"/>
  <c r="C85" i="10"/>
  <c r="C1014" i="10"/>
  <c r="C86" i="10"/>
  <c r="C940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941" i="10"/>
  <c r="C108" i="10"/>
  <c r="C109" i="10"/>
  <c r="C110" i="10"/>
  <c r="C111" i="10"/>
  <c r="C973" i="10"/>
  <c r="C112" i="10"/>
  <c r="C942" i="10"/>
  <c r="C113" i="10"/>
  <c r="C114" i="10"/>
  <c r="C115" i="10"/>
  <c r="C116" i="10"/>
  <c r="C117" i="10"/>
  <c r="C118" i="10"/>
  <c r="C119" i="10"/>
  <c r="C995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8" i="10"/>
  <c r="C996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027" i="10"/>
  <c r="C178" i="10"/>
  <c r="C179" i="10"/>
  <c r="C180" i="10"/>
  <c r="C181" i="10"/>
  <c r="C184" i="10"/>
  <c r="C185" i="10"/>
  <c r="C943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1028" i="10"/>
  <c r="C235" i="10"/>
  <c r="C237" i="10"/>
  <c r="C238" i="10"/>
  <c r="C240" i="10"/>
  <c r="C241" i="10"/>
  <c r="C243" i="10"/>
  <c r="C244" i="10"/>
  <c r="C245" i="10"/>
  <c r="C246" i="10"/>
  <c r="C247" i="10"/>
  <c r="C248" i="10"/>
  <c r="C249" i="10"/>
  <c r="C250" i="10"/>
  <c r="C251" i="10"/>
  <c r="C101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1029" i="10"/>
  <c r="C317" i="10"/>
  <c r="C319" i="10"/>
  <c r="C9" i="10"/>
  <c r="C321" i="10"/>
  <c r="C324" i="10"/>
  <c r="C325" i="10"/>
  <c r="C326" i="10"/>
  <c r="C327" i="10"/>
  <c r="C328" i="10"/>
  <c r="C329" i="10"/>
  <c r="C330" i="10"/>
  <c r="C2" i="10"/>
  <c r="C1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11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12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13" i="10"/>
  <c r="C442" i="10"/>
  <c r="C443" i="10"/>
  <c r="C444" i="10"/>
  <c r="C997" i="10"/>
  <c r="C1012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14" i="10"/>
  <c r="C459" i="10"/>
  <c r="C15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16" i="10"/>
  <c r="C17" i="10"/>
  <c r="C488" i="10"/>
  <c r="C489" i="10"/>
  <c r="C18" i="10"/>
  <c r="C490" i="10"/>
  <c r="C491" i="10"/>
  <c r="C19" i="10"/>
  <c r="C492" i="10"/>
  <c r="C493" i="10"/>
  <c r="C20" i="10"/>
  <c r="C3" i="10"/>
  <c r="C494" i="10"/>
  <c r="C495" i="10"/>
  <c r="C496" i="10"/>
  <c r="C497" i="10"/>
  <c r="C498" i="10"/>
  <c r="C499" i="10"/>
  <c r="C500" i="10"/>
  <c r="C501" i="10"/>
  <c r="C502" i="10"/>
  <c r="C503" i="10"/>
  <c r="C504" i="10"/>
  <c r="C505" i="10"/>
  <c r="C506" i="10"/>
  <c r="C507" i="10"/>
  <c r="C508" i="10"/>
  <c r="C509" i="10"/>
  <c r="C510" i="10"/>
  <c r="C511" i="10"/>
  <c r="C512" i="10"/>
  <c r="C513" i="10"/>
  <c r="C514" i="10"/>
  <c r="C515" i="10"/>
  <c r="C516" i="10"/>
  <c r="C517" i="10"/>
  <c r="C518" i="10"/>
  <c r="C519" i="10"/>
  <c r="C520" i="10"/>
  <c r="C521" i="10"/>
  <c r="C522" i="10"/>
  <c r="C523" i="10"/>
  <c r="C524" i="10"/>
  <c r="C525" i="10"/>
  <c r="C526" i="10"/>
  <c r="C527" i="10"/>
  <c r="C528" i="10"/>
  <c r="C529" i="10"/>
  <c r="C530" i="10"/>
  <c r="C531" i="10"/>
  <c r="C532" i="10"/>
  <c r="C533" i="10"/>
  <c r="C534" i="10"/>
  <c r="C535" i="10"/>
  <c r="C536" i="10"/>
  <c r="C537" i="10"/>
  <c r="C538" i="10"/>
  <c r="C539" i="10"/>
  <c r="C540" i="10"/>
  <c r="C1013" i="10"/>
  <c r="C541" i="10"/>
  <c r="C542" i="10"/>
  <c r="C543" i="10"/>
  <c r="C544" i="10"/>
  <c r="C545" i="10"/>
  <c r="C546" i="10"/>
  <c r="C547" i="10"/>
  <c r="C548" i="10"/>
  <c r="C549" i="10"/>
  <c r="C550" i="10"/>
  <c r="C551" i="10"/>
  <c r="C552" i="10"/>
  <c r="C553" i="10"/>
  <c r="C554" i="10"/>
  <c r="C555" i="10"/>
  <c r="C556" i="10"/>
  <c r="C557" i="10"/>
  <c r="C558" i="10"/>
  <c r="C559" i="10"/>
  <c r="C560" i="10"/>
  <c r="C561" i="10"/>
  <c r="C562" i="10"/>
  <c r="C563" i="10"/>
  <c r="C564" i="10"/>
  <c r="C565" i="10"/>
  <c r="C566" i="10"/>
  <c r="C567" i="10"/>
  <c r="C568" i="10"/>
  <c r="C569" i="10"/>
  <c r="C570" i="10"/>
  <c r="C571" i="10"/>
  <c r="C572" i="10"/>
  <c r="C573" i="10"/>
  <c r="C574" i="10"/>
  <c r="C575" i="10"/>
  <c r="C576" i="10"/>
  <c r="C577" i="10"/>
  <c r="C578" i="10"/>
  <c r="C579" i="10"/>
  <c r="C580" i="10"/>
  <c r="C581" i="10"/>
  <c r="C582" i="10"/>
  <c r="C583" i="10"/>
  <c r="C584" i="10"/>
  <c r="C585" i="10"/>
  <c r="C586" i="10"/>
  <c r="C587" i="10"/>
  <c r="C588" i="10"/>
  <c r="C589" i="10"/>
  <c r="C590" i="10"/>
  <c r="C591" i="10"/>
  <c r="C592" i="10"/>
  <c r="C593" i="10"/>
  <c r="C594" i="10"/>
  <c r="C595" i="10"/>
  <c r="C596" i="10"/>
  <c r="C597" i="10"/>
  <c r="C598" i="10"/>
  <c r="C599" i="10"/>
  <c r="C600" i="10"/>
  <c r="C601" i="10"/>
  <c r="C602" i="10"/>
  <c r="C603" i="10"/>
  <c r="C604" i="10"/>
  <c r="C605" i="10"/>
  <c r="C606" i="10"/>
  <c r="C607" i="10"/>
  <c r="C608" i="10"/>
  <c r="C609" i="10"/>
  <c r="C610" i="10"/>
  <c r="C611" i="10"/>
  <c r="C612" i="10"/>
  <c r="C613" i="10"/>
  <c r="C614" i="10"/>
  <c r="C615" i="10"/>
  <c r="C616" i="10"/>
  <c r="C617" i="10"/>
  <c r="C618" i="10"/>
  <c r="C619" i="10"/>
  <c r="C620" i="10"/>
  <c r="C621" i="10"/>
  <c r="C622" i="10"/>
  <c r="C623" i="10"/>
  <c r="C624" i="10"/>
  <c r="C625" i="10"/>
  <c r="C626" i="10"/>
  <c r="C627" i="10"/>
  <c r="C628" i="10"/>
  <c r="C629" i="10"/>
  <c r="C630" i="10"/>
  <c r="C631" i="10"/>
  <c r="C632" i="10"/>
  <c r="C633" i="10"/>
  <c r="C634" i="10"/>
  <c r="C635" i="10"/>
  <c r="C636" i="10"/>
  <c r="C637" i="10"/>
  <c r="C638" i="10"/>
  <c r="C639" i="10"/>
  <c r="C640" i="10"/>
  <c r="C641" i="10"/>
  <c r="C642" i="10"/>
  <c r="C643" i="10"/>
  <c r="C644" i="10"/>
  <c r="C645" i="10"/>
  <c r="C646" i="10"/>
  <c r="C647" i="10"/>
  <c r="C648" i="10"/>
  <c r="C649" i="10"/>
  <c r="C650" i="10"/>
  <c r="C651" i="10"/>
  <c r="C652" i="10"/>
  <c r="C653" i="10"/>
  <c r="C654" i="10"/>
  <c r="C944" i="10"/>
  <c r="C21" i="10"/>
  <c r="C655" i="10"/>
  <c r="C656" i="10"/>
  <c r="C657" i="10"/>
  <c r="C658" i="10"/>
  <c r="C659" i="10"/>
  <c r="C660" i="10"/>
  <c r="C661" i="10"/>
  <c r="C662" i="10"/>
  <c r="C663" i="10"/>
  <c r="C664" i="10"/>
  <c r="C665" i="10"/>
  <c r="C666" i="10"/>
  <c r="C667" i="10"/>
  <c r="C668" i="10"/>
  <c r="C669" i="10"/>
  <c r="C670" i="10"/>
  <c r="C671" i="10"/>
  <c r="C672" i="10"/>
  <c r="C673" i="10"/>
  <c r="C674" i="10"/>
  <c r="C675" i="10"/>
  <c r="C676" i="10"/>
  <c r="C677" i="10"/>
  <c r="C678" i="10"/>
  <c r="C679" i="10"/>
  <c r="C680" i="10"/>
  <c r="C681" i="10"/>
  <c r="C682" i="10"/>
  <c r="C683" i="10"/>
  <c r="C684" i="10"/>
  <c r="C685" i="10"/>
  <c r="C686" i="10"/>
  <c r="C1030" i="10"/>
  <c r="C945" i="10"/>
  <c r="C946" i="10"/>
  <c r="C687" i="10"/>
  <c r="C689" i="10"/>
  <c r="C691" i="10"/>
  <c r="C692" i="10"/>
  <c r="C693" i="10"/>
  <c r="C694" i="10"/>
  <c r="C695" i="10"/>
  <c r="C697" i="10"/>
  <c r="C699" i="10"/>
  <c r="C700" i="10"/>
  <c r="C701" i="10"/>
  <c r="C702" i="10"/>
  <c r="C703" i="10"/>
  <c r="C704" i="10"/>
  <c r="C705" i="10"/>
  <c r="C706" i="10"/>
  <c r="C707" i="10"/>
  <c r="C708" i="10"/>
  <c r="C709" i="10"/>
  <c r="C710" i="10"/>
  <c r="C711" i="10"/>
  <c r="C712" i="10"/>
  <c r="C713" i="10"/>
  <c r="C714" i="10"/>
  <c r="C715" i="10"/>
  <c r="C716" i="10"/>
  <c r="C717" i="10"/>
  <c r="C718" i="10"/>
  <c r="C719" i="10"/>
  <c r="C720" i="10"/>
  <c r="C721" i="10"/>
  <c r="C722" i="10"/>
  <c r="C723" i="10"/>
  <c r="C724" i="10"/>
  <c r="C725" i="10"/>
  <c r="C726" i="10"/>
  <c r="C727" i="10"/>
  <c r="C728" i="10"/>
  <c r="C729" i="10"/>
  <c r="C730" i="10"/>
  <c r="C731" i="10"/>
  <c r="C732" i="10"/>
  <c r="C733" i="10"/>
  <c r="C734" i="10"/>
  <c r="C735" i="10"/>
  <c r="C736" i="10"/>
  <c r="C22" i="10"/>
  <c r="C23" i="10"/>
  <c r="C737" i="10"/>
  <c r="C24" i="10"/>
  <c r="C738" i="10"/>
  <c r="C739" i="10"/>
  <c r="C740" i="10"/>
  <c r="C741" i="10"/>
  <c r="C742" i="10"/>
  <c r="C743" i="10"/>
  <c r="C744" i="10"/>
  <c r="C745" i="10"/>
  <c r="C746" i="10"/>
  <c r="C974" i="10"/>
  <c r="C927" i="10"/>
  <c r="C747" i="10"/>
  <c r="C947" i="10"/>
  <c r="C748" i="10"/>
  <c r="C749" i="10"/>
  <c r="C750" i="10"/>
  <c r="C751" i="10"/>
  <c r="C752" i="10"/>
  <c r="C753" i="10"/>
  <c r="C754" i="10"/>
  <c r="C755" i="10"/>
  <c r="C756" i="10"/>
  <c r="C757" i="10"/>
  <c r="C758" i="10"/>
  <c r="C759" i="10"/>
  <c r="C760" i="10"/>
  <c r="C761" i="10"/>
  <c r="C762" i="10"/>
  <c r="C763" i="10"/>
  <c r="C764" i="10"/>
  <c r="C948" i="10"/>
  <c r="C765" i="10"/>
  <c r="C766" i="10"/>
  <c r="C767" i="10"/>
  <c r="C768" i="10"/>
  <c r="C769" i="10"/>
  <c r="C770" i="10"/>
  <c r="C771" i="10"/>
  <c r="C772" i="10"/>
  <c r="C773" i="10"/>
  <c r="C774" i="10"/>
  <c r="C775" i="10"/>
  <c r="C776" i="10"/>
  <c r="C777" i="10"/>
  <c r="C778" i="10"/>
  <c r="C779" i="10"/>
  <c r="C780" i="10"/>
  <c r="C781" i="10"/>
  <c r="C782" i="10"/>
  <c r="C783" i="10"/>
  <c r="C784" i="10"/>
  <c r="C785" i="10"/>
  <c r="C786" i="10"/>
  <c r="C787" i="10"/>
  <c r="C788" i="10"/>
  <c r="C789" i="10"/>
  <c r="C790" i="10"/>
  <c r="C791" i="10"/>
  <c r="C792" i="10"/>
  <c r="C793" i="10"/>
  <c r="C794" i="10"/>
  <c r="C795" i="10"/>
  <c r="C796" i="10"/>
  <c r="C797" i="10"/>
  <c r="C798" i="10"/>
  <c r="C799" i="10"/>
  <c r="C800" i="10"/>
  <c r="C801" i="10"/>
  <c r="C802" i="10"/>
  <c r="C803" i="10"/>
  <c r="C804" i="10"/>
  <c r="C805" i="10"/>
  <c r="C806" i="10"/>
  <c r="C807" i="10"/>
  <c r="C949" i="10"/>
  <c r="C950" i="10"/>
  <c r="C808" i="10"/>
  <c r="C809" i="10"/>
  <c r="C1031" i="10"/>
  <c r="C810" i="10"/>
  <c r="C811" i="10"/>
  <c r="C812" i="10"/>
  <c r="C813" i="10"/>
  <c r="C816" i="10"/>
  <c r="C817" i="10"/>
  <c r="C818" i="10"/>
  <c r="C819" i="10"/>
  <c r="C820" i="10"/>
  <c r="C821" i="10"/>
  <c r="C822" i="10"/>
  <c r="C823" i="10"/>
  <c r="C826" i="10"/>
  <c r="C827" i="10"/>
  <c r="C828" i="10"/>
  <c r="C829" i="10"/>
  <c r="C830" i="10"/>
  <c r="C831" i="10"/>
  <c r="C832" i="10"/>
  <c r="C833" i="10"/>
  <c r="C834" i="10"/>
  <c r="C835" i="10"/>
  <c r="C836" i="10"/>
  <c r="C837" i="10"/>
  <c r="C838" i="10"/>
  <c r="C839" i="10"/>
  <c r="C840" i="10"/>
  <c r="C841" i="10"/>
  <c r="C842" i="10"/>
  <c r="C843" i="10"/>
  <c r="C844" i="10"/>
  <c r="C845" i="10"/>
  <c r="C846" i="10"/>
  <c r="C847" i="10"/>
  <c r="C848" i="10"/>
  <c r="C849" i="10"/>
  <c r="C850" i="10"/>
  <c r="C851" i="10"/>
  <c r="C852" i="10"/>
  <c r="C853" i="10"/>
  <c r="C854" i="10"/>
  <c r="C855" i="10"/>
  <c r="C856" i="10"/>
  <c r="C857" i="10"/>
  <c r="C858" i="10"/>
  <c r="C859" i="10"/>
  <c r="C860" i="10"/>
  <c r="C861" i="10"/>
  <c r="C862" i="10"/>
  <c r="C863" i="10"/>
  <c r="C864" i="10"/>
  <c r="C865" i="10"/>
  <c r="C866" i="10"/>
  <c r="C867" i="10"/>
  <c r="C868" i="10"/>
  <c r="C869" i="10"/>
  <c r="C870" i="10"/>
  <c r="C871" i="10"/>
  <c r="C872" i="10"/>
  <c r="C873" i="10"/>
  <c r="C874" i="10"/>
  <c r="C875" i="10"/>
  <c r="C876" i="10"/>
  <c r="C877" i="10"/>
  <c r="C878" i="10"/>
  <c r="C879" i="10"/>
  <c r="C880" i="10"/>
  <c r="C881" i="10"/>
  <c r="C882" i="10"/>
  <c r="C883" i="10"/>
  <c r="C884" i="10"/>
  <c r="C885" i="10"/>
  <c r="C886" i="10"/>
  <c r="C887" i="10"/>
  <c r="C888" i="10"/>
  <c r="C889" i="10"/>
  <c r="C890" i="10"/>
  <c r="C891" i="10"/>
  <c r="C892" i="10"/>
  <c r="C893" i="10"/>
  <c r="C894" i="10"/>
  <c r="C895" i="10"/>
  <c r="C896" i="10"/>
  <c r="C897" i="10"/>
  <c r="C898" i="10"/>
  <c r="C899" i="10"/>
  <c r="C900" i="10"/>
  <c r="C901" i="10"/>
  <c r="C902" i="10"/>
  <c r="C903" i="10"/>
  <c r="C904" i="10"/>
  <c r="C905" i="10"/>
  <c r="C906" i="10"/>
  <c r="C907" i="10"/>
  <c r="C908" i="10"/>
  <c r="C909" i="10"/>
  <c r="C998" i="10"/>
  <c r="C951" i="10"/>
  <c r="C910" i="10"/>
  <c r="C911" i="10"/>
  <c r="C912" i="10"/>
  <c r="C913" i="10"/>
  <c r="C914" i="10"/>
  <c r="C915" i="10"/>
  <c r="C916" i="10"/>
  <c r="C917" i="10"/>
  <c r="C918" i="10"/>
  <c r="C919" i="10"/>
  <c r="C920" i="10"/>
  <c r="C921" i="10"/>
  <c r="C922" i="10"/>
  <c r="C923" i="10"/>
  <c r="C924" i="10"/>
  <c r="C27" i="10"/>
  <c r="C26" i="10"/>
  <c r="C25" i="10"/>
  <c r="C952" i="10"/>
  <c r="C953" i="10"/>
  <c r="C954" i="10"/>
  <c r="C955" i="10"/>
  <c r="C956" i="10"/>
  <c r="C957" i="10"/>
  <c r="C37" i="10"/>
  <c r="C49" i="10"/>
  <c r="C999" i="10"/>
  <c r="C56" i="10"/>
  <c r="C73" i="10"/>
  <c r="C177" i="10"/>
  <c r="C234" i="10"/>
  <c r="C315" i="10"/>
  <c r="C316" i="10"/>
  <c r="C688" i="10"/>
  <c r="C814" i="10"/>
  <c r="A1036" i="10" l="1"/>
  <c r="I1036" i="9"/>
  <c r="J1036" i="9"/>
  <c r="K1036" i="9"/>
  <c r="L1036" i="9"/>
  <c r="M1036" i="9"/>
  <c r="N1036" i="9"/>
  <c r="O1036" i="9"/>
  <c r="P1036" i="9"/>
  <c r="Q1036" i="9"/>
  <c r="R1036" i="9"/>
  <c r="S1036" i="9"/>
  <c r="H1036" i="9"/>
  <c r="I1036" i="10"/>
  <c r="J1036" i="10"/>
  <c r="K1036" i="10"/>
  <c r="L1036" i="10"/>
  <c r="M1036" i="10"/>
  <c r="N1036" i="10"/>
  <c r="O1036" i="10"/>
  <c r="P1036" i="10"/>
  <c r="Q1036" i="10"/>
  <c r="R1036" i="10"/>
  <c r="S1036" i="10"/>
  <c r="H1036" i="10"/>
  <c r="A1026" i="4" l="1"/>
  <c r="D29" i="9" l="1"/>
  <c r="D30" i="9"/>
  <c r="D949" i="9"/>
  <c r="D31" i="9"/>
  <c r="D931" i="9"/>
  <c r="D993" i="9"/>
  <c r="D932" i="9"/>
  <c r="D950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951" i="9"/>
  <c r="D952" i="9"/>
  <c r="D1025" i="9"/>
  <c r="D987" i="9"/>
  <c r="D953" i="9"/>
  <c r="D933" i="9"/>
  <c r="D934" i="9"/>
  <c r="D935" i="9"/>
  <c r="D936" i="9"/>
  <c r="D939" i="9"/>
  <c r="D988" i="9"/>
  <c r="D940" i="9"/>
  <c r="D994" i="9"/>
  <c r="D995" i="9"/>
  <c r="D996" i="9"/>
  <c r="D997" i="9"/>
  <c r="D998" i="9"/>
  <c r="D999" i="9"/>
  <c r="D1000" i="9"/>
  <c r="D954" i="9"/>
  <c r="D1001" i="9"/>
  <c r="D1002" i="9"/>
  <c r="D1003" i="9"/>
  <c r="D47" i="9"/>
  <c r="D1004" i="9"/>
  <c r="D955" i="9"/>
  <c r="D48" i="9"/>
  <c r="D49" i="9"/>
  <c r="D50" i="9"/>
  <c r="D51" i="9"/>
  <c r="D52" i="9"/>
  <c r="D1005" i="9"/>
  <c r="D1006" i="9"/>
  <c r="D1007" i="9"/>
  <c r="D956" i="9"/>
  <c r="D957" i="9"/>
  <c r="D1026" i="9"/>
  <c r="D1008" i="9"/>
  <c r="D1009" i="9"/>
  <c r="D53" i="9"/>
  <c r="D1027" i="9"/>
  <c r="D54" i="9"/>
  <c r="D958" i="9"/>
  <c r="D959" i="9"/>
  <c r="D55" i="9"/>
  <c r="D56" i="9"/>
  <c r="D937" i="9"/>
  <c r="D960" i="9"/>
  <c r="D57" i="9"/>
  <c r="D941" i="9"/>
  <c r="D989" i="9"/>
  <c r="D1010" i="9"/>
  <c r="D58" i="9"/>
  <c r="D961" i="9"/>
  <c r="D1028" i="9"/>
  <c r="D1011" i="9"/>
  <c r="D990" i="9"/>
  <c r="D962" i="9"/>
  <c r="D1012" i="9"/>
  <c r="D59" i="9"/>
  <c r="D60" i="9"/>
  <c r="D61" i="9"/>
  <c r="D942" i="9"/>
  <c r="D62" i="9"/>
  <c r="D963" i="9"/>
  <c r="D943" i="9"/>
  <c r="D964" i="9"/>
  <c r="D63" i="9"/>
  <c r="D1013" i="9"/>
  <c r="D944" i="9"/>
  <c r="D945" i="9"/>
  <c r="D64" i="9"/>
  <c r="D1014" i="9"/>
  <c r="D946" i="9"/>
  <c r="D65" i="9"/>
  <c r="D965" i="9"/>
  <c r="D966" i="9"/>
  <c r="D967" i="9"/>
  <c r="D968" i="9"/>
  <c r="D969" i="9"/>
  <c r="D970" i="9"/>
  <c r="D938" i="9"/>
  <c r="D1015" i="9"/>
  <c r="D66" i="9"/>
  <c r="D1016" i="9"/>
  <c r="D991" i="9"/>
  <c r="D2" i="9"/>
  <c r="D3" i="9"/>
  <c r="D4" i="9"/>
  <c r="D5" i="9"/>
  <c r="D67" i="9"/>
  <c r="D68" i="9"/>
  <c r="D69" i="9"/>
  <c r="D70" i="9"/>
  <c r="D71" i="9"/>
  <c r="D72" i="9"/>
  <c r="D73" i="9"/>
  <c r="D74" i="9"/>
  <c r="D75" i="9"/>
  <c r="D1029" i="9"/>
  <c r="D76" i="9"/>
  <c r="D77" i="9"/>
  <c r="D78" i="9"/>
  <c r="D79" i="9"/>
  <c r="D80" i="9"/>
  <c r="D81" i="9"/>
  <c r="D82" i="9"/>
  <c r="D83" i="9"/>
  <c r="D84" i="9"/>
  <c r="D85" i="9"/>
  <c r="D86" i="9"/>
  <c r="D1021" i="9"/>
  <c r="D87" i="9"/>
  <c r="D971" i="9"/>
  <c r="D94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972" i="9"/>
  <c r="D109" i="9"/>
  <c r="D110" i="9"/>
  <c r="D111" i="9"/>
  <c r="D112" i="9"/>
  <c r="D973" i="9"/>
  <c r="D113" i="9"/>
  <c r="D974" i="9"/>
  <c r="D114" i="9"/>
  <c r="D115" i="9"/>
  <c r="D116" i="9"/>
  <c r="D117" i="9"/>
  <c r="D118" i="9"/>
  <c r="D119" i="9"/>
  <c r="D120" i="9"/>
  <c r="D1017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6" i="9"/>
  <c r="D1018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030" i="9"/>
  <c r="D180" i="9"/>
  <c r="D181" i="9"/>
  <c r="D182" i="9"/>
  <c r="D183" i="9"/>
  <c r="D184" i="9"/>
  <c r="D185" i="9"/>
  <c r="D186" i="9"/>
  <c r="D187" i="9"/>
  <c r="D975" i="9"/>
  <c r="D188" i="9"/>
  <c r="D189" i="9"/>
  <c r="D190" i="9"/>
  <c r="D191" i="9"/>
  <c r="D192" i="9"/>
  <c r="D9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1031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1022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1032" i="9"/>
  <c r="D1033" i="9"/>
  <c r="D318" i="9"/>
  <c r="D319" i="9"/>
  <c r="D320" i="9"/>
  <c r="D321" i="9"/>
  <c r="D976" i="9"/>
  <c r="D322" i="9"/>
  <c r="D323" i="9"/>
  <c r="D324" i="9"/>
  <c r="D7" i="9"/>
  <c r="D8" i="9"/>
  <c r="D325" i="9"/>
  <c r="D326" i="9"/>
  <c r="D327" i="9"/>
  <c r="D328" i="9"/>
  <c r="D329" i="9"/>
  <c r="D330" i="9"/>
  <c r="D331" i="9"/>
  <c r="D332" i="9"/>
  <c r="D333" i="9"/>
  <c r="D334" i="9"/>
  <c r="D9" i="9"/>
  <c r="D10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11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1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13" i="9"/>
  <c r="D446" i="9"/>
  <c r="D447" i="9"/>
  <c r="D448" i="9"/>
  <c r="D1019" i="9"/>
  <c r="D1023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14" i="9"/>
  <c r="D463" i="9"/>
  <c r="D15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16" i="9"/>
  <c r="D17" i="9"/>
  <c r="D492" i="9"/>
  <c r="D493" i="9"/>
  <c r="D18" i="9"/>
  <c r="D494" i="9"/>
  <c r="D495" i="9"/>
  <c r="D19" i="9"/>
  <c r="D496" i="9"/>
  <c r="D497" i="9"/>
  <c r="D20" i="9"/>
  <c r="D21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102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577" i="9"/>
  <c r="D578" i="9"/>
  <c r="D579" i="9"/>
  <c r="D580" i="9"/>
  <c r="D581" i="9"/>
  <c r="D582" i="9"/>
  <c r="D583" i="9"/>
  <c r="D584" i="9"/>
  <c r="D585" i="9"/>
  <c r="D586" i="9"/>
  <c r="D587" i="9"/>
  <c r="D588" i="9"/>
  <c r="D589" i="9"/>
  <c r="D590" i="9"/>
  <c r="D591" i="9"/>
  <c r="D592" i="9"/>
  <c r="D593" i="9"/>
  <c r="D594" i="9"/>
  <c r="D595" i="9"/>
  <c r="D596" i="9"/>
  <c r="D597" i="9"/>
  <c r="D598" i="9"/>
  <c r="D599" i="9"/>
  <c r="D600" i="9"/>
  <c r="D601" i="9"/>
  <c r="D602" i="9"/>
  <c r="D603" i="9"/>
  <c r="D604" i="9"/>
  <c r="D605" i="9"/>
  <c r="D606" i="9"/>
  <c r="D607" i="9"/>
  <c r="D608" i="9"/>
  <c r="D609" i="9"/>
  <c r="D610" i="9"/>
  <c r="D611" i="9"/>
  <c r="D612" i="9"/>
  <c r="D613" i="9"/>
  <c r="D614" i="9"/>
  <c r="D615" i="9"/>
  <c r="D616" i="9"/>
  <c r="D617" i="9"/>
  <c r="D618" i="9"/>
  <c r="D619" i="9"/>
  <c r="D620" i="9"/>
  <c r="D621" i="9"/>
  <c r="D622" i="9"/>
  <c r="D623" i="9"/>
  <c r="D624" i="9"/>
  <c r="D625" i="9"/>
  <c r="D626" i="9"/>
  <c r="D627" i="9"/>
  <c r="D628" i="9"/>
  <c r="D629" i="9"/>
  <c r="D630" i="9"/>
  <c r="D631" i="9"/>
  <c r="D632" i="9"/>
  <c r="D633" i="9"/>
  <c r="D634" i="9"/>
  <c r="D635" i="9"/>
  <c r="D636" i="9"/>
  <c r="D637" i="9"/>
  <c r="D638" i="9"/>
  <c r="D639" i="9"/>
  <c r="D640" i="9"/>
  <c r="D641" i="9"/>
  <c r="D642" i="9"/>
  <c r="D643" i="9"/>
  <c r="D644" i="9"/>
  <c r="D645" i="9"/>
  <c r="D646" i="9"/>
  <c r="D647" i="9"/>
  <c r="D648" i="9"/>
  <c r="D649" i="9"/>
  <c r="D650" i="9"/>
  <c r="D651" i="9"/>
  <c r="D652" i="9"/>
  <c r="D653" i="9"/>
  <c r="D654" i="9"/>
  <c r="D655" i="9"/>
  <c r="D656" i="9"/>
  <c r="D657" i="9"/>
  <c r="D658" i="9"/>
  <c r="D977" i="9"/>
  <c r="D22" i="9"/>
  <c r="D659" i="9"/>
  <c r="D660" i="9"/>
  <c r="D661" i="9"/>
  <c r="D662" i="9"/>
  <c r="D663" i="9"/>
  <c r="D664" i="9"/>
  <c r="D665" i="9"/>
  <c r="D666" i="9"/>
  <c r="D667" i="9"/>
  <c r="D668" i="9"/>
  <c r="D669" i="9"/>
  <c r="D670" i="9"/>
  <c r="D671" i="9"/>
  <c r="D672" i="9"/>
  <c r="D673" i="9"/>
  <c r="D674" i="9"/>
  <c r="D675" i="9"/>
  <c r="D676" i="9"/>
  <c r="D677" i="9"/>
  <c r="D678" i="9"/>
  <c r="D679" i="9"/>
  <c r="D680" i="9"/>
  <c r="D681" i="9"/>
  <c r="D682" i="9"/>
  <c r="D683" i="9"/>
  <c r="D684" i="9"/>
  <c r="D685" i="9"/>
  <c r="D686" i="9"/>
  <c r="D687" i="9"/>
  <c r="D688" i="9"/>
  <c r="D689" i="9"/>
  <c r="D690" i="9"/>
  <c r="D1034" i="9"/>
  <c r="D978" i="9"/>
  <c r="D979" i="9"/>
  <c r="D691" i="9"/>
  <c r="D692" i="9"/>
  <c r="D693" i="9"/>
  <c r="D694" i="9"/>
  <c r="D695" i="9"/>
  <c r="D696" i="9"/>
  <c r="D697" i="9"/>
  <c r="D698" i="9"/>
  <c r="D699" i="9"/>
  <c r="D700" i="9"/>
  <c r="D701" i="9"/>
  <c r="D702" i="9"/>
  <c r="D703" i="9"/>
  <c r="D704" i="9"/>
  <c r="D705" i="9"/>
  <c r="D706" i="9"/>
  <c r="D707" i="9"/>
  <c r="D708" i="9"/>
  <c r="D709" i="9"/>
  <c r="D710" i="9"/>
  <c r="D711" i="9"/>
  <c r="D712" i="9"/>
  <c r="D713" i="9"/>
  <c r="D714" i="9"/>
  <c r="D715" i="9"/>
  <c r="D716" i="9"/>
  <c r="D717" i="9"/>
  <c r="D718" i="9"/>
  <c r="D719" i="9"/>
  <c r="D720" i="9"/>
  <c r="D721" i="9"/>
  <c r="D722" i="9"/>
  <c r="D723" i="9"/>
  <c r="D724" i="9"/>
  <c r="D725" i="9"/>
  <c r="D726" i="9"/>
  <c r="D727" i="9"/>
  <c r="D728" i="9"/>
  <c r="D729" i="9"/>
  <c r="D730" i="9"/>
  <c r="D731" i="9"/>
  <c r="D732" i="9"/>
  <c r="D733" i="9"/>
  <c r="D734" i="9"/>
  <c r="D735" i="9"/>
  <c r="D736" i="9"/>
  <c r="D737" i="9"/>
  <c r="D738" i="9"/>
  <c r="D739" i="9"/>
  <c r="D740" i="9"/>
  <c r="D741" i="9"/>
  <c r="D948" i="9"/>
  <c r="D23" i="9"/>
  <c r="D24" i="9"/>
  <c r="D742" i="9"/>
  <c r="D25" i="9"/>
  <c r="D743" i="9"/>
  <c r="D744" i="9"/>
  <c r="D745" i="9"/>
  <c r="D746" i="9"/>
  <c r="D747" i="9"/>
  <c r="D748" i="9"/>
  <c r="D749" i="9"/>
  <c r="D750" i="9"/>
  <c r="D751" i="9"/>
  <c r="D980" i="9"/>
  <c r="D981" i="9"/>
  <c r="D752" i="9"/>
  <c r="D982" i="9"/>
  <c r="D753" i="9"/>
  <c r="D754" i="9"/>
  <c r="D755" i="9"/>
  <c r="D756" i="9"/>
  <c r="D757" i="9"/>
  <c r="D758" i="9"/>
  <c r="D759" i="9"/>
  <c r="D760" i="9"/>
  <c r="D761" i="9"/>
  <c r="D762" i="9"/>
  <c r="D763" i="9"/>
  <c r="D764" i="9"/>
  <c r="D765" i="9"/>
  <c r="D766" i="9"/>
  <c r="D767" i="9"/>
  <c r="D768" i="9"/>
  <c r="D769" i="9"/>
  <c r="D983" i="9"/>
  <c r="D770" i="9"/>
  <c r="D771" i="9"/>
  <c r="D772" i="9"/>
  <c r="D773" i="9"/>
  <c r="D774" i="9"/>
  <c r="D775" i="9"/>
  <c r="D776" i="9"/>
  <c r="D777" i="9"/>
  <c r="D778" i="9"/>
  <c r="D779" i="9"/>
  <c r="D780" i="9"/>
  <c r="D781" i="9"/>
  <c r="D782" i="9"/>
  <c r="D783" i="9"/>
  <c r="D784" i="9"/>
  <c r="D785" i="9"/>
  <c r="D786" i="9"/>
  <c r="D787" i="9"/>
  <c r="D788" i="9"/>
  <c r="D789" i="9"/>
  <c r="D790" i="9"/>
  <c r="D791" i="9"/>
  <c r="D792" i="9"/>
  <c r="D793" i="9"/>
  <c r="D794" i="9"/>
  <c r="D795" i="9"/>
  <c r="D796" i="9"/>
  <c r="D797" i="9"/>
  <c r="D798" i="9"/>
  <c r="D799" i="9"/>
  <c r="D800" i="9"/>
  <c r="D801" i="9"/>
  <c r="D802" i="9"/>
  <c r="D803" i="9"/>
  <c r="D804" i="9"/>
  <c r="D805" i="9"/>
  <c r="D806" i="9"/>
  <c r="D807" i="9"/>
  <c r="D808" i="9"/>
  <c r="D809" i="9"/>
  <c r="D810" i="9"/>
  <c r="D811" i="9"/>
  <c r="D812" i="9"/>
  <c r="D984" i="9"/>
  <c r="D985" i="9"/>
  <c r="D813" i="9"/>
  <c r="D814" i="9"/>
  <c r="D1035" i="9"/>
  <c r="D815" i="9"/>
  <c r="D816" i="9"/>
  <c r="D817" i="9"/>
  <c r="D818" i="9"/>
  <c r="D819" i="9"/>
  <c r="D820" i="9"/>
  <c r="D821" i="9"/>
  <c r="D822" i="9"/>
  <c r="D823" i="9"/>
  <c r="D824" i="9"/>
  <c r="D825" i="9"/>
  <c r="D826" i="9"/>
  <c r="D827" i="9"/>
  <c r="D828" i="9"/>
  <c r="D829" i="9"/>
  <c r="D830" i="9"/>
  <c r="D831" i="9"/>
  <c r="D832" i="9"/>
  <c r="D833" i="9"/>
  <c r="D834" i="9"/>
  <c r="D835" i="9"/>
  <c r="D836" i="9"/>
  <c r="D837" i="9"/>
  <c r="D838" i="9"/>
  <c r="D839" i="9"/>
  <c r="D840" i="9"/>
  <c r="D841" i="9"/>
  <c r="D842" i="9"/>
  <c r="D843" i="9"/>
  <c r="D844" i="9"/>
  <c r="D845" i="9"/>
  <c r="D846" i="9"/>
  <c r="D847" i="9"/>
  <c r="D848" i="9"/>
  <c r="D849" i="9"/>
  <c r="D850" i="9"/>
  <c r="D851" i="9"/>
  <c r="D852" i="9"/>
  <c r="D853" i="9"/>
  <c r="D854" i="9"/>
  <c r="D855" i="9"/>
  <c r="D856" i="9"/>
  <c r="D857" i="9"/>
  <c r="D858" i="9"/>
  <c r="D859" i="9"/>
  <c r="D860" i="9"/>
  <c r="D861" i="9"/>
  <c r="D862" i="9"/>
  <c r="D863" i="9"/>
  <c r="D864" i="9"/>
  <c r="D865" i="9"/>
  <c r="D866" i="9"/>
  <c r="D867" i="9"/>
  <c r="D868" i="9"/>
  <c r="D869" i="9"/>
  <c r="D870" i="9"/>
  <c r="D871" i="9"/>
  <c r="D872" i="9"/>
  <c r="D873" i="9"/>
  <c r="D874" i="9"/>
  <c r="D875" i="9"/>
  <c r="D876" i="9"/>
  <c r="D877" i="9"/>
  <c r="D878" i="9"/>
  <c r="D879" i="9"/>
  <c r="D880" i="9"/>
  <c r="D881" i="9"/>
  <c r="D882" i="9"/>
  <c r="D883" i="9"/>
  <c r="D884" i="9"/>
  <c r="D885" i="9"/>
  <c r="D886" i="9"/>
  <c r="D887" i="9"/>
  <c r="D888" i="9"/>
  <c r="D889" i="9"/>
  <c r="D890" i="9"/>
  <c r="D891" i="9"/>
  <c r="D892" i="9"/>
  <c r="D893" i="9"/>
  <c r="D894" i="9"/>
  <c r="D895" i="9"/>
  <c r="D896" i="9"/>
  <c r="D897" i="9"/>
  <c r="D898" i="9"/>
  <c r="D899" i="9"/>
  <c r="D900" i="9"/>
  <c r="D901" i="9"/>
  <c r="D902" i="9"/>
  <c r="D903" i="9"/>
  <c r="D904" i="9"/>
  <c r="D905" i="9"/>
  <c r="D906" i="9"/>
  <c r="D907" i="9"/>
  <c r="D908" i="9"/>
  <c r="D909" i="9"/>
  <c r="D910" i="9"/>
  <c r="D911" i="9"/>
  <c r="D912" i="9"/>
  <c r="D913" i="9"/>
  <c r="D914" i="9"/>
  <c r="D915" i="9"/>
  <c r="D1020" i="9"/>
  <c r="D986" i="9"/>
  <c r="D916" i="9"/>
  <c r="D917" i="9"/>
  <c r="D918" i="9"/>
  <c r="D919" i="9"/>
  <c r="D920" i="9"/>
  <c r="D921" i="9"/>
  <c r="D922" i="9"/>
  <c r="D923" i="9"/>
  <c r="D924" i="9"/>
  <c r="D925" i="9"/>
  <c r="D926" i="9"/>
  <c r="D927" i="9"/>
  <c r="D928" i="9"/>
  <c r="D929" i="9"/>
  <c r="D930" i="9"/>
  <c r="D26" i="9"/>
  <c r="D27" i="9"/>
  <c r="D28" i="9"/>
  <c r="D852" i="10"/>
  <c r="D948" i="10"/>
  <c r="D48" i="10"/>
  <c r="D940" i="10"/>
  <c r="D994" i="10"/>
  <c r="D5" i="10"/>
  <c r="D1024" i="10"/>
  <c r="D6" i="10"/>
  <c r="D8" i="10"/>
  <c r="D7" i="10"/>
  <c r="D10" i="10"/>
  <c r="D273" i="10"/>
  <c r="D638" i="10"/>
  <c r="D996" i="10"/>
  <c r="D177" i="10"/>
  <c r="D176" i="10"/>
  <c r="D174" i="10"/>
  <c r="D172" i="10"/>
  <c r="D171" i="10"/>
  <c r="D488" i="10"/>
  <c r="D506" i="10"/>
  <c r="D495" i="10"/>
  <c r="D496" i="10"/>
  <c r="D503" i="10"/>
  <c r="D498" i="10"/>
  <c r="D504" i="10"/>
  <c r="D500" i="10"/>
  <c r="D582" i="10"/>
  <c r="D67" i="10"/>
  <c r="D186" i="10"/>
  <c r="D66" i="10"/>
  <c r="D641" i="10"/>
  <c r="D336" i="10"/>
  <c r="D96" i="10"/>
  <c r="D424" i="10"/>
  <c r="D464" i="10"/>
  <c r="D425" i="10"/>
  <c r="D427" i="10"/>
  <c r="D108" i="10"/>
  <c r="D426" i="10"/>
  <c r="D283" i="10"/>
  <c r="D928" i="10"/>
  <c r="D628" i="10"/>
  <c r="D165" i="10"/>
  <c r="D185" i="10"/>
  <c r="D187" i="10"/>
  <c r="D109" i="10"/>
  <c r="D624" i="10"/>
  <c r="D184" i="10"/>
  <c r="D909" i="10"/>
  <c r="D878" i="10"/>
  <c r="D190" i="10"/>
  <c r="D30" i="10"/>
  <c r="D623" i="10"/>
  <c r="D998" i="10"/>
  <c r="D92" i="10"/>
  <c r="D481" i="10"/>
  <c r="D338" i="10"/>
  <c r="D483" i="10"/>
  <c r="D851" i="10"/>
  <c r="D296" i="10"/>
  <c r="D301" i="10"/>
  <c r="D304" i="10"/>
  <c r="D307" i="10"/>
  <c r="D310" i="10"/>
  <c r="D170" i="10"/>
  <c r="D312" i="10"/>
  <c r="D502" i="10"/>
  <c r="D855" i="10"/>
  <c r="D658" i="10"/>
  <c r="D763" i="10"/>
  <c r="D764" i="10"/>
  <c r="D789" i="10"/>
  <c r="D28" i="10"/>
  <c r="D856" i="10"/>
  <c r="D121" i="10"/>
  <c r="D761" i="10"/>
  <c r="D857" i="10"/>
  <c r="D762" i="10"/>
  <c r="D858" i="10"/>
  <c r="D859" i="10"/>
  <c r="D22" i="10"/>
  <c r="D758" i="10"/>
  <c r="D71" i="10"/>
  <c r="D783" i="10"/>
  <c r="D860" i="10"/>
  <c r="D759" i="10"/>
  <c r="D335" i="10"/>
  <c r="D760" i="10"/>
  <c r="D861" i="10"/>
  <c r="D342" i="10"/>
  <c r="D485" i="10"/>
  <c r="D486" i="10"/>
  <c r="D159" i="10"/>
  <c r="D487" i="10"/>
  <c r="D119" i="10"/>
  <c r="D78" i="10"/>
  <c r="D81" i="10"/>
  <c r="D160" i="10"/>
  <c r="D325" i="10"/>
  <c r="D574" i="10"/>
  <c r="D585" i="10"/>
  <c r="D23" i="10"/>
  <c r="D72" i="10"/>
  <c r="D479" i="10"/>
  <c r="D967" i="10"/>
  <c r="D75" i="10"/>
  <c r="D806" i="10"/>
  <c r="D343" i="10"/>
  <c r="D98" i="10"/>
  <c r="D807" i="10"/>
  <c r="D347" i="10"/>
  <c r="D97" i="10"/>
  <c r="D484" i="10"/>
  <c r="D482" i="10"/>
  <c r="D433" i="10"/>
  <c r="D497" i="10"/>
  <c r="D505" i="10"/>
  <c r="D349" i="10"/>
  <c r="D803" i="10"/>
  <c r="D804" i="10"/>
  <c r="D93" i="10"/>
  <c r="D805" i="10"/>
  <c r="D161" i="10"/>
  <c r="D69" i="10"/>
  <c r="D529" i="10"/>
  <c r="D531" i="10"/>
  <c r="D530" i="10"/>
  <c r="D70" i="10"/>
  <c r="D74" i="10"/>
  <c r="D533" i="10"/>
  <c r="D351" i="10"/>
  <c r="D350" i="10"/>
  <c r="D519" i="10"/>
  <c r="D525" i="10"/>
  <c r="D352" i="10"/>
  <c r="D521" i="10"/>
  <c r="D346" i="10"/>
  <c r="D446" i="10"/>
  <c r="D348" i="10"/>
  <c r="D889" i="10"/>
  <c r="D844" i="10"/>
  <c r="D842" i="10"/>
  <c r="D843" i="10"/>
  <c r="D107" i="10"/>
  <c r="D106" i="10"/>
  <c r="D607" i="10"/>
  <c r="D936" i="10"/>
  <c r="D862" i="10"/>
  <c r="D863" i="10"/>
  <c r="D864" i="10"/>
  <c r="D18" i="10"/>
  <c r="D865" i="10"/>
  <c r="D252" i="10"/>
  <c r="D20" i="10"/>
  <c r="D110" i="10"/>
  <c r="D3" i="10"/>
  <c r="D281" i="10"/>
  <c r="D376" i="10"/>
  <c r="D16" i="10"/>
  <c r="D17" i="10"/>
  <c r="D532" i="10"/>
  <c r="D874" i="10"/>
  <c r="D480" i="10"/>
  <c r="D9" i="10"/>
  <c r="D518" i="10"/>
  <c r="D381" i="10"/>
  <c r="D522" i="10"/>
  <c r="D4" i="10"/>
  <c r="D866" i="10"/>
  <c r="D679" i="10"/>
  <c r="D544" i="10"/>
  <c r="D327" i="10"/>
  <c r="D997" i="10"/>
  <c r="D545" i="10"/>
  <c r="D478" i="10"/>
  <c r="D103" i="10"/>
  <c r="D444" i="10"/>
  <c r="D328" i="10"/>
  <c r="D380" i="10"/>
  <c r="D57" i="10"/>
  <c r="D329" i="10"/>
  <c r="D867" i="10"/>
  <c r="D379" i="10"/>
  <c r="D868" i="10"/>
  <c r="D869" i="10"/>
  <c r="D442" i="10"/>
  <c r="D870" i="10"/>
  <c r="D297" i="10"/>
  <c r="D871" i="10"/>
  <c r="D91" i="10"/>
  <c r="D872" i="10"/>
  <c r="D688" i="10"/>
  <c r="D991" i="10"/>
  <c r="D687" i="10"/>
  <c r="D501" i="10"/>
  <c r="D737" i="10"/>
  <c r="D214" i="10"/>
  <c r="D173" i="10"/>
  <c r="D882" i="10"/>
  <c r="D883" i="10"/>
  <c r="D154" i="10"/>
  <c r="D443" i="10"/>
  <c r="D946" i="10"/>
  <c r="D285" i="10"/>
  <c r="D945" i="10"/>
  <c r="D884" i="10"/>
  <c r="D885" i="10"/>
  <c r="D753" i="10"/>
  <c r="D752" i="10"/>
  <c r="D754" i="10"/>
  <c r="D755" i="10"/>
  <c r="D981" i="10"/>
  <c r="D756" i="10"/>
  <c r="D978" i="10"/>
  <c r="D972" i="10"/>
  <c r="D156" i="10"/>
  <c r="D287" i="10"/>
  <c r="D54" i="10"/>
  <c r="D955" i="10"/>
  <c r="D899" i="10"/>
  <c r="D768" i="10"/>
  <c r="D447" i="10"/>
  <c r="D780" i="10"/>
  <c r="D291" i="10"/>
  <c r="D445" i="10"/>
  <c r="D769" i="10"/>
  <c r="D452" i="10"/>
  <c r="D919" i="10"/>
  <c r="D454" i="10"/>
  <c r="D770" i="10"/>
  <c r="D440" i="10"/>
  <c r="D493" i="10"/>
  <c r="D453" i="10"/>
  <c r="D451" i="10"/>
  <c r="D355" i="10"/>
  <c r="D450" i="10"/>
  <c r="D771" i="10"/>
  <c r="D292" i="10"/>
  <c r="D499" i="10"/>
  <c r="D626" i="10"/>
  <c r="D772" i="10"/>
  <c r="D625" i="10"/>
  <c r="D976" i="10"/>
  <c r="D620" i="10"/>
  <c r="D773" i="10"/>
  <c r="D621" i="10"/>
  <c r="D357" i="10"/>
  <c r="D622" i="10"/>
  <c r="D1014" i="10"/>
  <c r="D774" i="10"/>
  <c r="D775" i="10"/>
  <c r="D970" i="10"/>
  <c r="D776" i="10"/>
  <c r="D650" i="10"/>
  <c r="D932" i="10"/>
  <c r="D94" i="10"/>
  <c r="D294" i="10"/>
  <c r="D489" i="10"/>
  <c r="D944" i="10"/>
  <c r="D777" i="10"/>
  <c r="D95" i="10"/>
  <c r="D778" i="10"/>
  <c r="D779" i="10"/>
  <c r="D983" i="10"/>
  <c r="D118" i="10"/>
  <c r="D964" i="10"/>
  <c r="D326" i="10"/>
  <c r="D330" i="10"/>
  <c r="D657" i="10"/>
  <c r="D962" i="10"/>
  <c r="D790" i="10"/>
  <c r="D1012" i="10"/>
  <c r="D439" i="10"/>
  <c r="D791" i="10"/>
  <c r="D952" i="10"/>
  <c r="D751" i="10"/>
  <c r="D792" i="10"/>
  <c r="D903" i="10"/>
  <c r="D793" i="10"/>
  <c r="D916" i="10"/>
  <c r="D158" i="10"/>
  <c r="D794" i="10"/>
  <c r="D64" i="10"/>
  <c r="D742" i="10"/>
  <c r="D795" i="10"/>
  <c r="D796" i="10"/>
  <c r="D798" i="10"/>
  <c r="D799" i="10"/>
  <c r="D633" i="10"/>
  <c r="D935" i="10"/>
  <c r="D947" i="10"/>
  <c r="D738" i="10"/>
  <c r="D684" i="10"/>
  <c r="D914" i="10"/>
  <c r="D131" i="10"/>
  <c r="D656" i="10"/>
  <c r="D278" i="10"/>
  <c r="D132" i="10"/>
  <c r="D655" i="10"/>
  <c r="D282" i="10"/>
  <c r="D280" i="10"/>
  <c r="D274" i="10"/>
  <c r="D276" i="10"/>
  <c r="D523" i="10"/>
  <c r="D634" i="10"/>
  <c r="D290" i="10"/>
  <c r="D934" i="10"/>
  <c r="D551" i="10"/>
  <c r="D553" i="10"/>
  <c r="D570" i="10"/>
  <c r="D898" i="10"/>
  <c r="D645" i="10"/>
  <c r="D1015" i="10"/>
  <c r="D954" i="10"/>
  <c r="D847" i="10"/>
  <c r="D956" i="10"/>
  <c r="D990" i="10"/>
  <c r="D175" i="10"/>
  <c r="D848" i="10"/>
  <c r="D99" i="10"/>
  <c r="D849" i="10"/>
  <c r="D167" i="10"/>
  <c r="D613" i="10"/>
  <c r="D538" i="10"/>
  <c r="D31" i="10"/>
  <c r="D606" i="10"/>
  <c r="D850" i="10"/>
  <c r="D608" i="10"/>
  <c r="D635" i="10"/>
  <c r="D619" i="10"/>
  <c r="D100" i="10"/>
  <c r="D611" i="10"/>
  <c r="D614" i="10"/>
  <c r="D616" i="10"/>
  <c r="D617" i="10"/>
  <c r="D618" i="10"/>
  <c r="D749" i="10"/>
  <c r="D101" i="10"/>
  <c r="D102" i="10"/>
  <c r="D877" i="10"/>
  <c r="D876" i="10"/>
  <c r="D900" i="10"/>
  <c r="D933" i="10"/>
  <c r="D875" i="10"/>
  <c r="D542" i="10"/>
  <c r="D491" i="10"/>
  <c r="D378" i="10"/>
  <c r="D959" i="10"/>
  <c r="D205" i="10"/>
  <c r="D114" i="10"/>
  <c r="D880" i="10"/>
  <c r="D651" i="10"/>
  <c r="D652" i="10"/>
  <c r="D681" i="10"/>
  <c r="D65" i="10"/>
  <c r="D112" i="10"/>
  <c r="D436" i="10"/>
  <c r="D435" i="10"/>
  <c r="D437" i="10"/>
  <c r="D438" i="10"/>
  <c r="D456" i="10"/>
  <c r="D646" i="10"/>
  <c r="D669" i="10"/>
  <c r="D722" i="10"/>
  <c r="D975" i="10"/>
  <c r="D87" i="10"/>
  <c r="D77" i="10"/>
  <c r="D957" i="10"/>
  <c r="D960" i="10"/>
  <c r="D88" i="10"/>
  <c r="D966" i="10"/>
  <c r="D668" i="10"/>
  <c r="D931" i="10"/>
  <c r="D663" i="10"/>
  <c r="D664" i="10"/>
  <c r="D337" i="10"/>
  <c r="D537" i="10"/>
  <c r="D929" i="10"/>
  <c r="D89" i="10"/>
  <c r="D643" i="10"/>
  <c r="D667" i="10"/>
  <c r="D724" i="10"/>
  <c r="D930" i="10"/>
  <c r="D166" i="10"/>
  <c r="D721" i="10"/>
  <c r="D988" i="10"/>
  <c r="D1022" i="10"/>
  <c r="D726" i="10"/>
  <c r="D1006" i="10"/>
  <c r="D1007" i="10"/>
  <c r="D728" i="10"/>
  <c r="D1008" i="10"/>
  <c r="D68" i="10"/>
  <c r="D115" i="10"/>
  <c r="D1002" i="10"/>
  <c r="D382" i="10"/>
  <c r="D80" i="10"/>
  <c r="D494" i="10"/>
  <c r="D705" i="10"/>
  <c r="D707" i="10"/>
  <c r="D942" i="10"/>
  <c r="D958" i="10"/>
  <c r="D286" i="10"/>
  <c r="D576" i="10"/>
  <c r="D288" i="10"/>
  <c r="D289" i="10"/>
  <c r="D510" i="10"/>
  <c r="D359" i="10"/>
  <c r="D360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20" i="10"/>
  <c r="D421" i="10"/>
  <c r="D422" i="10"/>
  <c r="D441" i="10"/>
  <c r="D509" i="10"/>
  <c r="D1017" i="10"/>
  <c r="D169" i="10"/>
  <c r="D605" i="10"/>
  <c r="D29" i="10"/>
  <c r="D449" i="10"/>
  <c r="D840" i="10"/>
  <c r="D949" i="10"/>
  <c r="D950" i="10"/>
  <c r="D344" i="10"/>
  <c r="D609" i="10"/>
  <c r="D1004" i="10"/>
  <c r="D300" i="10"/>
  <c r="D32" i="10"/>
  <c r="D339" i="10"/>
  <c r="D303" i="10"/>
  <c r="D477" i="10"/>
  <c r="D155" i="10"/>
  <c r="D164" i="10"/>
  <c r="D191" i="10"/>
  <c r="D302" i="10"/>
  <c r="D612" i="10"/>
  <c r="D419" i="10"/>
  <c r="D463" i="10"/>
  <c r="D462" i="10"/>
  <c r="D341" i="10"/>
  <c r="D583" i="10"/>
  <c r="D457" i="10"/>
  <c r="D116" i="10"/>
  <c r="D270" i="10"/>
  <c r="D594" i="10"/>
  <c r="D615" i="10"/>
  <c r="D598" i="10"/>
  <c r="D104" i="10"/>
  <c r="D199" i="10"/>
  <c r="D316" i="10"/>
  <c r="D601" i="10"/>
  <c r="D272" i="10"/>
  <c r="D600" i="10"/>
  <c r="D490" i="10"/>
  <c r="D223" i="10"/>
  <c r="D201" i="10"/>
  <c r="D906" i="10"/>
  <c r="D888" i="10"/>
  <c r="D461" i="10"/>
  <c r="D459" i="10"/>
  <c r="D666" i="10"/>
  <c r="D602" i="10"/>
  <c r="D541" i="10"/>
  <c r="D49" i="10"/>
  <c r="D584" i="10"/>
  <c r="D113" i="10"/>
  <c r="D50" i="10"/>
  <c r="D200" i="10"/>
  <c r="D1023" i="10"/>
  <c r="D34" i="10"/>
  <c r="D907" i="10"/>
  <c r="D198" i="10"/>
  <c r="D741" i="10"/>
  <c r="D263" i="10"/>
  <c r="D202" i="10"/>
  <c r="D266" i="10"/>
  <c r="D904" i="10"/>
  <c r="D511" i="10"/>
  <c r="D207" i="10"/>
  <c r="D969" i="10"/>
  <c r="D908" i="10"/>
  <c r="D1003" i="10"/>
  <c r="D925" i="10"/>
  <c r="D524" i="10"/>
  <c r="D973" i="10"/>
  <c r="D808" i="10"/>
  <c r="D905" i="10"/>
  <c r="D999" i="10"/>
  <c r="D53" i="10"/>
  <c r="D60" i="10"/>
  <c r="D810" i="10"/>
  <c r="D690" i="10"/>
  <c r="D913" i="10"/>
  <c r="D271" i="10"/>
  <c r="D811" i="10"/>
  <c r="D581" i="10"/>
  <c r="D527" i="10"/>
  <c r="D1020" i="10"/>
  <c r="D256" i="10"/>
  <c r="D117" i="10"/>
  <c r="D550" i="10"/>
  <c r="D298" i="10"/>
  <c r="D580" i="10"/>
  <c r="D122" i="10"/>
  <c r="D539" i="10"/>
  <c r="D812" i="10"/>
  <c r="D79" i="10"/>
  <c r="D986" i="10"/>
  <c r="D1032" i="10"/>
  <c r="D284" i="10"/>
  <c r="D813" i="10"/>
  <c r="D243" i="10"/>
  <c r="D237" i="10"/>
  <c r="D951" i="10"/>
  <c r="D209" i="10"/>
  <c r="D465" i="10"/>
  <c r="D123" i="10"/>
  <c r="D927" i="10"/>
  <c r="D333" i="10"/>
  <c r="D36" i="10"/>
  <c r="D814" i="10"/>
  <c r="D528" i="10"/>
  <c r="D196" i="10"/>
  <c r="D696" i="10"/>
  <c r="D566" i="10"/>
  <c r="D818" i="10"/>
  <c r="D204" i="10"/>
  <c r="D332" i="10"/>
  <c r="D309" i="10"/>
  <c r="D90" i="10"/>
  <c r="D689" i="10"/>
  <c r="D725" i="10"/>
  <c r="D727" i="10"/>
  <c r="D729" i="10"/>
  <c r="D704" i="10"/>
  <c r="D881" i="10"/>
  <c r="D244" i="10"/>
  <c r="D815" i="10"/>
  <c r="D208" i="10"/>
  <c r="D239" i="10"/>
  <c r="D695" i="10"/>
  <c r="D334" i="10"/>
  <c r="D673" i="10"/>
  <c r="D127" i="10"/>
  <c r="D691" i="10"/>
  <c r="D315" i="10"/>
  <c r="D37" i="10"/>
  <c r="D206" i="10"/>
  <c r="D1026" i="10"/>
  <c r="D879" i="10"/>
  <c r="D816" i="10"/>
  <c r="D675" i="10"/>
  <c r="D229" i="10"/>
  <c r="D253" i="10"/>
  <c r="D203" i="10"/>
  <c r="D46" i="10"/>
  <c r="D197" i="10"/>
  <c r="D817" i="10"/>
  <c r="D38" i="10"/>
  <c r="D535" i="10"/>
  <c r="D317" i="10"/>
  <c r="D820" i="10"/>
  <c r="D246" i="10"/>
  <c r="D968" i="10"/>
  <c r="D911" i="10"/>
  <c r="D819" i="10"/>
  <c r="D993" i="10"/>
  <c r="D474" i="10"/>
  <c r="D839" i="10"/>
  <c r="D912" i="10"/>
  <c r="D701" i="10"/>
  <c r="D686" i="10"/>
  <c r="D835" i="10"/>
  <c r="D683" i="10"/>
  <c r="D314" i="10"/>
  <c r="D56" i="10"/>
  <c r="D543" i="10"/>
  <c r="D832" i="10"/>
  <c r="D247" i="10"/>
  <c r="D125" i="10"/>
  <c r="D39" i="10"/>
  <c r="D269" i="10"/>
  <c r="D249" i="10"/>
  <c r="D833" i="10"/>
  <c r="D215" i="10"/>
  <c r="D41" i="10"/>
  <c r="D507" i="10"/>
  <c r="D250" i="10"/>
  <c r="D42" i="10"/>
  <c r="D12" i="10"/>
  <c r="D915" i="10"/>
  <c r="D985" i="10"/>
  <c r="D800" i="10"/>
  <c r="D43" i="10"/>
  <c r="D838" i="10"/>
  <c r="D44" i="10"/>
  <c r="D836" i="10"/>
  <c r="D126" i="10"/>
  <c r="D801" i="10"/>
  <c r="D162" i="10"/>
  <c r="D837" i="10"/>
  <c r="D168" i="10"/>
  <c r="D128" i="10"/>
  <c r="D941" i="10"/>
  <c r="D1013" i="10"/>
  <c r="D802" i="10"/>
  <c r="D540" i="10"/>
  <c r="D129" i="10"/>
  <c r="D228" i="10"/>
  <c r="D627" i="10"/>
  <c r="D13" i="10"/>
  <c r="D358" i="10"/>
  <c r="D356" i="10"/>
  <c r="D238" i="10"/>
  <c r="D150" i="10"/>
  <c r="D192" i="10"/>
  <c r="D195" i="10"/>
  <c r="D295" i="10"/>
  <c r="D782" i="10"/>
  <c r="D224" i="10"/>
  <c r="D781" i="10"/>
  <c r="D924" i="10"/>
  <c r="D917" i="10"/>
  <c r="D318" i="10"/>
  <c r="D547" i="10"/>
  <c r="D320" i="10"/>
  <c r="D548" i="10"/>
  <c r="D319" i="10"/>
  <c r="D549" i="10"/>
  <c r="D920" i="10"/>
  <c r="D534" i="10"/>
  <c r="D921" i="10"/>
  <c r="D923" i="10"/>
  <c r="D918" i="10"/>
  <c r="D377" i="10"/>
  <c r="D922" i="10"/>
  <c r="D210" i="10"/>
  <c r="D784" i="10"/>
  <c r="D730" i="10"/>
  <c r="D257" i="10"/>
  <c r="D788" i="10"/>
  <c r="D512" i="10"/>
  <c r="D785" i="10"/>
  <c r="D430" i="10"/>
  <c r="D786" i="10"/>
  <c r="D735" i="10"/>
  <c r="D787" i="10"/>
  <c r="D492" i="10"/>
  <c r="D431" i="10"/>
  <c r="D432" i="10"/>
  <c r="D733" i="10"/>
  <c r="D734" i="10"/>
  <c r="D293" i="10"/>
  <c r="D134" i="10"/>
  <c r="D732" i="10"/>
  <c r="D455" i="10"/>
  <c r="D731" i="10"/>
  <c r="D736" i="10"/>
  <c r="D241" i="10"/>
  <c r="D659" i="10"/>
  <c r="D660" i="10"/>
  <c r="D142" i="10"/>
  <c r="D706" i="10"/>
  <c r="D27" i="10"/>
  <c r="D739" i="10"/>
  <c r="D702" i="10"/>
  <c r="D45" i="10"/>
  <c r="D709" i="10"/>
  <c r="D740" i="10"/>
  <c r="D708" i="10"/>
  <c r="D139" i="10"/>
  <c r="D230" i="10"/>
  <c r="D25" i="10"/>
  <c r="D873" i="10"/>
  <c r="D146" i="10"/>
  <c r="D11" i="10"/>
  <c r="D892" i="10"/>
  <c r="D231" i="10"/>
  <c r="D26" i="10"/>
  <c r="D40" i="10"/>
  <c r="D649" i="10"/>
  <c r="D423" i="10"/>
  <c r="D163" i="10"/>
  <c r="D148" i="10"/>
  <c r="D52" i="10"/>
  <c r="D748" i="10"/>
  <c r="D133" i="10"/>
  <c r="D149" i="10"/>
  <c r="D135" i="10"/>
  <c r="D890" i="10"/>
  <c r="D428" i="10"/>
  <c r="D703" i="10"/>
  <c r="D323" i="10"/>
  <c r="D136" i="10"/>
  <c r="D225" i="10"/>
  <c r="D979" i="10"/>
  <c r="D33" i="10"/>
  <c r="D670" i="10"/>
  <c r="D226" i="10"/>
  <c r="D137" i="10"/>
  <c r="D977" i="10"/>
  <c r="D661" i="10"/>
  <c r="D15" i="10"/>
  <c r="D63" i="10"/>
  <c r="D83" i="10"/>
  <c r="D536" i="10"/>
  <c r="D220" i="10"/>
  <c r="D14" i="10"/>
  <c r="D571" i="10"/>
  <c r="D448" i="10"/>
  <c r="D179" i="10"/>
  <c r="D140" i="10"/>
  <c r="D937" i="10"/>
  <c r="D429" i="10"/>
  <c r="D143" i="10"/>
  <c r="D361" i="10"/>
  <c r="D974" i="10"/>
  <c r="D51" i="10"/>
  <c r="D82" i="10"/>
  <c r="D213" i="10"/>
  <c r="D854" i="10"/>
  <c r="D1011" i="10"/>
  <c r="D144" i="10"/>
  <c r="D682" i="10"/>
  <c r="D84" i="10"/>
  <c r="D145" i="10"/>
  <c r="D980" i="10"/>
  <c r="D717" i="10"/>
  <c r="D891" i="10"/>
  <c r="D579" i="10"/>
  <c r="D147" i="10"/>
  <c r="D714" i="10"/>
  <c r="D120" i="10"/>
  <c r="D718" i="10"/>
  <c r="D178" i="10"/>
  <c r="D218" i="10"/>
  <c r="D245" i="10"/>
  <c r="D130" i="10"/>
  <c r="D926" i="10"/>
  <c r="D180" i="10"/>
  <c r="D182" i="10"/>
  <c r="D216" i="10"/>
  <c r="D821" i="10"/>
  <c r="D227" i="10"/>
  <c r="D822" i="10"/>
  <c r="D895" i="10"/>
  <c r="D73" i="10"/>
  <c r="D823" i="10"/>
  <c r="D475" i="10"/>
  <c r="D846" i="10"/>
  <c r="D61" i="10"/>
  <c r="D254" i="10"/>
  <c r="D1019" i="10"/>
  <c r="D76" i="10"/>
  <c r="D138" i="10"/>
  <c r="D472" i="10"/>
  <c r="D699" i="10"/>
  <c r="D255" i="10"/>
  <c r="D597" i="10"/>
  <c r="D466" i="10"/>
  <c r="D217" i="10"/>
  <c r="D834" i="10"/>
  <c r="D828" i="10"/>
  <c r="D221" i="10"/>
  <c r="D896" i="10"/>
  <c r="D467" i="10"/>
  <c r="D830" i="10"/>
  <c r="D458" i="10"/>
  <c r="D1001" i="10"/>
  <c r="D829" i="10"/>
  <c r="D897" i="10"/>
  <c r="D468" i="10"/>
  <c r="D311" i="10"/>
  <c r="D152" i="10"/>
  <c r="D827" i="10"/>
  <c r="D460" i="10"/>
  <c r="D469" i="10"/>
  <c r="D153" i="10"/>
  <c r="D219" i="10"/>
  <c r="D893" i="10"/>
  <c r="D831" i="10"/>
  <c r="D470" i="10"/>
  <c r="D476" i="10"/>
  <c r="D826" i="10"/>
  <c r="D267" i="10"/>
  <c r="D894" i="10"/>
  <c r="D825" i="10"/>
  <c r="D222" i="10"/>
  <c r="D939" i="10"/>
  <c r="D824" i="10"/>
  <c r="D766" i="10"/>
  <c r="D62" i="10"/>
  <c r="D845" i="10"/>
  <c r="D345" i="10"/>
  <c r="D599" i="10"/>
  <c r="D265" i="10"/>
  <c r="D364" i="10"/>
  <c r="D55" i="10"/>
  <c r="D984" i="10"/>
  <c r="D268" i="10"/>
  <c r="D365" i="10"/>
  <c r="D971" i="10"/>
  <c r="D367" i="10"/>
  <c r="D719" i="10"/>
  <c r="D370" i="10"/>
  <c r="D322" i="10"/>
  <c r="D710" i="10"/>
  <c r="D211" i="10"/>
  <c r="D671" i="10"/>
  <c r="D366" i="10"/>
  <c r="D711" i="10"/>
  <c r="D629" i="10"/>
  <c r="D363" i="10"/>
  <c r="D212" i="10"/>
  <c r="D632" i="10"/>
  <c r="D362" i="10"/>
  <c r="D672" i="10"/>
  <c r="D631" i="10"/>
  <c r="D630" i="10"/>
  <c r="D674" i="10"/>
  <c r="D299" i="10"/>
  <c r="D434" i="10"/>
  <c r="D677" i="10"/>
  <c r="D685" i="10"/>
  <c r="D111" i="10"/>
  <c r="D678" i="10"/>
  <c r="D306" i="10"/>
  <c r="D233" i="10"/>
  <c r="D653" i="10"/>
  <c r="D750" i="10"/>
  <c r="D514" i="10"/>
  <c r="D901" i="10"/>
  <c r="D654" i="10"/>
  <c r="D234" i="10"/>
  <c r="D902" i="10"/>
  <c r="D151" i="10"/>
  <c r="D676" i="10"/>
  <c r="D188" i="10"/>
  <c r="D853" i="10"/>
  <c r="D193" i="10"/>
  <c r="D235" i="10"/>
  <c r="D194" i="10"/>
  <c r="D236" i="10"/>
  <c r="D526" i="10"/>
  <c r="D1034" i="10"/>
  <c r="D260" i="10"/>
  <c r="D513" i="10"/>
  <c r="D261" i="10"/>
  <c r="D262" i="10"/>
  <c r="D264" i="10"/>
  <c r="D324" i="10"/>
  <c r="D331" i="10"/>
  <c r="D720" i="10"/>
  <c r="D723" i="10"/>
  <c r="D712" i="10"/>
  <c r="D713" i="10"/>
  <c r="D715" i="10"/>
  <c r="D716" i="10"/>
  <c r="D744" i="10"/>
  <c r="D745" i="10"/>
  <c r="D746" i="10"/>
  <c r="D747" i="10"/>
  <c r="D369" i="10"/>
  <c r="D375" i="10"/>
  <c r="D373" i="10"/>
  <c r="D371" i="10"/>
  <c r="D85" i="10"/>
  <c r="D473" i="10"/>
  <c r="D471" i="10"/>
  <c r="D589" i="10"/>
  <c r="D590" i="10"/>
  <c r="D259" i="10"/>
  <c r="D258" i="10"/>
  <c r="D59" i="10"/>
  <c r="D58" i="10"/>
  <c r="D591" i="10"/>
  <c r="D575" i="10"/>
  <c r="D577" i="10"/>
  <c r="D578" i="10"/>
  <c r="D573" i="10"/>
  <c r="D587" i="10"/>
  <c r="D593" i="10"/>
  <c r="D572" i="10"/>
  <c r="D595" i="10"/>
  <c r="D592" i="10"/>
  <c r="D586" i="10"/>
  <c r="D588" i="10"/>
  <c r="D992" i="10"/>
  <c r="D248" i="10"/>
  <c r="D251" i="10"/>
  <c r="D515" i="10"/>
  <c r="D517" i="10"/>
  <c r="D520" i="10"/>
  <c r="D516" i="10"/>
  <c r="D567" i="10"/>
  <c r="D565" i="10"/>
  <c r="D563" i="10"/>
  <c r="D561" i="10"/>
  <c r="D559" i="10"/>
  <c r="D557" i="10"/>
  <c r="D556" i="10"/>
  <c r="D554" i="10"/>
  <c r="D555" i="10"/>
  <c r="D558" i="10"/>
  <c r="D560" i="10"/>
  <c r="D562" i="10"/>
  <c r="D564" i="10"/>
  <c r="D569" i="10"/>
  <c r="D568" i="10"/>
  <c r="D47" i="10"/>
  <c r="D665" i="10"/>
  <c r="D841" i="10"/>
  <c r="D552" i="10"/>
  <c r="D963" i="10"/>
  <c r="D35" i="10"/>
  <c r="D308" i="10"/>
  <c r="D313" i="10"/>
  <c r="D24" i="10"/>
  <c r="D662" i="10"/>
  <c r="D797" i="10"/>
  <c r="D596" i="10"/>
  <c r="D546" i="10"/>
  <c r="D743" i="10"/>
  <c r="D1018" i="10"/>
  <c r="D694" i="10"/>
  <c r="D692" i="10"/>
  <c r="D693" i="10"/>
  <c r="D757" i="10"/>
  <c r="D1033" i="10"/>
  <c r="D279" i="10"/>
  <c r="D183" i="10"/>
  <c r="D181" i="10"/>
  <c r="D809" i="10"/>
  <c r="D765" i="10"/>
  <c r="D938" i="10"/>
  <c r="D275" i="10"/>
  <c r="D277" i="10"/>
  <c r="D21" i="10"/>
  <c r="D2" i="10"/>
  <c r="D698" i="10"/>
  <c r="D124" i="10"/>
  <c r="D189" i="10"/>
  <c r="D697" i="10"/>
  <c r="D610" i="10"/>
  <c r="D1016" i="10"/>
  <c r="D232" i="10"/>
  <c r="D648" i="10"/>
  <c r="D767" i="10"/>
  <c r="D141" i="10"/>
  <c r="D340" i="10"/>
  <c r="D603" i="10"/>
  <c r="D604" i="10"/>
  <c r="D886" i="10"/>
  <c r="D887" i="10"/>
  <c r="D305" i="10"/>
  <c r="D965" i="10"/>
  <c r="D157" i="10"/>
  <c r="D636" i="10"/>
  <c r="D642" i="10"/>
  <c r="D644" i="10"/>
  <c r="D647" i="10"/>
  <c r="D637" i="10"/>
  <c r="D639" i="10"/>
  <c r="D640" i="10"/>
  <c r="D321" i="10"/>
  <c r="D368" i="10"/>
  <c r="D372" i="10"/>
  <c r="D374" i="10"/>
  <c r="D995" i="10"/>
  <c r="D943" i="10"/>
  <c r="D700" i="10"/>
  <c r="D86" i="10"/>
  <c r="D1025" i="10"/>
  <c r="D508" i="10"/>
  <c r="D240" i="10"/>
  <c r="D242" i="10"/>
  <c r="D953" i="10"/>
  <c r="D1027" i="10"/>
  <c r="D354" i="10"/>
  <c r="D353" i="10"/>
  <c r="D680" i="10"/>
  <c r="D1031" i="10"/>
  <c r="D1029" i="10"/>
  <c r="D1035" i="10"/>
  <c r="D1030" i="10"/>
  <c r="D982" i="10"/>
  <c r="D910" i="10"/>
  <c r="D1000" i="10"/>
  <c r="D1009" i="10"/>
  <c r="D989" i="10"/>
  <c r="D19" i="10"/>
  <c r="D1028" i="10"/>
  <c r="D105" i="10"/>
  <c r="D961" i="10"/>
  <c r="D987" i="10"/>
  <c r="D1021" i="10"/>
  <c r="D1010" i="10"/>
  <c r="D1005" i="10"/>
  <c r="C36" i="8" l="1"/>
  <c r="D36" i="8"/>
  <c r="E36" i="8"/>
  <c r="F36" i="8"/>
  <c r="G36" i="8"/>
  <c r="H36" i="8"/>
  <c r="I36" i="8"/>
  <c r="B36" i="8"/>
  <c r="I31" i="8"/>
  <c r="H31" i="8"/>
  <c r="G31" i="8"/>
  <c r="F31" i="8"/>
  <c r="F37" i="8" s="1"/>
  <c r="E31" i="8"/>
  <c r="E37" i="8" s="1"/>
  <c r="D31" i="8"/>
  <c r="D37" i="8" s="1"/>
  <c r="C31" i="8"/>
  <c r="C37" i="8" s="1"/>
  <c r="B31" i="8"/>
  <c r="B37" i="8" s="1"/>
  <c r="I24" i="8"/>
  <c r="H24" i="8"/>
  <c r="G24" i="8"/>
  <c r="F24" i="8"/>
  <c r="E24" i="8"/>
  <c r="D24" i="8"/>
  <c r="C24" i="8"/>
  <c r="B24" i="8"/>
  <c r="I16" i="8"/>
  <c r="H16" i="8"/>
  <c r="G16" i="8"/>
  <c r="F16" i="8"/>
  <c r="E16" i="8"/>
  <c r="D16" i="8"/>
  <c r="C16" i="8"/>
  <c r="B16" i="8"/>
  <c r="C9" i="8"/>
  <c r="D9" i="8"/>
  <c r="E9" i="8"/>
  <c r="F9" i="8"/>
  <c r="G9" i="8"/>
  <c r="H9" i="8"/>
  <c r="I9" i="8"/>
  <c r="B9" i="8"/>
  <c r="I37" i="8"/>
  <c r="I38" i="8" s="1"/>
  <c r="H37" i="8"/>
  <c r="H38" i="8" s="1"/>
  <c r="G37" i="8"/>
  <c r="G38" i="8" s="1"/>
  <c r="E39" i="8" l="1"/>
  <c r="D38" i="8"/>
  <c r="C39" i="8"/>
  <c r="B39" i="8"/>
  <c r="F39" i="8"/>
  <c r="C38" i="8"/>
  <c r="B38" i="8"/>
  <c r="F38" i="8"/>
  <c r="E38" i="8"/>
  <c r="D39" i="8"/>
  <c r="J23" i="5"/>
  <c r="K23" i="5"/>
  <c r="I23" i="5"/>
  <c r="I24" i="5"/>
  <c r="J24" i="5"/>
  <c r="K24" i="5"/>
  <c r="I22" i="5"/>
  <c r="J22" i="5"/>
  <c r="K22" i="5"/>
  <c r="J15" i="5"/>
  <c r="K15" i="5"/>
  <c r="I15" i="5"/>
  <c r="I16" i="5"/>
  <c r="J16" i="5"/>
  <c r="K16" i="5"/>
  <c r="J7" i="5"/>
  <c r="K7" i="5"/>
  <c r="I7" i="5"/>
  <c r="I8" i="5"/>
  <c r="J8" i="5"/>
  <c r="K8" i="5"/>
  <c r="C23" i="5" l="1"/>
  <c r="D23" i="5"/>
  <c r="E23" i="5"/>
  <c r="F23" i="5"/>
  <c r="G23" i="5"/>
  <c r="H23" i="5"/>
  <c r="B23" i="5"/>
  <c r="C22" i="5"/>
  <c r="D22" i="5"/>
  <c r="E22" i="5"/>
  <c r="F22" i="5"/>
  <c r="F25" i="5" s="1"/>
  <c r="G22" i="5"/>
  <c r="H22" i="5"/>
  <c r="B22" i="5"/>
  <c r="G25" i="5"/>
  <c r="C25" i="5"/>
  <c r="H24" i="5"/>
  <c r="G24" i="5"/>
  <c r="C24" i="5"/>
  <c r="B24" i="5" l="1"/>
  <c r="F24" i="5"/>
  <c r="D24" i="5"/>
  <c r="E24" i="5"/>
  <c r="H25" i="5"/>
  <c r="D25" i="5"/>
  <c r="B25" i="5"/>
  <c r="E25" i="5"/>
  <c r="H1026" i="4" l="1"/>
  <c r="I1026" i="4"/>
  <c r="J1026" i="4"/>
  <c r="K1026" i="4"/>
  <c r="L1026" i="4"/>
  <c r="M1026" i="4"/>
  <c r="N1026" i="4"/>
  <c r="O1026" i="4"/>
  <c r="P1026" i="4"/>
  <c r="Q1026" i="4"/>
  <c r="R1026" i="4"/>
  <c r="S1026" i="4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C9" i="5"/>
  <c r="D9" i="5"/>
  <c r="E9" i="5"/>
  <c r="F9" i="5"/>
  <c r="G9" i="5"/>
  <c r="H9" i="5"/>
  <c r="B9" i="5"/>
  <c r="C8" i="5"/>
  <c r="D8" i="5"/>
  <c r="E8" i="5"/>
  <c r="F8" i="5"/>
  <c r="G8" i="5"/>
  <c r="H8" i="5"/>
  <c r="B8" i="5"/>
  <c r="A1026" i="3"/>
  <c r="T29" i="4"/>
  <c r="T30" i="4"/>
  <c r="T939" i="4"/>
  <c r="T31" i="4"/>
  <c r="T931" i="4"/>
  <c r="T993" i="4"/>
  <c r="T932" i="4"/>
  <c r="T1025" i="4"/>
  <c r="T940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941" i="4"/>
  <c r="T942" i="4"/>
  <c r="T943" i="4"/>
  <c r="T944" i="4"/>
  <c r="T933" i="4"/>
  <c r="T934" i="4"/>
  <c r="T935" i="4"/>
  <c r="T936" i="4"/>
  <c r="T945" i="4"/>
  <c r="T946" i="4"/>
  <c r="T947" i="4"/>
  <c r="T994" i="4"/>
  <c r="T995" i="4"/>
  <c r="T996" i="4"/>
  <c r="T997" i="4"/>
  <c r="T998" i="4"/>
  <c r="T999" i="4"/>
  <c r="T1000" i="4"/>
  <c r="T948" i="4"/>
  <c r="T1001" i="4"/>
  <c r="T1002" i="4"/>
  <c r="T1003" i="4"/>
  <c r="T47" i="4"/>
  <c r="T1004" i="4"/>
  <c r="T949" i="4"/>
  <c r="T48" i="4"/>
  <c r="T49" i="4"/>
  <c r="T50" i="4"/>
  <c r="T51" i="4"/>
  <c r="T52" i="4"/>
  <c r="T1005" i="4"/>
  <c r="T1006" i="4"/>
  <c r="T1007" i="4"/>
  <c r="T950" i="4"/>
  <c r="T951" i="4"/>
  <c r="T1008" i="4"/>
  <c r="T1009" i="4"/>
  <c r="T53" i="4"/>
  <c r="T54" i="4"/>
  <c r="T952" i="4"/>
  <c r="T953" i="4"/>
  <c r="T55" i="4"/>
  <c r="T56" i="4"/>
  <c r="T937" i="4"/>
  <c r="T954" i="4"/>
  <c r="T57" i="4"/>
  <c r="T955" i="4"/>
  <c r="T956" i="4"/>
  <c r="T1010" i="4"/>
  <c r="T58" i="4"/>
  <c r="T957" i="4"/>
  <c r="T1011" i="4"/>
  <c r="T958" i="4"/>
  <c r="T959" i="4"/>
  <c r="T1012" i="4"/>
  <c r="T59" i="4"/>
  <c r="T60" i="4"/>
  <c r="T61" i="4"/>
  <c r="T960" i="4"/>
  <c r="T62" i="4"/>
  <c r="T961" i="4"/>
  <c r="T962" i="4"/>
  <c r="T963" i="4"/>
  <c r="T63" i="4"/>
  <c r="T1013" i="4"/>
  <c r="T964" i="4"/>
  <c r="T965" i="4"/>
  <c r="T64" i="4"/>
  <c r="T1014" i="4"/>
  <c r="T966" i="4"/>
  <c r="T65" i="4"/>
  <c r="T967" i="4"/>
  <c r="T968" i="4"/>
  <c r="T969" i="4"/>
  <c r="T970" i="4"/>
  <c r="T971" i="4"/>
  <c r="T972" i="4"/>
  <c r="T938" i="4"/>
  <c r="T1015" i="4"/>
  <c r="T66" i="4"/>
  <c r="T1016" i="4"/>
  <c r="T973" i="4"/>
  <c r="T2" i="4"/>
  <c r="T3" i="4"/>
  <c r="T4" i="4"/>
  <c r="T5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1021" i="4"/>
  <c r="T87" i="4"/>
  <c r="T974" i="4"/>
  <c r="T975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976" i="4"/>
  <c r="T109" i="4"/>
  <c r="T110" i="4"/>
  <c r="T111" i="4"/>
  <c r="T112" i="4"/>
  <c r="T977" i="4"/>
  <c r="T113" i="4"/>
  <c r="T978" i="4"/>
  <c r="T114" i="4"/>
  <c r="T115" i="4"/>
  <c r="T116" i="4"/>
  <c r="T117" i="4"/>
  <c r="T118" i="4"/>
  <c r="T119" i="4"/>
  <c r="T120" i="4"/>
  <c r="T1017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6" i="4"/>
  <c r="T1018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979" i="4"/>
  <c r="T188" i="4"/>
  <c r="T189" i="4"/>
  <c r="T190" i="4"/>
  <c r="T191" i="4"/>
  <c r="T192" i="4"/>
  <c r="T980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1022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981" i="4"/>
  <c r="T322" i="4"/>
  <c r="T323" i="4"/>
  <c r="T324" i="4"/>
  <c r="T7" i="4"/>
  <c r="T8" i="4"/>
  <c r="T325" i="4"/>
  <c r="T326" i="4"/>
  <c r="T327" i="4"/>
  <c r="T328" i="4"/>
  <c r="T329" i="4"/>
  <c r="T330" i="4"/>
  <c r="T331" i="4"/>
  <c r="T332" i="4"/>
  <c r="T333" i="4"/>
  <c r="T334" i="4"/>
  <c r="T9" i="4"/>
  <c r="T10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11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1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13" i="4"/>
  <c r="T446" i="4"/>
  <c r="T447" i="4"/>
  <c r="T448" i="4"/>
  <c r="T1019" i="4"/>
  <c r="T1023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2" i="4"/>
  <c r="T14" i="4"/>
  <c r="T463" i="4"/>
  <c r="T15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16" i="4"/>
  <c r="T17" i="4"/>
  <c r="T492" i="4"/>
  <c r="T493" i="4"/>
  <c r="T18" i="4"/>
  <c r="T494" i="4"/>
  <c r="T495" i="4"/>
  <c r="T19" i="4"/>
  <c r="T496" i="4"/>
  <c r="T497" i="4"/>
  <c r="T20" i="4"/>
  <c r="T21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1024" i="4"/>
  <c r="T545" i="4"/>
  <c r="T546" i="4"/>
  <c r="T547" i="4"/>
  <c r="T548" i="4"/>
  <c r="T549" i="4"/>
  <c r="T550" i="4"/>
  <c r="T551" i="4"/>
  <c r="T552" i="4"/>
  <c r="T553" i="4"/>
  <c r="T554" i="4"/>
  <c r="T555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573" i="4"/>
  <c r="T574" i="4"/>
  <c r="T575" i="4"/>
  <c r="T576" i="4"/>
  <c r="T577" i="4"/>
  <c r="T578" i="4"/>
  <c r="T579" i="4"/>
  <c r="T580" i="4"/>
  <c r="T581" i="4"/>
  <c r="T582" i="4"/>
  <c r="T583" i="4"/>
  <c r="T584" i="4"/>
  <c r="T585" i="4"/>
  <c r="T586" i="4"/>
  <c r="T587" i="4"/>
  <c r="T588" i="4"/>
  <c r="T589" i="4"/>
  <c r="T590" i="4"/>
  <c r="T591" i="4"/>
  <c r="T592" i="4"/>
  <c r="T593" i="4"/>
  <c r="T594" i="4"/>
  <c r="T595" i="4"/>
  <c r="T596" i="4"/>
  <c r="T597" i="4"/>
  <c r="T598" i="4"/>
  <c r="T599" i="4"/>
  <c r="T600" i="4"/>
  <c r="T601" i="4"/>
  <c r="T602" i="4"/>
  <c r="T603" i="4"/>
  <c r="T604" i="4"/>
  <c r="T605" i="4"/>
  <c r="T606" i="4"/>
  <c r="T607" i="4"/>
  <c r="T608" i="4"/>
  <c r="T609" i="4"/>
  <c r="T610" i="4"/>
  <c r="T611" i="4"/>
  <c r="T612" i="4"/>
  <c r="T613" i="4"/>
  <c r="T614" i="4"/>
  <c r="T615" i="4"/>
  <c r="T616" i="4"/>
  <c r="T617" i="4"/>
  <c r="T618" i="4"/>
  <c r="T619" i="4"/>
  <c r="T620" i="4"/>
  <c r="T621" i="4"/>
  <c r="T622" i="4"/>
  <c r="T623" i="4"/>
  <c r="T624" i="4"/>
  <c r="T625" i="4"/>
  <c r="T626" i="4"/>
  <c r="T627" i="4"/>
  <c r="T628" i="4"/>
  <c r="T629" i="4"/>
  <c r="T630" i="4"/>
  <c r="T631" i="4"/>
  <c r="T632" i="4"/>
  <c r="T633" i="4"/>
  <c r="T634" i="4"/>
  <c r="T635" i="4"/>
  <c r="T636" i="4"/>
  <c r="T637" i="4"/>
  <c r="T638" i="4"/>
  <c r="T639" i="4"/>
  <c r="T640" i="4"/>
  <c r="T641" i="4"/>
  <c r="T642" i="4"/>
  <c r="T643" i="4"/>
  <c r="T644" i="4"/>
  <c r="T645" i="4"/>
  <c r="T646" i="4"/>
  <c r="T647" i="4"/>
  <c r="T648" i="4"/>
  <c r="T649" i="4"/>
  <c r="T650" i="4"/>
  <c r="T651" i="4"/>
  <c r="T652" i="4"/>
  <c r="T653" i="4"/>
  <c r="T654" i="4"/>
  <c r="T655" i="4"/>
  <c r="T656" i="4"/>
  <c r="T657" i="4"/>
  <c r="T658" i="4"/>
  <c r="T982" i="4"/>
  <c r="T22" i="4"/>
  <c r="T659" i="4"/>
  <c r="T660" i="4"/>
  <c r="T661" i="4"/>
  <c r="T662" i="4"/>
  <c r="T663" i="4"/>
  <c r="T664" i="4"/>
  <c r="T665" i="4"/>
  <c r="T666" i="4"/>
  <c r="T667" i="4"/>
  <c r="T668" i="4"/>
  <c r="T669" i="4"/>
  <c r="T670" i="4"/>
  <c r="T671" i="4"/>
  <c r="T672" i="4"/>
  <c r="T673" i="4"/>
  <c r="T674" i="4"/>
  <c r="T675" i="4"/>
  <c r="T676" i="4"/>
  <c r="T677" i="4"/>
  <c r="T678" i="4"/>
  <c r="T679" i="4"/>
  <c r="T680" i="4"/>
  <c r="T681" i="4"/>
  <c r="T682" i="4"/>
  <c r="T683" i="4"/>
  <c r="T684" i="4"/>
  <c r="T685" i="4"/>
  <c r="T686" i="4"/>
  <c r="T687" i="4"/>
  <c r="T688" i="4"/>
  <c r="T689" i="4"/>
  <c r="T690" i="4"/>
  <c r="T983" i="4"/>
  <c r="T984" i="4"/>
  <c r="T691" i="4"/>
  <c r="T692" i="4"/>
  <c r="T693" i="4"/>
  <c r="T694" i="4"/>
  <c r="T695" i="4"/>
  <c r="T696" i="4"/>
  <c r="T697" i="4"/>
  <c r="T698" i="4"/>
  <c r="T699" i="4"/>
  <c r="T700" i="4"/>
  <c r="T701" i="4"/>
  <c r="T702" i="4"/>
  <c r="T703" i="4"/>
  <c r="T704" i="4"/>
  <c r="T705" i="4"/>
  <c r="T706" i="4"/>
  <c r="T707" i="4"/>
  <c r="T708" i="4"/>
  <c r="T709" i="4"/>
  <c r="T710" i="4"/>
  <c r="T711" i="4"/>
  <c r="T712" i="4"/>
  <c r="T713" i="4"/>
  <c r="T714" i="4"/>
  <c r="T715" i="4"/>
  <c r="T716" i="4"/>
  <c r="T717" i="4"/>
  <c r="T718" i="4"/>
  <c r="T719" i="4"/>
  <c r="T720" i="4"/>
  <c r="T721" i="4"/>
  <c r="T722" i="4"/>
  <c r="T723" i="4"/>
  <c r="T724" i="4"/>
  <c r="T725" i="4"/>
  <c r="T726" i="4"/>
  <c r="T727" i="4"/>
  <c r="T728" i="4"/>
  <c r="T729" i="4"/>
  <c r="T730" i="4"/>
  <c r="T731" i="4"/>
  <c r="T732" i="4"/>
  <c r="T733" i="4"/>
  <c r="T734" i="4"/>
  <c r="T735" i="4"/>
  <c r="T736" i="4"/>
  <c r="T737" i="4"/>
  <c r="T738" i="4"/>
  <c r="T739" i="4"/>
  <c r="T740" i="4"/>
  <c r="T741" i="4"/>
  <c r="T985" i="4"/>
  <c r="T23" i="4"/>
  <c r="T24" i="4"/>
  <c r="T742" i="4"/>
  <c r="T25" i="4"/>
  <c r="T743" i="4"/>
  <c r="T744" i="4"/>
  <c r="T745" i="4"/>
  <c r="T746" i="4"/>
  <c r="T747" i="4"/>
  <c r="T748" i="4"/>
  <c r="T749" i="4"/>
  <c r="T750" i="4"/>
  <c r="T751" i="4"/>
  <c r="T986" i="4"/>
  <c r="T987" i="4"/>
  <c r="T752" i="4"/>
  <c r="T988" i="4"/>
  <c r="T753" i="4"/>
  <c r="T754" i="4"/>
  <c r="T755" i="4"/>
  <c r="T756" i="4"/>
  <c r="T757" i="4"/>
  <c r="T758" i="4"/>
  <c r="T759" i="4"/>
  <c r="T760" i="4"/>
  <c r="T761" i="4"/>
  <c r="T762" i="4"/>
  <c r="T763" i="4"/>
  <c r="T764" i="4"/>
  <c r="T765" i="4"/>
  <c r="T766" i="4"/>
  <c r="T767" i="4"/>
  <c r="T768" i="4"/>
  <c r="T769" i="4"/>
  <c r="T989" i="4"/>
  <c r="T770" i="4"/>
  <c r="T771" i="4"/>
  <c r="T772" i="4"/>
  <c r="T773" i="4"/>
  <c r="T774" i="4"/>
  <c r="T775" i="4"/>
  <c r="T776" i="4"/>
  <c r="T777" i="4"/>
  <c r="T778" i="4"/>
  <c r="T779" i="4"/>
  <c r="T780" i="4"/>
  <c r="T781" i="4"/>
  <c r="T782" i="4"/>
  <c r="T783" i="4"/>
  <c r="T784" i="4"/>
  <c r="T785" i="4"/>
  <c r="T786" i="4"/>
  <c r="T787" i="4"/>
  <c r="T788" i="4"/>
  <c r="T789" i="4"/>
  <c r="T790" i="4"/>
  <c r="T791" i="4"/>
  <c r="T792" i="4"/>
  <c r="T793" i="4"/>
  <c r="T794" i="4"/>
  <c r="T795" i="4"/>
  <c r="T796" i="4"/>
  <c r="T797" i="4"/>
  <c r="T798" i="4"/>
  <c r="T799" i="4"/>
  <c r="T800" i="4"/>
  <c r="T801" i="4"/>
  <c r="T802" i="4"/>
  <c r="T803" i="4"/>
  <c r="T804" i="4"/>
  <c r="T805" i="4"/>
  <c r="T806" i="4"/>
  <c r="T807" i="4"/>
  <c r="T808" i="4"/>
  <c r="T809" i="4"/>
  <c r="T810" i="4"/>
  <c r="T811" i="4"/>
  <c r="T812" i="4"/>
  <c r="T990" i="4"/>
  <c r="T991" i="4"/>
  <c r="T813" i="4"/>
  <c r="T814" i="4"/>
  <c r="T815" i="4"/>
  <c r="T816" i="4"/>
  <c r="T817" i="4"/>
  <c r="T818" i="4"/>
  <c r="T819" i="4"/>
  <c r="T820" i="4"/>
  <c r="T821" i="4"/>
  <c r="T822" i="4"/>
  <c r="T823" i="4"/>
  <c r="T824" i="4"/>
  <c r="T825" i="4"/>
  <c r="T826" i="4"/>
  <c r="T827" i="4"/>
  <c r="T828" i="4"/>
  <c r="T829" i="4"/>
  <c r="T830" i="4"/>
  <c r="T831" i="4"/>
  <c r="T832" i="4"/>
  <c r="T833" i="4"/>
  <c r="T834" i="4"/>
  <c r="T835" i="4"/>
  <c r="T836" i="4"/>
  <c r="T837" i="4"/>
  <c r="T838" i="4"/>
  <c r="T839" i="4"/>
  <c r="T840" i="4"/>
  <c r="T841" i="4"/>
  <c r="T842" i="4"/>
  <c r="T843" i="4"/>
  <c r="T844" i="4"/>
  <c r="T845" i="4"/>
  <c r="T846" i="4"/>
  <c r="T847" i="4"/>
  <c r="T848" i="4"/>
  <c r="T849" i="4"/>
  <c r="T850" i="4"/>
  <c r="T851" i="4"/>
  <c r="T852" i="4"/>
  <c r="T853" i="4"/>
  <c r="T854" i="4"/>
  <c r="T855" i="4"/>
  <c r="T856" i="4"/>
  <c r="T857" i="4"/>
  <c r="T858" i="4"/>
  <c r="T859" i="4"/>
  <c r="T860" i="4"/>
  <c r="T861" i="4"/>
  <c r="T862" i="4"/>
  <c r="T863" i="4"/>
  <c r="T864" i="4"/>
  <c r="T865" i="4"/>
  <c r="T866" i="4"/>
  <c r="T867" i="4"/>
  <c r="T868" i="4"/>
  <c r="T869" i="4"/>
  <c r="T870" i="4"/>
  <c r="T871" i="4"/>
  <c r="T872" i="4"/>
  <c r="T873" i="4"/>
  <c r="T874" i="4"/>
  <c r="T875" i="4"/>
  <c r="T876" i="4"/>
  <c r="T877" i="4"/>
  <c r="T878" i="4"/>
  <c r="T879" i="4"/>
  <c r="T880" i="4"/>
  <c r="T881" i="4"/>
  <c r="T882" i="4"/>
  <c r="T883" i="4"/>
  <c r="T884" i="4"/>
  <c r="T885" i="4"/>
  <c r="T886" i="4"/>
  <c r="T887" i="4"/>
  <c r="T888" i="4"/>
  <c r="T889" i="4"/>
  <c r="T890" i="4"/>
  <c r="T891" i="4"/>
  <c r="T892" i="4"/>
  <c r="T893" i="4"/>
  <c r="T894" i="4"/>
  <c r="T895" i="4"/>
  <c r="T896" i="4"/>
  <c r="T897" i="4"/>
  <c r="T898" i="4"/>
  <c r="T899" i="4"/>
  <c r="T900" i="4"/>
  <c r="T901" i="4"/>
  <c r="T902" i="4"/>
  <c r="T903" i="4"/>
  <c r="T904" i="4"/>
  <c r="T905" i="4"/>
  <c r="T906" i="4"/>
  <c r="T907" i="4"/>
  <c r="T908" i="4"/>
  <c r="T909" i="4"/>
  <c r="T910" i="4"/>
  <c r="T911" i="4"/>
  <c r="T912" i="4"/>
  <c r="T913" i="4"/>
  <c r="T914" i="4"/>
  <c r="T915" i="4"/>
  <c r="T1020" i="4"/>
  <c r="T992" i="4"/>
  <c r="T916" i="4"/>
  <c r="T917" i="4"/>
  <c r="T918" i="4"/>
  <c r="T919" i="4"/>
  <c r="T920" i="4"/>
  <c r="T921" i="4"/>
  <c r="T922" i="4"/>
  <c r="T923" i="4"/>
  <c r="T924" i="4"/>
  <c r="T925" i="4"/>
  <c r="T926" i="4"/>
  <c r="T927" i="4"/>
  <c r="T928" i="4"/>
  <c r="T929" i="4"/>
  <c r="T930" i="4"/>
  <c r="T26" i="4"/>
  <c r="T27" i="4"/>
  <c r="T28" i="4"/>
  <c r="S1026" i="3"/>
  <c r="R1026" i="3"/>
  <c r="Q1026" i="3"/>
  <c r="P1026" i="3"/>
  <c r="O1026" i="3"/>
  <c r="N1026" i="3"/>
  <c r="M1026" i="3"/>
  <c r="L1026" i="3"/>
  <c r="K1026" i="3"/>
  <c r="J1026" i="3"/>
  <c r="I1026" i="3"/>
  <c r="H1026" i="3"/>
  <c r="T28" i="3"/>
  <c r="T27" i="3"/>
  <c r="T26" i="3"/>
  <c r="T930" i="3"/>
  <c r="T929" i="3"/>
  <c r="T928" i="3"/>
  <c r="T927" i="3"/>
  <c r="T926" i="3"/>
  <c r="T925" i="3"/>
  <c r="T924" i="3"/>
  <c r="T923" i="3"/>
  <c r="T922" i="3"/>
  <c r="T921" i="3"/>
  <c r="T920" i="3"/>
  <c r="T919" i="3"/>
  <c r="T918" i="3"/>
  <c r="T917" i="3"/>
  <c r="T916" i="3"/>
  <c r="T992" i="3"/>
  <c r="T1020" i="3"/>
  <c r="T915" i="3"/>
  <c r="T914" i="3"/>
  <c r="T913" i="3"/>
  <c r="T912" i="3"/>
  <c r="T911" i="3"/>
  <c r="T910" i="3"/>
  <c r="T909" i="3"/>
  <c r="T908" i="3"/>
  <c r="T907" i="3"/>
  <c r="T906" i="3"/>
  <c r="T905" i="3"/>
  <c r="T904" i="3"/>
  <c r="T903" i="3"/>
  <c r="T902" i="3"/>
  <c r="T901" i="3"/>
  <c r="T900" i="3"/>
  <c r="T899" i="3"/>
  <c r="T898" i="3"/>
  <c r="T897" i="3"/>
  <c r="T896" i="3"/>
  <c r="T895" i="3"/>
  <c r="T894" i="3"/>
  <c r="T893" i="3"/>
  <c r="T892" i="3"/>
  <c r="T891" i="3"/>
  <c r="T890" i="3"/>
  <c r="T889" i="3"/>
  <c r="T888" i="3"/>
  <c r="T887" i="3"/>
  <c r="T886" i="3"/>
  <c r="T885" i="3"/>
  <c r="T884" i="3"/>
  <c r="T883" i="3"/>
  <c r="T882" i="3"/>
  <c r="T881" i="3"/>
  <c r="T880" i="3"/>
  <c r="T879" i="3"/>
  <c r="T878" i="3"/>
  <c r="T877" i="3"/>
  <c r="T876" i="3"/>
  <c r="T875" i="3"/>
  <c r="T874" i="3"/>
  <c r="T873" i="3"/>
  <c r="T872" i="3"/>
  <c r="T871" i="3"/>
  <c r="T870" i="3"/>
  <c r="T869" i="3"/>
  <c r="T868" i="3"/>
  <c r="T867" i="3"/>
  <c r="T866" i="3"/>
  <c r="T865" i="3"/>
  <c r="T864" i="3"/>
  <c r="T863" i="3"/>
  <c r="T862" i="3"/>
  <c r="T861" i="3"/>
  <c r="T860" i="3"/>
  <c r="T859" i="3"/>
  <c r="T858" i="3"/>
  <c r="T857" i="3"/>
  <c r="T856" i="3"/>
  <c r="T855" i="3"/>
  <c r="T854" i="3"/>
  <c r="T853" i="3"/>
  <c r="T852" i="3"/>
  <c r="T851" i="3"/>
  <c r="T850" i="3"/>
  <c r="T849" i="3"/>
  <c r="T848" i="3"/>
  <c r="T847" i="3"/>
  <c r="T846" i="3"/>
  <c r="T845" i="3"/>
  <c r="T844" i="3"/>
  <c r="T843" i="3"/>
  <c r="T842" i="3"/>
  <c r="T841" i="3"/>
  <c r="T840" i="3"/>
  <c r="T839" i="3"/>
  <c r="T838" i="3"/>
  <c r="T837" i="3"/>
  <c r="T836" i="3"/>
  <c r="T835" i="3"/>
  <c r="T834" i="3"/>
  <c r="T833" i="3"/>
  <c r="T832" i="3"/>
  <c r="T831" i="3"/>
  <c r="T830" i="3"/>
  <c r="T829" i="3"/>
  <c r="T828" i="3"/>
  <c r="T827" i="3"/>
  <c r="T826" i="3"/>
  <c r="T825" i="3"/>
  <c r="T824" i="3"/>
  <c r="T823" i="3"/>
  <c r="T822" i="3"/>
  <c r="T821" i="3"/>
  <c r="T820" i="3"/>
  <c r="T819" i="3"/>
  <c r="T818" i="3"/>
  <c r="T817" i="3"/>
  <c r="T816" i="3"/>
  <c r="T815" i="3"/>
  <c r="T814" i="3"/>
  <c r="T813" i="3"/>
  <c r="T991" i="3"/>
  <c r="T990" i="3"/>
  <c r="T812" i="3"/>
  <c r="T811" i="3"/>
  <c r="T810" i="3"/>
  <c r="T809" i="3"/>
  <c r="T808" i="3"/>
  <c r="T807" i="3"/>
  <c r="T806" i="3"/>
  <c r="T805" i="3"/>
  <c r="T804" i="3"/>
  <c r="T803" i="3"/>
  <c r="T802" i="3"/>
  <c r="T801" i="3"/>
  <c r="T800" i="3"/>
  <c r="T799" i="3"/>
  <c r="T798" i="3"/>
  <c r="T797" i="3"/>
  <c r="T796" i="3"/>
  <c r="T795" i="3"/>
  <c r="T794" i="3"/>
  <c r="T793" i="3"/>
  <c r="T792" i="3"/>
  <c r="T791" i="3"/>
  <c r="T790" i="3"/>
  <c r="T789" i="3"/>
  <c r="T788" i="3"/>
  <c r="T787" i="3"/>
  <c r="T786" i="3"/>
  <c r="T785" i="3"/>
  <c r="T784" i="3"/>
  <c r="T783" i="3"/>
  <c r="T782" i="3"/>
  <c r="T781" i="3"/>
  <c r="T780" i="3"/>
  <c r="T779" i="3"/>
  <c r="T778" i="3"/>
  <c r="T777" i="3"/>
  <c r="T776" i="3"/>
  <c r="T775" i="3"/>
  <c r="T774" i="3"/>
  <c r="T773" i="3"/>
  <c r="T772" i="3"/>
  <c r="T771" i="3"/>
  <c r="T770" i="3"/>
  <c r="T989" i="3"/>
  <c r="T769" i="3"/>
  <c r="T768" i="3"/>
  <c r="T767" i="3"/>
  <c r="T766" i="3"/>
  <c r="T765" i="3"/>
  <c r="T764" i="3"/>
  <c r="T763" i="3"/>
  <c r="T762" i="3"/>
  <c r="T761" i="3"/>
  <c r="T760" i="3"/>
  <c r="T759" i="3"/>
  <c r="T758" i="3"/>
  <c r="T757" i="3"/>
  <c r="T756" i="3"/>
  <c r="T755" i="3"/>
  <c r="T754" i="3"/>
  <c r="T753" i="3"/>
  <c r="T988" i="3"/>
  <c r="T752" i="3"/>
  <c r="T987" i="3"/>
  <c r="T986" i="3"/>
  <c r="T751" i="3"/>
  <c r="T750" i="3"/>
  <c r="T749" i="3"/>
  <c r="T748" i="3"/>
  <c r="T747" i="3"/>
  <c r="T746" i="3"/>
  <c r="T745" i="3"/>
  <c r="T744" i="3"/>
  <c r="T743" i="3"/>
  <c r="T25" i="3"/>
  <c r="T742" i="3"/>
  <c r="T24" i="3"/>
  <c r="T23" i="3"/>
  <c r="T985" i="3"/>
  <c r="T741" i="3"/>
  <c r="T740" i="3"/>
  <c r="T739" i="3"/>
  <c r="T738" i="3"/>
  <c r="T737" i="3"/>
  <c r="T736" i="3"/>
  <c r="T735" i="3"/>
  <c r="T734" i="3"/>
  <c r="T733" i="3"/>
  <c r="T732" i="3"/>
  <c r="T731" i="3"/>
  <c r="T730" i="3"/>
  <c r="T729" i="3"/>
  <c r="T728" i="3"/>
  <c r="T727" i="3"/>
  <c r="T726" i="3"/>
  <c r="T725" i="3"/>
  <c r="T724" i="3"/>
  <c r="T723" i="3"/>
  <c r="T722" i="3"/>
  <c r="T721" i="3"/>
  <c r="T720" i="3"/>
  <c r="T719" i="3"/>
  <c r="T718" i="3"/>
  <c r="T717" i="3"/>
  <c r="T716" i="3"/>
  <c r="T715" i="3"/>
  <c r="T714" i="3"/>
  <c r="T713" i="3"/>
  <c r="T712" i="3"/>
  <c r="T711" i="3"/>
  <c r="T710" i="3"/>
  <c r="T709" i="3"/>
  <c r="T708" i="3"/>
  <c r="T707" i="3"/>
  <c r="T706" i="3"/>
  <c r="T705" i="3"/>
  <c r="T704" i="3"/>
  <c r="T703" i="3"/>
  <c r="T702" i="3"/>
  <c r="T701" i="3"/>
  <c r="T700" i="3"/>
  <c r="T699" i="3"/>
  <c r="T698" i="3"/>
  <c r="T697" i="3"/>
  <c r="T696" i="3"/>
  <c r="T695" i="3"/>
  <c r="T694" i="3"/>
  <c r="T693" i="3"/>
  <c r="T692" i="3"/>
  <c r="T691" i="3"/>
  <c r="T984" i="3"/>
  <c r="T983" i="3"/>
  <c r="T690" i="3"/>
  <c r="T689" i="3"/>
  <c r="T688" i="3"/>
  <c r="T687" i="3"/>
  <c r="T686" i="3"/>
  <c r="T685" i="3"/>
  <c r="T684" i="3"/>
  <c r="T683" i="3"/>
  <c r="T682" i="3"/>
  <c r="T681" i="3"/>
  <c r="T680" i="3"/>
  <c r="T679" i="3"/>
  <c r="T678" i="3"/>
  <c r="T677" i="3"/>
  <c r="T676" i="3"/>
  <c r="T675" i="3"/>
  <c r="T674" i="3"/>
  <c r="T673" i="3"/>
  <c r="T672" i="3"/>
  <c r="T671" i="3"/>
  <c r="T670" i="3"/>
  <c r="T669" i="3"/>
  <c r="T668" i="3"/>
  <c r="T667" i="3"/>
  <c r="T666" i="3"/>
  <c r="T665" i="3"/>
  <c r="T664" i="3"/>
  <c r="T663" i="3"/>
  <c r="T662" i="3"/>
  <c r="T661" i="3"/>
  <c r="T660" i="3"/>
  <c r="T659" i="3"/>
  <c r="T22" i="3"/>
  <c r="T982" i="3"/>
  <c r="T658" i="3"/>
  <c r="T657" i="3"/>
  <c r="T656" i="3"/>
  <c r="T655" i="3"/>
  <c r="T654" i="3"/>
  <c r="T653" i="3"/>
  <c r="T652" i="3"/>
  <c r="T651" i="3"/>
  <c r="T650" i="3"/>
  <c r="T649" i="3"/>
  <c r="T648" i="3"/>
  <c r="T647" i="3"/>
  <c r="T646" i="3"/>
  <c r="T645" i="3"/>
  <c r="T644" i="3"/>
  <c r="T643" i="3"/>
  <c r="T642" i="3"/>
  <c r="T641" i="3"/>
  <c r="T640" i="3"/>
  <c r="T639" i="3"/>
  <c r="T638" i="3"/>
  <c r="T637" i="3"/>
  <c r="T636" i="3"/>
  <c r="T635" i="3"/>
  <c r="T634" i="3"/>
  <c r="T633" i="3"/>
  <c r="T632" i="3"/>
  <c r="T631" i="3"/>
  <c r="T630" i="3"/>
  <c r="T629" i="3"/>
  <c r="T628" i="3"/>
  <c r="T627" i="3"/>
  <c r="T626" i="3"/>
  <c r="T625" i="3"/>
  <c r="T624" i="3"/>
  <c r="T623" i="3"/>
  <c r="T622" i="3"/>
  <c r="T621" i="3"/>
  <c r="T620" i="3"/>
  <c r="T619" i="3"/>
  <c r="T618" i="3"/>
  <c r="T617" i="3"/>
  <c r="T616" i="3"/>
  <c r="T615" i="3"/>
  <c r="T614" i="3"/>
  <c r="T613" i="3"/>
  <c r="T612" i="3"/>
  <c r="T611" i="3"/>
  <c r="T610" i="3"/>
  <c r="T609" i="3"/>
  <c r="T608" i="3"/>
  <c r="T607" i="3"/>
  <c r="T606" i="3"/>
  <c r="T605" i="3"/>
  <c r="T604" i="3"/>
  <c r="T603" i="3"/>
  <c r="T602" i="3"/>
  <c r="T601" i="3"/>
  <c r="T600" i="3"/>
  <c r="T599" i="3"/>
  <c r="T598" i="3"/>
  <c r="T597" i="3"/>
  <c r="T596" i="3"/>
  <c r="T595" i="3"/>
  <c r="T594" i="3"/>
  <c r="T593" i="3"/>
  <c r="T592" i="3"/>
  <c r="T591" i="3"/>
  <c r="T590" i="3"/>
  <c r="T589" i="3"/>
  <c r="T588" i="3"/>
  <c r="T587" i="3"/>
  <c r="T586" i="3"/>
  <c r="T585" i="3"/>
  <c r="T584" i="3"/>
  <c r="T583" i="3"/>
  <c r="T582" i="3"/>
  <c r="T581" i="3"/>
  <c r="T580" i="3"/>
  <c r="T579" i="3"/>
  <c r="T578" i="3"/>
  <c r="T577" i="3"/>
  <c r="T576" i="3"/>
  <c r="T575" i="3"/>
  <c r="T574" i="3"/>
  <c r="T573" i="3"/>
  <c r="T572" i="3"/>
  <c r="T571" i="3"/>
  <c r="T570" i="3"/>
  <c r="T569" i="3"/>
  <c r="T568" i="3"/>
  <c r="T567" i="3"/>
  <c r="T566" i="3"/>
  <c r="T565" i="3"/>
  <c r="T564" i="3"/>
  <c r="T563" i="3"/>
  <c r="T562" i="3"/>
  <c r="T561" i="3"/>
  <c r="T560" i="3"/>
  <c r="T559" i="3"/>
  <c r="T558" i="3"/>
  <c r="T557" i="3"/>
  <c r="T556" i="3"/>
  <c r="T555" i="3"/>
  <c r="T554" i="3"/>
  <c r="T553" i="3"/>
  <c r="T552" i="3"/>
  <c r="T551" i="3"/>
  <c r="T550" i="3"/>
  <c r="T549" i="3"/>
  <c r="T548" i="3"/>
  <c r="T547" i="3"/>
  <c r="T546" i="3"/>
  <c r="T545" i="3"/>
  <c r="T1024" i="3"/>
  <c r="T544" i="3"/>
  <c r="T543" i="3"/>
  <c r="T542" i="3"/>
  <c r="T541" i="3"/>
  <c r="T540" i="3"/>
  <c r="T539" i="3"/>
  <c r="T538" i="3"/>
  <c r="T537" i="3"/>
  <c r="T536" i="3"/>
  <c r="T535" i="3"/>
  <c r="T534" i="3"/>
  <c r="T533" i="3"/>
  <c r="T532" i="3"/>
  <c r="T531" i="3"/>
  <c r="T530" i="3"/>
  <c r="T529" i="3"/>
  <c r="T528" i="3"/>
  <c r="T527" i="3"/>
  <c r="T526" i="3"/>
  <c r="T525" i="3"/>
  <c r="T524" i="3"/>
  <c r="T523" i="3"/>
  <c r="T522" i="3"/>
  <c r="T521" i="3"/>
  <c r="T520" i="3"/>
  <c r="T519" i="3"/>
  <c r="T518" i="3"/>
  <c r="T517" i="3"/>
  <c r="T516" i="3"/>
  <c r="T515" i="3"/>
  <c r="T514" i="3"/>
  <c r="T513" i="3"/>
  <c r="T512" i="3"/>
  <c r="T511" i="3"/>
  <c r="T510" i="3"/>
  <c r="T509" i="3"/>
  <c r="T508" i="3"/>
  <c r="T507" i="3"/>
  <c r="T506" i="3"/>
  <c r="T505" i="3"/>
  <c r="T504" i="3"/>
  <c r="T503" i="3"/>
  <c r="T502" i="3"/>
  <c r="T501" i="3"/>
  <c r="T500" i="3"/>
  <c r="T499" i="3"/>
  <c r="T498" i="3"/>
  <c r="T21" i="3"/>
  <c r="T20" i="3"/>
  <c r="T497" i="3"/>
  <c r="T496" i="3"/>
  <c r="T19" i="3"/>
  <c r="T495" i="3"/>
  <c r="T494" i="3"/>
  <c r="T18" i="3"/>
  <c r="T493" i="3"/>
  <c r="T492" i="3"/>
  <c r="T17" i="3"/>
  <c r="T16" i="3"/>
  <c r="T491" i="3"/>
  <c r="T490" i="3"/>
  <c r="T489" i="3"/>
  <c r="T488" i="3"/>
  <c r="T487" i="3"/>
  <c r="T486" i="3"/>
  <c r="T485" i="3"/>
  <c r="T484" i="3"/>
  <c r="T483" i="3"/>
  <c r="T482" i="3"/>
  <c r="T481" i="3"/>
  <c r="T480" i="3"/>
  <c r="T479" i="3"/>
  <c r="T478" i="3"/>
  <c r="T477" i="3"/>
  <c r="T476" i="3"/>
  <c r="T475" i="3"/>
  <c r="T474" i="3"/>
  <c r="T473" i="3"/>
  <c r="T472" i="3"/>
  <c r="T471" i="3"/>
  <c r="T470" i="3"/>
  <c r="T469" i="3"/>
  <c r="T468" i="3"/>
  <c r="T467" i="3"/>
  <c r="T466" i="3"/>
  <c r="T465" i="3"/>
  <c r="T464" i="3"/>
  <c r="T15" i="3"/>
  <c r="T463" i="3"/>
  <c r="T14" i="3"/>
  <c r="T462" i="3"/>
  <c r="T461" i="3"/>
  <c r="T460" i="3"/>
  <c r="T459" i="3"/>
  <c r="T458" i="3"/>
  <c r="T457" i="3"/>
  <c r="T456" i="3"/>
  <c r="T455" i="3"/>
  <c r="T454" i="3"/>
  <c r="T453" i="3"/>
  <c r="T452" i="3"/>
  <c r="T451" i="3"/>
  <c r="T450" i="3"/>
  <c r="T449" i="3"/>
  <c r="T1023" i="3"/>
  <c r="T1019" i="3"/>
  <c r="T448" i="3"/>
  <c r="T447" i="3"/>
  <c r="T446" i="3"/>
  <c r="T13" i="3"/>
  <c r="T445" i="3"/>
  <c r="T444" i="3"/>
  <c r="T443" i="3"/>
  <c r="T442" i="3"/>
  <c r="T441" i="3"/>
  <c r="T440" i="3"/>
  <c r="T439" i="3"/>
  <c r="T438" i="3"/>
  <c r="T437" i="3"/>
  <c r="T436" i="3"/>
  <c r="T435" i="3"/>
  <c r="T434" i="3"/>
  <c r="T433" i="3"/>
  <c r="T12" i="3"/>
  <c r="T432" i="3"/>
  <c r="T431" i="3"/>
  <c r="T430" i="3"/>
  <c r="T429" i="3"/>
  <c r="T428" i="3"/>
  <c r="T427" i="3"/>
  <c r="T426" i="3"/>
  <c r="T425" i="3"/>
  <c r="T424" i="3"/>
  <c r="T423" i="3"/>
  <c r="T422" i="3"/>
  <c r="T421" i="3"/>
  <c r="T420" i="3"/>
  <c r="T419" i="3"/>
  <c r="T418" i="3"/>
  <c r="T417" i="3"/>
  <c r="T416" i="3"/>
  <c r="T415" i="3"/>
  <c r="T414" i="3"/>
  <c r="T413" i="3"/>
  <c r="T412" i="3"/>
  <c r="T411" i="3"/>
  <c r="T410" i="3"/>
  <c r="T409" i="3"/>
  <c r="T408" i="3"/>
  <c r="T407" i="3"/>
  <c r="T406" i="3"/>
  <c r="T405" i="3"/>
  <c r="T404" i="3"/>
  <c r="T403" i="3"/>
  <c r="T402" i="3"/>
  <c r="T401" i="3"/>
  <c r="T400" i="3"/>
  <c r="T399" i="3"/>
  <c r="T398" i="3"/>
  <c r="T397" i="3"/>
  <c r="T396" i="3"/>
  <c r="T395" i="3"/>
  <c r="T394" i="3"/>
  <c r="T393" i="3"/>
  <c r="T392" i="3"/>
  <c r="T391" i="3"/>
  <c r="T390" i="3"/>
  <c r="T389" i="3"/>
  <c r="T388" i="3"/>
  <c r="T387" i="3"/>
  <c r="T386" i="3"/>
  <c r="T385" i="3"/>
  <c r="T384" i="3"/>
  <c r="T383" i="3"/>
  <c r="T382" i="3"/>
  <c r="T381" i="3"/>
  <c r="T380" i="3"/>
  <c r="T379" i="3"/>
  <c r="T378" i="3"/>
  <c r="T377" i="3"/>
  <c r="T376" i="3"/>
  <c r="T375" i="3"/>
  <c r="T374" i="3"/>
  <c r="T373" i="3"/>
  <c r="T372" i="3"/>
  <c r="T371" i="3"/>
  <c r="T370" i="3"/>
  <c r="T369" i="3"/>
  <c r="T368" i="3"/>
  <c r="T367" i="3"/>
  <c r="T366" i="3"/>
  <c r="T365" i="3"/>
  <c r="T11" i="3"/>
  <c r="T364" i="3"/>
  <c r="T363" i="3"/>
  <c r="T362" i="3"/>
  <c r="T361" i="3"/>
  <c r="T360" i="3"/>
  <c r="T359" i="3"/>
  <c r="T358" i="3"/>
  <c r="T357" i="3"/>
  <c r="T356" i="3"/>
  <c r="T355" i="3"/>
  <c r="T354" i="3"/>
  <c r="T353" i="3"/>
  <c r="T352" i="3"/>
  <c r="T351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10" i="3"/>
  <c r="T9" i="3"/>
  <c r="T334" i="3"/>
  <c r="T333" i="3"/>
  <c r="T332" i="3"/>
  <c r="T331" i="3"/>
  <c r="T330" i="3"/>
  <c r="T329" i="3"/>
  <c r="T328" i="3"/>
  <c r="T327" i="3"/>
  <c r="T326" i="3"/>
  <c r="T325" i="3"/>
  <c r="T8" i="3"/>
  <c r="T7" i="3"/>
  <c r="T324" i="3"/>
  <c r="T323" i="3"/>
  <c r="T322" i="3"/>
  <c r="T981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1022" i="3"/>
  <c r="T254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T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T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T200" i="3"/>
  <c r="T199" i="3"/>
  <c r="T198" i="3"/>
  <c r="T197" i="3"/>
  <c r="T196" i="3"/>
  <c r="T195" i="3"/>
  <c r="T194" i="3"/>
  <c r="T193" i="3"/>
  <c r="T980" i="3"/>
  <c r="T192" i="3"/>
  <c r="T191" i="3"/>
  <c r="T190" i="3"/>
  <c r="T189" i="3"/>
  <c r="T188" i="3"/>
  <c r="T979" i="3"/>
  <c r="T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018" i="3"/>
  <c r="T6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017" i="3"/>
  <c r="T120" i="3"/>
  <c r="T119" i="3"/>
  <c r="T118" i="3"/>
  <c r="T117" i="3"/>
  <c r="T116" i="3"/>
  <c r="T115" i="3"/>
  <c r="T114" i="3"/>
  <c r="T978" i="3"/>
  <c r="T113" i="3"/>
  <c r="T977" i="3"/>
  <c r="T112" i="3"/>
  <c r="T111" i="3"/>
  <c r="T110" i="3"/>
  <c r="T109" i="3"/>
  <c r="T976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975" i="3"/>
  <c r="T974" i="3"/>
  <c r="T87" i="3"/>
  <c r="T1021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5" i="3"/>
  <c r="T4" i="3"/>
  <c r="T3" i="3"/>
  <c r="T2" i="3"/>
  <c r="T973" i="3"/>
  <c r="T1016" i="3"/>
  <c r="T66" i="3"/>
  <c r="T1015" i="3"/>
  <c r="T938" i="3"/>
  <c r="T972" i="3"/>
  <c r="T971" i="3"/>
  <c r="T970" i="3"/>
  <c r="T969" i="3"/>
  <c r="T968" i="3"/>
  <c r="T967" i="3"/>
  <c r="T65" i="3"/>
  <c r="T966" i="3"/>
  <c r="T1014" i="3"/>
  <c r="T64" i="3"/>
  <c r="T965" i="3"/>
  <c r="T964" i="3"/>
  <c r="T1013" i="3"/>
  <c r="T63" i="3"/>
  <c r="T963" i="3"/>
  <c r="T962" i="3"/>
  <c r="T961" i="3"/>
  <c r="T62" i="3"/>
  <c r="T960" i="3"/>
  <c r="T61" i="3"/>
  <c r="T60" i="3"/>
  <c r="T59" i="3"/>
  <c r="T1012" i="3"/>
  <c r="T959" i="3"/>
  <c r="T958" i="3"/>
  <c r="T1011" i="3"/>
  <c r="T957" i="3"/>
  <c r="T58" i="3"/>
  <c r="T1010" i="3"/>
  <c r="T956" i="3"/>
  <c r="T955" i="3"/>
  <c r="T57" i="3"/>
  <c r="T954" i="3"/>
  <c r="T937" i="3"/>
  <c r="T56" i="3"/>
  <c r="T55" i="3"/>
  <c r="T953" i="3"/>
  <c r="T952" i="3"/>
  <c r="T54" i="3"/>
  <c r="T53" i="3"/>
  <c r="T1009" i="3"/>
  <c r="T1008" i="3"/>
  <c r="T951" i="3"/>
  <c r="T950" i="3"/>
  <c r="T1007" i="3"/>
  <c r="T1006" i="3"/>
  <c r="T1005" i="3"/>
  <c r="T52" i="3"/>
  <c r="T51" i="3"/>
  <c r="T50" i="3"/>
  <c r="T49" i="3"/>
  <c r="T48" i="3"/>
  <c r="T949" i="3"/>
  <c r="T1004" i="3"/>
  <c r="T47" i="3"/>
  <c r="T1003" i="3"/>
  <c r="T1002" i="3"/>
  <c r="T1001" i="3"/>
  <c r="T948" i="3"/>
  <c r="T1000" i="3"/>
  <c r="T999" i="3"/>
  <c r="T998" i="3"/>
  <c r="T997" i="3"/>
  <c r="T996" i="3"/>
  <c r="T995" i="3"/>
  <c r="T994" i="3"/>
  <c r="T947" i="3"/>
  <c r="T946" i="3"/>
  <c r="T945" i="3"/>
  <c r="T936" i="3"/>
  <c r="T935" i="3"/>
  <c r="T934" i="3"/>
  <c r="T933" i="3"/>
  <c r="T944" i="3"/>
  <c r="T943" i="3"/>
  <c r="T942" i="3"/>
  <c r="T941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940" i="3"/>
  <c r="T1025" i="3"/>
  <c r="T932" i="3"/>
  <c r="T993" i="3"/>
  <c r="T931" i="3"/>
  <c r="T31" i="3"/>
  <c r="T939" i="3"/>
  <c r="T30" i="3"/>
  <c r="T29" i="3"/>
  <c r="T1026" i="4" l="1"/>
  <c r="T1026" i="3"/>
</calcChain>
</file>

<file path=xl/sharedStrings.xml><?xml version="1.0" encoding="utf-8"?>
<sst xmlns="http://schemas.openxmlformats.org/spreadsheetml/2006/main" count="18521" uniqueCount="1563">
  <si>
    <t>APPL_ID</t>
  </si>
  <si>
    <t>OWNER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</si>
  <si>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</si>
  <si>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</si>
  <si>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</si>
  <si>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</si>
  <si>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</si>
  <si>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</si>
  <si>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</si>
  <si>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</si>
  <si>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</si>
  <si>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</si>
  <si>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</si>
  <si>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</si>
  <si>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S021256</t>
  </si>
  <si>
    <t>BYRON-BETHANY IRRIGATION DISTRICT</t>
  </si>
  <si>
    <t>S020789</t>
  </si>
  <si>
    <t>US FISH AND WILDLIFE SERVICE - WATER RESOURCE BRANCH</t>
  </si>
  <si>
    <t>S001906</t>
  </si>
  <si>
    <t>A &amp; M PYLMAN FARMS</t>
  </si>
  <si>
    <t>S016326</t>
  </si>
  <si>
    <t>W. JAMES EDWARDS</t>
  </si>
  <si>
    <t>S015557</t>
  </si>
  <si>
    <t>WOODBRIDGE IRRIGATION DISTRICT</t>
  </si>
  <si>
    <t>S015968</t>
  </si>
  <si>
    <t>MIZUNO FARMS INC</t>
  </si>
  <si>
    <t>S015969</t>
  </si>
  <si>
    <t>S015970</t>
  </si>
  <si>
    <t>S017182</t>
  </si>
  <si>
    <t>S015973</t>
  </si>
  <si>
    <t>CITY OF MANTECA</t>
  </si>
  <si>
    <t>S018188</t>
  </si>
  <si>
    <t>DONALD E MORETTI TRUST</t>
  </si>
  <si>
    <t>S017930</t>
  </si>
  <si>
    <t>ANTHONY PODESTA FAM LP, ETL</t>
  </si>
  <si>
    <t>S019814</t>
  </si>
  <si>
    <t>GEORGE L. BARBER</t>
  </si>
  <si>
    <t>S017183</t>
  </si>
  <si>
    <t>WHITE LAKE MUTUAL WATER COMPANY</t>
  </si>
  <si>
    <t>S017244</t>
  </si>
  <si>
    <t>NAGLEE BURK IRRIGATION DISTRICT</t>
  </si>
  <si>
    <t>S017241</t>
  </si>
  <si>
    <t>S017235</t>
  </si>
  <si>
    <t>S017232</t>
  </si>
  <si>
    <t>S017229</t>
  </si>
  <si>
    <t>S019057</t>
  </si>
  <si>
    <t>JOHN C KELLEY PROPERTIES LLC</t>
  </si>
  <si>
    <t>S019147</t>
  </si>
  <si>
    <t>S019120</t>
  </si>
  <si>
    <t>S019123</t>
  </si>
  <si>
    <t>S019144</t>
  </si>
  <si>
    <t>S019129</t>
  </si>
  <si>
    <t>S019145</t>
  </si>
  <si>
    <t>S019132</t>
  </si>
  <si>
    <t>S019552</t>
  </si>
  <si>
    <t>UNIVERSITY OF THE PACIFIC</t>
  </si>
  <si>
    <t>S016196</t>
  </si>
  <si>
    <t>RUDY M. MUSSI INVESTMENT L.P.</t>
  </si>
  <si>
    <t>S017299</t>
  </si>
  <si>
    <t>S016191</t>
  </si>
  <si>
    <t>GALLO VINEYARDS INC</t>
  </si>
  <si>
    <t>S019824</t>
  </si>
  <si>
    <t>KARAN L. TOLAND</t>
  </si>
  <si>
    <t>S018247</t>
  </si>
  <si>
    <t>JOHN ROCHA</t>
  </si>
  <si>
    <t>S016571</t>
  </si>
  <si>
    <t>KAE FARMS LLC</t>
  </si>
  <si>
    <t>S018634</t>
  </si>
  <si>
    <t>S018890</t>
  </si>
  <si>
    <t>BERNIECE L. SILVA TRUST</t>
  </si>
  <si>
    <t>S018635</t>
  </si>
  <si>
    <t>S018646</t>
  </si>
  <si>
    <t>S016702</t>
  </si>
  <si>
    <t>J.H. JONSON &amp; SONS INC.</t>
  </si>
  <si>
    <t>S018637</t>
  </si>
  <si>
    <t>S017958</t>
  </si>
  <si>
    <t>S000892</t>
  </si>
  <si>
    <t>PACIFIC GAS AND ELECTRIC COMPANY</t>
  </si>
  <si>
    <t>S019740</t>
  </si>
  <si>
    <t>S017201</t>
  </si>
  <si>
    <t>HENRY E MULLER &amp; DIANA MULLER REVOCABLE TRUST</t>
  </si>
  <si>
    <t>S017292</t>
  </si>
  <si>
    <t>ARNAUDO BROS LP</t>
  </si>
  <si>
    <t>S017302</t>
  </si>
  <si>
    <t>S016703</t>
  </si>
  <si>
    <t>S019730</t>
  </si>
  <si>
    <t>ARNAUDO BROTHERS</t>
  </si>
  <si>
    <t>S017289</t>
  </si>
  <si>
    <t>S022032</t>
  </si>
  <si>
    <t>JOHN P SCHEIBER</t>
  </si>
  <si>
    <t>S021405</t>
  </si>
  <si>
    <t>AMISTAD RANCHES</t>
  </si>
  <si>
    <t>S017320</t>
  </si>
  <si>
    <t>S000404</t>
  </si>
  <si>
    <t>EAST CONTRA COSTA IRRIGATION DISTRICT</t>
  </si>
  <si>
    <t>S019722</t>
  </si>
  <si>
    <t>ANITA MERLO</t>
  </si>
  <si>
    <t>S022153</t>
  </si>
  <si>
    <t>PARAMOUNT LAND COMPANY, LLC</t>
  </si>
  <si>
    <t>S016467</t>
  </si>
  <si>
    <t>FREDERICK J. AND BERNARD F. DAMELE</t>
  </si>
  <si>
    <t>S019020</t>
  </si>
  <si>
    <t>DANIEL F ROZA JR</t>
  </si>
  <si>
    <t>S018255</t>
  </si>
  <si>
    <t>D &amp; R LIVESTOCK</t>
  </si>
  <si>
    <t>S019029</t>
  </si>
  <si>
    <t>S021255</t>
  </si>
  <si>
    <t>S018007</t>
  </si>
  <si>
    <t>JACKSON LAND &amp; CATTLE LP</t>
  </si>
  <si>
    <t>S018019</t>
  </si>
  <si>
    <t>S018028</t>
  </si>
  <si>
    <t>S018041</t>
  </si>
  <si>
    <t>S018044</t>
  </si>
  <si>
    <t>S017218</t>
  </si>
  <si>
    <t>BERT BACCHETTI FARMS</t>
  </si>
  <si>
    <t>S018053</t>
  </si>
  <si>
    <t>STOKES BROTHERS FARMS</t>
  </si>
  <si>
    <t>S019142</t>
  </si>
  <si>
    <t>GUILLERMO PEREZ</t>
  </si>
  <si>
    <t>S021274</t>
  </si>
  <si>
    <t>VICTORIA ISLAND LP</t>
  </si>
  <si>
    <t>S020027</t>
  </si>
  <si>
    <t>GREENFIELDS TURF, INC</t>
  </si>
  <si>
    <t>S020786</t>
  </si>
  <si>
    <t>STEVEN M COLDANI</t>
  </si>
  <si>
    <t>S020787</t>
  </si>
  <si>
    <t>S020865</t>
  </si>
  <si>
    <t>CONEY ISLAND LP</t>
  </si>
  <si>
    <t>S000137</t>
  </si>
  <si>
    <t>BARBARA J OHM</t>
  </si>
  <si>
    <t>S021275</t>
  </si>
  <si>
    <t>S016993</t>
  </si>
  <si>
    <t>FRANKIE SPINELLA</t>
  </si>
  <si>
    <t>S020783</t>
  </si>
  <si>
    <t>COLDANI FAMILY TRUST</t>
  </si>
  <si>
    <t>S021280</t>
  </si>
  <si>
    <t>S020784</t>
  </si>
  <si>
    <t>S021281</t>
  </si>
  <si>
    <t>S021283</t>
  </si>
  <si>
    <t>S020582</t>
  </si>
  <si>
    <t>PER MC, LLC.</t>
  </si>
  <si>
    <t>S020780</t>
  </si>
  <si>
    <t>S016217</t>
  </si>
  <si>
    <t>TONY M GARCIA</t>
  </si>
  <si>
    <t>S020845</t>
  </si>
  <si>
    <t>HERBERT A. AND JOYCE M. SPECKMAN</t>
  </si>
  <si>
    <t>S021284</t>
  </si>
  <si>
    <t>S020781</t>
  </si>
  <si>
    <t>S018244</t>
  </si>
  <si>
    <t>S020782</t>
  </si>
  <si>
    <t>S021285</t>
  </si>
  <si>
    <t>S018293</t>
  </si>
  <si>
    <t>S019041</t>
  </si>
  <si>
    <t>S019047</t>
  </si>
  <si>
    <t>S017177</t>
  </si>
  <si>
    <t>OLAGARAY BROTHERS</t>
  </si>
  <si>
    <t>S019050</t>
  </si>
  <si>
    <t>S016975</t>
  </si>
  <si>
    <t>FRANK LAMB</t>
  </si>
  <si>
    <t>S016257</t>
  </si>
  <si>
    <t>RIEN AND LIESKE DOORNENBAL TRUST</t>
  </si>
  <si>
    <t>S016278</t>
  </si>
  <si>
    <t>JACQUELYN J CORDES</t>
  </si>
  <si>
    <t>S017186</t>
  </si>
  <si>
    <t>S018169</t>
  </si>
  <si>
    <t>CELESTINO &amp; ESMERALDA PERDIGAO TRUST</t>
  </si>
  <si>
    <t>S019488</t>
  </si>
  <si>
    <t>RIELLA RANCHES TRACY RANCH, LLC</t>
  </si>
  <si>
    <t>S019561</t>
  </si>
  <si>
    <t>DON WIDMER</t>
  </si>
  <si>
    <t>S020584</t>
  </si>
  <si>
    <t>HAY'S RANCH LLC.</t>
  </si>
  <si>
    <t>S016221</t>
  </si>
  <si>
    <t>TIM T GRUNSKY</t>
  </si>
  <si>
    <t>S018989</t>
  </si>
  <si>
    <t>S000550</t>
  </si>
  <si>
    <t>BUTTE SINK WATERFOWL ASSOCIATION</t>
  </si>
  <si>
    <t>S016244</t>
  </si>
  <si>
    <t>LYNN A MILLER</t>
  </si>
  <si>
    <t>S020890</t>
  </si>
  <si>
    <t>LONG BROTHER FAMILY L.P.</t>
  </si>
  <si>
    <t>S018294</t>
  </si>
  <si>
    <t>RONALD A. AND JANET MARCHETTI 2005 TRUST</t>
  </si>
  <si>
    <t>S016612</t>
  </si>
  <si>
    <t>ROBERT CECCHINI, INC</t>
  </si>
  <si>
    <t>S020891</t>
  </si>
  <si>
    <t>S018307</t>
  </si>
  <si>
    <t>S016605</t>
  </si>
  <si>
    <t>S019032</t>
  </si>
  <si>
    <t>S019023</t>
  </si>
  <si>
    <t>S018690</t>
  </si>
  <si>
    <t>EAST BAY REGIONAL PARK DISTRICT</t>
  </si>
  <si>
    <t>S019126</t>
  </si>
  <si>
    <t>FAY LOUIE</t>
  </si>
  <si>
    <t>S019146</t>
  </si>
  <si>
    <t>RICHARD AND MIKKI RIELLA 2006 FAMILY TRUST</t>
  </si>
  <si>
    <t>S018320</t>
  </si>
  <si>
    <t>HENRY FOPPIANO</t>
  </si>
  <si>
    <t>S020887</t>
  </si>
  <si>
    <t>ARMANDO P. AND MARY G. VANNI TRUST</t>
  </si>
  <si>
    <t>S020888</t>
  </si>
  <si>
    <t>S016470</t>
  </si>
  <si>
    <t>CERRI &amp; SON</t>
  </si>
  <si>
    <t>S020889</t>
  </si>
  <si>
    <t>S017189</t>
  </si>
  <si>
    <t>AUFDERMAUR LLC</t>
  </si>
  <si>
    <t>S016213</t>
  </si>
  <si>
    <t>S019324</t>
  </si>
  <si>
    <t>BROADWAY CANAL RANCH</t>
  </si>
  <si>
    <t>S019333</t>
  </si>
  <si>
    <t>S019330</t>
  </si>
  <si>
    <t>S016214</t>
  </si>
  <si>
    <t>ROBERT J COSTA FARMS LLC</t>
  </si>
  <si>
    <t>S016230</t>
  </si>
  <si>
    <t>TERCEIRA PROPERTIES LLC</t>
  </si>
  <si>
    <t>S019339</t>
  </si>
  <si>
    <t>S018323</t>
  </si>
  <si>
    <t>S018322</t>
  </si>
  <si>
    <t>S019261</t>
  </si>
  <si>
    <t>WILLOW TREE FARMS &amp; PRESERVE, LLC</t>
  </si>
  <si>
    <t>S019280</t>
  </si>
  <si>
    <t>S018325</t>
  </si>
  <si>
    <t>S019268</t>
  </si>
  <si>
    <t>S018305</t>
  </si>
  <si>
    <t>S018792</t>
  </si>
  <si>
    <t>YAMADA BROTHERS</t>
  </si>
  <si>
    <t>S018308</t>
  </si>
  <si>
    <t>S021432</t>
  </si>
  <si>
    <t>BARBERA PACKING CORPORATION</t>
  </si>
  <si>
    <t>S021236</t>
  </si>
  <si>
    <t>MELINDA S. BARBERA</t>
  </si>
  <si>
    <t>S021234</t>
  </si>
  <si>
    <t>TERMINOUS RANCH</t>
  </si>
  <si>
    <t>S021235</t>
  </si>
  <si>
    <t>S016674</t>
  </si>
  <si>
    <t>RONALD ROBINSON</t>
  </si>
  <si>
    <t>S016673</t>
  </si>
  <si>
    <t>KEVIN MIKAELIAN</t>
  </si>
  <si>
    <t>S019683</t>
  </si>
  <si>
    <t>REYNOLDS, JEAN CAROLE ETAL</t>
  </si>
  <si>
    <t>S007367</t>
  </si>
  <si>
    <t>GLENN-COLUSA IRRIGATION DISTRICT</t>
  </si>
  <si>
    <t>S021286</t>
  </si>
  <si>
    <t>S021287</t>
  </si>
  <si>
    <t>S021289</t>
  </si>
  <si>
    <t>S019065</t>
  </si>
  <si>
    <t>CARDOZA HOME RANCH</t>
  </si>
  <si>
    <t>S021293</t>
  </si>
  <si>
    <t>S017862</t>
  </si>
  <si>
    <t>ROBERT J GALLO</t>
  </si>
  <si>
    <t>S019089</t>
  </si>
  <si>
    <t>S016704</t>
  </si>
  <si>
    <t>S019092</t>
  </si>
  <si>
    <t>S017952</t>
  </si>
  <si>
    <t>SAN JOAQUIN DELTA FARMS INC.</t>
  </si>
  <si>
    <t>S018452</t>
  </si>
  <si>
    <t>S019053</t>
  </si>
  <si>
    <t>EDDY JO CARDOZA</t>
  </si>
  <si>
    <t>S019056</t>
  </si>
  <si>
    <t>S019334</t>
  </si>
  <si>
    <t>S021374</t>
  </si>
  <si>
    <t>S019017</t>
  </si>
  <si>
    <t>S018112</t>
  </si>
  <si>
    <t>BAIRD LANDS INCORPORATED</t>
  </si>
  <si>
    <t>S019258</t>
  </si>
  <si>
    <t>S018513</t>
  </si>
  <si>
    <t>S019270</t>
  </si>
  <si>
    <t>S018109</t>
  </si>
  <si>
    <t>S021294</t>
  </si>
  <si>
    <t>S020120</t>
  </si>
  <si>
    <t>CECIL RODGERS</t>
  </si>
  <si>
    <t>S019390</t>
  </si>
  <si>
    <t>S018172</t>
  </si>
  <si>
    <t>ANTONIO BISCAIA</t>
  </si>
  <si>
    <t>S018779</t>
  </si>
  <si>
    <t>FAGUNDES DAIRY</t>
  </si>
  <si>
    <t>S019399</t>
  </si>
  <si>
    <t>S018987</t>
  </si>
  <si>
    <t>S016662</t>
  </si>
  <si>
    <t>SUTTER HOME WINERY INC</t>
  </si>
  <si>
    <t>S018769</t>
  </si>
  <si>
    <t>S018175</t>
  </si>
  <si>
    <t>S018507</t>
  </si>
  <si>
    <t>S009352</t>
  </si>
  <si>
    <t>CITY OF ANTIOCH, WATER TREATMENT PLANT</t>
  </si>
  <si>
    <t>S018181</t>
  </si>
  <si>
    <t>S021296</t>
  </si>
  <si>
    <t>S018495</t>
  </si>
  <si>
    <t>BERNICE L SILVA</t>
  </si>
  <si>
    <t>S021297</t>
  </si>
  <si>
    <t>S021298</t>
  </si>
  <si>
    <t>S018766</t>
  </si>
  <si>
    <t>S021299</t>
  </si>
  <si>
    <t>S018008</t>
  </si>
  <si>
    <t>ROBERT MORI II</t>
  </si>
  <si>
    <t>S021300</t>
  </si>
  <si>
    <t>S016456</t>
  </si>
  <si>
    <t>S021302</t>
  </si>
  <si>
    <t>S020217</t>
  </si>
  <si>
    <t>RC FARMS INC</t>
  </si>
  <si>
    <t>S009320</t>
  </si>
  <si>
    <t>PATTERSON IRRIGATION DISTRICT</t>
  </si>
  <si>
    <t>S020216</t>
  </si>
  <si>
    <t>S019141</t>
  </si>
  <si>
    <t>JOHN ARMANINO</t>
  </si>
  <si>
    <t>S020587</t>
  </si>
  <si>
    <t>SHERMAN CHIU</t>
  </si>
  <si>
    <t>S017653</t>
  </si>
  <si>
    <t>DONALD R REYNOLDS FAMILY</t>
  </si>
  <si>
    <t>S017233</t>
  </si>
  <si>
    <t>POINT RANCH PARTNERS LLC</t>
  </si>
  <si>
    <t>S021415</t>
  </si>
  <si>
    <t>S021416</t>
  </si>
  <si>
    <t>S017095</t>
  </si>
  <si>
    <t>THE LLOYD L PHELPS JR &amp; PATSY R PHELPS TRUST</t>
  </si>
  <si>
    <t>S018768</t>
  </si>
  <si>
    <t>M RATTO, RODGERS, OHM, L RATTO AND NOMELLINI</t>
  </si>
  <si>
    <t>S020172</t>
  </si>
  <si>
    <t>RECLAMATION DISTRICT NO. 1004</t>
  </si>
  <si>
    <t>S017963</t>
  </si>
  <si>
    <t>S020165</t>
  </si>
  <si>
    <t>S021417</t>
  </si>
  <si>
    <t>S021418</t>
  </si>
  <si>
    <t>S020758</t>
  </si>
  <si>
    <t>HERITAGE LAND COMPANY, INC.</t>
  </si>
  <si>
    <t>S020757</t>
  </si>
  <si>
    <t>S020759</t>
  </si>
  <si>
    <t>S020761</t>
  </si>
  <si>
    <t>S000729</t>
  </si>
  <si>
    <t>STANFORD VINA RANCH IRRIGATION CO</t>
  </si>
  <si>
    <t>S020765</t>
  </si>
  <si>
    <t>S007368</t>
  </si>
  <si>
    <t>S014982</t>
  </si>
  <si>
    <t>ARCH J CAMPBELL</t>
  </si>
  <si>
    <t>S017098</t>
  </si>
  <si>
    <t>S017966</t>
  </si>
  <si>
    <t>S008104</t>
  </si>
  <si>
    <t>VICTOR C ANDRESEN</t>
  </si>
  <si>
    <t>S010794</t>
  </si>
  <si>
    <t>NEVADA IRRIGATION DISTRICT</t>
  </si>
  <si>
    <t>S021940</t>
  </si>
  <si>
    <t>DARSIE HUTCHINSON AND PETTIGREW INC.</t>
  </si>
  <si>
    <t>S020808</t>
  </si>
  <si>
    <t>CORTOPASSI PARTNERS LP</t>
  </si>
  <si>
    <t>S018793</t>
  </si>
  <si>
    <t>ENSHER, ALEXANDER AND BARSOOM, INC.</t>
  </si>
  <si>
    <t>S020826</t>
  </si>
  <si>
    <t>S017998</t>
  </si>
  <si>
    <t>S018790</t>
  </si>
  <si>
    <t>S020809</t>
  </si>
  <si>
    <t>S018813</t>
  </si>
  <si>
    <t>S023257</t>
  </si>
  <si>
    <t>SPECKMAN EMPIRE TRACT LIMITED PARTNERSHIP</t>
  </si>
  <si>
    <t>S018816</t>
  </si>
  <si>
    <t>S020811</t>
  </si>
  <si>
    <t>S018709</t>
  </si>
  <si>
    <t>PETER G. DWYER, JR.</t>
  </si>
  <si>
    <t>S019076</t>
  </si>
  <si>
    <t>GLORIA A BACCHETTI</t>
  </si>
  <si>
    <t>S018814</t>
  </si>
  <si>
    <t>S018811</t>
  </si>
  <si>
    <t>S018371</t>
  </si>
  <si>
    <t>DIANE I KIRKHAM</t>
  </si>
  <si>
    <t>S018808</t>
  </si>
  <si>
    <t>S020814</t>
  </si>
  <si>
    <t>S018001</t>
  </si>
  <si>
    <t>S019130</t>
  </si>
  <si>
    <t>S019736</t>
  </si>
  <si>
    <t>S020816</t>
  </si>
  <si>
    <t>S019733</t>
  </si>
  <si>
    <t>THE ESTATE OF ANGELINA MERLO</t>
  </si>
  <si>
    <t>S013330</t>
  </si>
  <si>
    <t>S019713</t>
  </si>
  <si>
    <t>ANITA J MERLO</t>
  </si>
  <si>
    <t>S020817</t>
  </si>
  <si>
    <t>S019716</t>
  </si>
  <si>
    <t>S018377</t>
  </si>
  <si>
    <t>S019719</t>
  </si>
  <si>
    <t>S016297</t>
  </si>
  <si>
    <t>AUGUSTA BIXLER FARMS</t>
  </si>
  <si>
    <t>S020819</t>
  </si>
  <si>
    <t>S020820</t>
  </si>
  <si>
    <t>S013791</t>
  </si>
  <si>
    <t>S020822</t>
  </si>
  <si>
    <t>S019880</t>
  </si>
  <si>
    <t>S013800</t>
  </si>
  <si>
    <t>S016492</t>
  </si>
  <si>
    <t>BETTENCOURT FARMING LLC</t>
  </si>
  <si>
    <t>S018004</t>
  </si>
  <si>
    <t>S019063</t>
  </si>
  <si>
    <t>KIRTLAN FAMILY TRUST</t>
  </si>
  <si>
    <t>S019929</t>
  </si>
  <si>
    <t>WHITE MALLARD, INC.</t>
  </si>
  <si>
    <t>S020823</t>
  </si>
  <si>
    <t>S016530</t>
  </si>
  <si>
    <t>EVERETT LUIZ &amp; SONS DAIRY</t>
  </si>
  <si>
    <t>S020824</t>
  </si>
  <si>
    <t>S020825</t>
  </si>
  <si>
    <t>S013809</t>
  </si>
  <si>
    <t>S016937</t>
  </si>
  <si>
    <t>S014356</t>
  </si>
  <si>
    <t>S018170</t>
  </si>
  <si>
    <t>NANCY J RIPKEN</t>
  </si>
  <si>
    <t>S018183</t>
  </si>
  <si>
    <t>S020013</t>
  </si>
  <si>
    <t>DAVID W NUSS</t>
  </si>
  <si>
    <t>S013927</t>
  </si>
  <si>
    <t>S020867</t>
  </si>
  <si>
    <t>BLACKHOLE HABITAT, INC.</t>
  </si>
  <si>
    <t>S018789</t>
  </si>
  <si>
    <t>S018708</t>
  </si>
  <si>
    <t>S020871</t>
  </si>
  <si>
    <t>S000656</t>
  </si>
  <si>
    <t>SAN JUAN WATER DISTRICT</t>
  </si>
  <si>
    <t>S020751</t>
  </si>
  <si>
    <t>JOHN BACKER</t>
  </si>
  <si>
    <t>S020872</t>
  </si>
  <si>
    <t>S021954</t>
  </si>
  <si>
    <t>WRIGHT TRACT PARTNERS</t>
  </si>
  <si>
    <t>S020873</t>
  </si>
  <si>
    <t>S022747</t>
  </si>
  <si>
    <t>S017130</t>
  </si>
  <si>
    <t>CHARLOTTE G GILMORE</t>
  </si>
  <si>
    <t>S020874</t>
  </si>
  <si>
    <t>WOODBRIDGE FARMS, INC.</t>
  </si>
  <si>
    <t>S014703</t>
  </si>
  <si>
    <t>BLOSSOM RANCH, INC.</t>
  </si>
  <si>
    <t>S020621</t>
  </si>
  <si>
    <t>LAWRENCE R AND RUTH VOTH SCHNEIDER FAMILY REVOCABLE TRUST</t>
  </si>
  <si>
    <t>S020875</t>
  </si>
  <si>
    <t>S020876</t>
  </si>
  <si>
    <t>S020878</t>
  </si>
  <si>
    <t>S020879</t>
  </si>
  <si>
    <t>S019784</t>
  </si>
  <si>
    <t>WURSTER RANCHES, LP</t>
  </si>
  <si>
    <t>S009897</t>
  </si>
  <si>
    <t>PARROTT INVESTMENT COMPANY</t>
  </si>
  <si>
    <t>S020716</t>
  </si>
  <si>
    <t>RECLAMATION DISTRICT #108</t>
  </si>
  <si>
    <t>S020599</t>
  </si>
  <si>
    <t>SALLY LEE BOWLSBEY</t>
  </si>
  <si>
    <t>S020154</t>
  </si>
  <si>
    <t>S022734</t>
  </si>
  <si>
    <t>MELLO FARMS INC. - LOCKE</t>
  </si>
  <si>
    <t>S017042</t>
  </si>
  <si>
    <t>MICHAEL DUTRA</t>
  </si>
  <si>
    <t>S020012</t>
  </si>
  <si>
    <t>S017944</t>
  </si>
  <si>
    <t>B&amp;R TE VELDE RANCH</t>
  </si>
  <si>
    <t>S017043</t>
  </si>
  <si>
    <t>ANTHONY DUTRA</t>
  </si>
  <si>
    <t>S020011</t>
  </si>
  <si>
    <t>S017957</t>
  </si>
  <si>
    <t>S017950</t>
  </si>
  <si>
    <t>S017935</t>
  </si>
  <si>
    <t>S017941</t>
  </si>
  <si>
    <t>S019275</t>
  </si>
  <si>
    <t>ED VIRGIN</t>
  </si>
  <si>
    <t>S019790</t>
  </si>
  <si>
    <t>S017986</t>
  </si>
  <si>
    <t>S020580</t>
  </si>
  <si>
    <t>BROWNS VALLEY IRRIGATION DISTRICT</t>
  </si>
  <si>
    <t>S019443</t>
  </si>
  <si>
    <t>S019446</t>
  </si>
  <si>
    <t>S019479</t>
  </si>
  <si>
    <t>S021936</t>
  </si>
  <si>
    <t>JOHN L. &amp; DIANA M. LEWALLEN TRUST, ET AL.</t>
  </si>
  <si>
    <t>S019836</t>
  </si>
  <si>
    <t>WALNUT GROVE LAND COMPANY</t>
  </si>
  <si>
    <t>S017228</t>
  </si>
  <si>
    <t>RIVERMAID LAND LTD</t>
  </si>
  <si>
    <t>S009034</t>
  </si>
  <si>
    <t>EL DORADO IRRIGATION DISTRICT</t>
  </si>
  <si>
    <t>S021244</t>
  </si>
  <si>
    <t>TRANSMISSION AGENCY OF NORTHERN CALIFORNIA</t>
  </si>
  <si>
    <t>S015941</t>
  </si>
  <si>
    <t>S001496</t>
  </si>
  <si>
    <t>KELSEY RANCH LP</t>
  </si>
  <si>
    <t>S017239</t>
  </si>
  <si>
    <t>WILSON LAND LTD</t>
  </si>
  <si>
    <t>S021247</t>
  </si>
  <si>
    <t>S016652</t>
  </si>
  <si>
    <t>SARALE FARMS INC</t>
  </si>
  <si>
    <t>S021248</t>
  </si>
  <si>
    <t>S017211</t>
  </si>
  <si>
    <t>WARREN BOGLE</t>
  </si>
  <si>
    <t>S019689</t>
  </si>
  <si>
    <t>RICHARD MARCUCCI</t>
  </si>
  <si>
    <t>S019361</t>
  </si>
  <si>
    <t>S000565</t>
  </si>
  <si>
    <t>RECLAMATION DISTRICT #2068</t>
  </si>
  <si>
    <t>S019681</t>
  </si>
  <si>
    <t>PESCADERO RECLAMATION DIST NO 2058</t>
  </si>
  <si>
    <t>S021250</t>
  </si>
  <si>
    <t>S019684</t>
  </si>
  <si>
    <t>S019794</t>
  </si>
  <si>
    <t>CHARLOTTE BETH ROBBINS</t>
  </si>
  <si>
    <t>S019702</t>
  </si>
  <si>
    <t>S016653</t>
  </si>
  <si>
    <t>S019687</t>
  </si>
  <si>
    <t>S019690</t>
  </si>
  <si>
    <t>S019693</t>
  </si>
  <si>
    <t>S019696</t>
  </si>
  <si>
    <t>S019699</t>
  </si>
  <si>
    <t>S020749</t>
  </si>
  <si>
    <t>LEARY ETAL</t>
  </si>
  <si>
    <t>S016656</t>
  </si>
  <si>
    <t>S016658</t>
  </si>
  <si>
    <t>S021403</t>
  </si>
  <si>
    <t>S021383</t>
  </si>
  <si>
    <t>S021945</t>
  </si>
  <si>
    <t>DAYLY LEE/JEAN LEE FAMILY TRUST</t>
  </si>
  <si>
    <t>S016332</t>
  </si>
  <si>
    <t>HALLWOOD IRRIGATION COMPANY</t>
  </si>
  <si>
    <t>S021377</t>
  </si>
  <si>
    <t>S019376</t>
  </si>
  <si>
    <t>DONNA L REED</t>
  </si>
  <si>
    <t>S019069</t>
  </si>
  <si>
    <t>JOHNNIE L COSTA</t>
  </si>
  <si>
    <t>S018494</t>
  </si>
  <si>
    <t>DEADHORSE LP</t>
  </si>
  <si>
    <t>S000480</t>
  </si>
  <si>
    <t>JOINT WATER DISTRICTS BOARD</t>
  </si>
  <si>
    <t>S017480</t>
  </si>
  <si>
    <t>GIKAS PARTNERS</t>
  </si>
  <si>
    <t>S016908</t>
  </si>
  <si>
    <t>S021411</t>
  </si>
  <si>
    <t>S019886</t>
  </si>
  <si>
    <t>S019895</t>
  </si>
  <si>
    <t>STEPHEN BARSOOM</t>
  </si>
  <si>
    <t>S020137</t>
  </si>
  <si>
    <t>MARILYN MCKAPES</t>
  </si>
  <si>
    <t>S015343</t>
  </si>
  <si>
    <t>SILVERADO PREMIUM PROPERTIES LLC</t>
  </si>
  <si>
    <t>S016852</t>
  </si>
  <si>
    <t>MACHADO REVOCABLE TRUST</t>
  </si>
  <si>
    <t>S018699</t>
  </si>
  <si>
    <t>CORTOPASSI LIFE ESTATE, ET AL</t>
  </si>
  <si>
    <t>S018698</t>
  </si>
  <si>
    <t>S018700</t>
  </si>
  <si>
    <t>S018701</t>
  </si>
  <si>
    <t>S018840</t>
  </si>
  <si>
    <t>EDDIE P. AND AURELIA I LUCCHESI TR</t>
  </si>
  <si>
    <t>S019839</t>
  </si>
  <si>
    <t>MICHAEL GLEARY TRUST</t>
  </si>
  <si>
    <t>S020093</t>
  </si>
  <si>
    <t>R &amp; M RANCH PTP</t>
  </si>
  <si>
    <t>S020539</t>
  </si>
  <si>
    <t>JAL FARMS INC</t>
  </si>
  <si>
    <t>S000922</t>
  </si>
  <si>
    <t>S016333</t>
  </si>
  <si>
    <t>GLIDE IN RANCH</t>
  </si>
  <si>
    <t>S016249</t>
  </si>
  <si>
    <t>SHARON R VOTAW</t>
  </si>
  <si>
    <t>S017323</t>
  </si>
  <si>
    <t>CITY OF FOLSOM</t>
  </si>
  <si>
    <t>S000923</t>
  </si>
  <si>
    <t>S016334</t>
  </si>
  <si>
    <t>S000378</t>
  </si>
  <si>
    <t>RICHVALE IRRIGATION DISTRICT</t>
  </si>
  <si>
    <t>S020089</t>
  </si>
  <si>
    <t>S009033</t>
  </si>
  <si>
    <t>S020071</t>
  </si>
  <si>
    <t>MUZIO FARMS, INC</t>
  </si>
  <si>
    <t>S020073</t>
  </si>
  <si>
    <t>S018253</t>
  </si>
  <si>
    <t>MICHAEL QUARTAROLI/CWC LLC</t>
  </si>
  <si>
    <t>S019359</t>
  </si>
  <si>
    <t>HEATHER ROBINSON TANAKA</t>
  </si>
  <si>
    <t>S000944</t>
  </si>
  <si>
    <t>S016379</t>
  </si>
  <si>
    <t>GRAHAM D CONNOR</t>
  </si>
  <si>
    <t>S019830</t>
  </si>
  <si>
    <t>JOSEPH T SANCHEZ</t>
  </si>
  <si>
    <t>S020085</t>
  </si>
  <si>
    <t>S020543</t>
  </si>
  <si>
    <t>S000954</t>
  </si>
  <si>
    <t>S017202</t>
  </si>
  <si>
    <t>S020535</t>
  </si>
  <si>
    <t>S000977</t>
  </si>
  <si>
    <t>S000980</t>
  </si>
  <si>
    <t>S020547</t>
  </si>
  <si>
    <t>S000992</t>
  </si>
  <si>
    <t>S000993</t>
  </si>
  <si>
    <t>S020551</t>
  </si>
  <si>
    <t>S000995</t>
  </si>
  <si>
    <t>S016199</t>
  </si>
  <si>
    <t>EDDIE VIERRA FARMS LLC</t>
  </si>
  <si>
    <t>S016909</t>
  </si>
  <si>
    <t>KURT AND SANDRA KAUTZ FAMILY TRUST</t>
  </si>
  <si>
    <t>S001014</t>
  </si>
  <si>
    <t>S018518</t>
  </si>
  <si>
    <t>EMPIRE FIELDS, LLC</t>
  </si>
  <si>
    <t>S016268</t>
  </si>
  <si>
    <t>SCHMIDT FAMILY PROPERTIES LLC</t>
  </si>
  <si>
    <t>S019112</t>
  </si>
  <si>
    <t>CITY OF TRACY</t>
  </si>
  <si>
    <t>S020469</t>
  </si>
  <si>
    <t>TRAPPER SLOUGH RANCH CORPORATION</t>
  </si>
  <si>
    <t>S020472</t>
  </si>
  <si>
    <t>S016899</t>
  </si>
  <si>
    <t>RUMSEY WATER USERS ASSOCIATION</t>
  </si>
  <si>
    <t>S000413</t>
  </si>
  <si>
    <t>ROBERT L FORBES</t>
  </si>
  <si>
    <t>S017965</t>
  </si>
  <si>
    <t>THE NATURE CONSERVANCY</t>
  </si>
  <si>
    <t>S019495</t>
  </si>
  <si>
    <t>MARCHINI LAND COMPANY PTP</t>
  </si>
  <si>
    <t>S017968</t>
  </si>
  <si>
    <t>S017971</t>
  </si>
  <si>
    <t>S019181</t>
  </si>
  <si>
    <t>S018382</t>
  </si>
  <si>
    <t>S018384</t>
  </si>
  <si>
    <t>DE MATEI FAMILY TRUST</t>
  </si>
  <si>
    <t>S018524</t>
  </si>
  <si>
    <t>S018525</t>
  </si>
  <si>
    <t>S018526</t>
  </si>
  <si>
    <t>S018527</t>
  </si>
  <si>
    <t>S018528</t>
  </si>
  <si>
    <t>S018530</t>
  </si>
  <si>
    <t>S018533</t>
  </si>
  <si>
    <t>S018534</t>
  </si>
  <si>
    <t>S018536</t>
  </si>
  <si>
    <t>S018537</t>
  </si>
  <si>
    <t>S018538</t>
  </si>
  <si>
    <t>S018539</t>
  </si>
  <si>
    <t>S018540</t>
  </si>
  <si>
    <t>S018541</t>
  </si>
  <si>
    <t>S018542</t>
  </si>
  <si>
    <t>S018543</t>
  </si>
  <si>
    <t>S018544</t>
  </si>
  <si>
    <t>S018546</t>
  </si>
  <si>
    <t>S018547</t>
  </si>
  <si>
    <t>S018548</t>
  </si>
  <si>
    <t>S018549</t>
  </si>
  <si>
    <t>S018550</t>
  </si>
  <si>
    <t>S018551</t>
  </si>
  <si>
    <t>S018552</t>
  </si>
  <si>
    <t>S018553</t>
  </si>
  <si>
    <t>S018554</t>
  </si>
  <si>
    <t>S018556</t>
  </si>
  <si>
    <t>S018557</t>
  </si>
  <si>
    <t>S018560</t>
  </si>
  <si>
    <t>S018563</t>
  </si>
  <si>
    <t>S018564</t>
  </si>
  <si>
    <t>S018566</t>
  </si>
  <si>
    <t>S018569</t>
  </si>
  <si>
    <t>S018572</t>
  </si>
  <si>
    <t>S018575</t>
  </si>
  <si>
    <t>S018578</t>
  </si>
  <si>
    <t>S018581</t>
  </si>
  <si>
    <t>S018584</t>
  </si>
  <si>
    <t>S018587</t>
  </si>
  <si>
    <t>S018746</t>
  </si>
  <si>
    <t>S019178</t>
  </si>
  <si>
    <t>S018084</t>
  </si>
  <si>
    <t>ANTONIO BRASIL</t>
  </si>
  <si>
    <t>S017216</t>
  </si>
  <si>
    <t>JOE SANCHEZ FARMS INC</t>
  </si>
  <si>
    <t>S019679</t>
  </si>
  <si>
    <t>MAIN STONE CORPORATION</t>
  </si>
  <si>
    <t>S000313</t>
  </si>
  <si>
    <t>JOHN R COELHO</t>
  </si>
  <si>
    <t>S018801</t>
  </si>
  <si>
    <t>KOLBER FARMS LLC</t>
  </si>
  <si>
    <t>S021075</t>
  </si>
  <si>
    <t>CHARLES P. TYSON</t>
  </si>
  <si>
    <t>S020960</t>
  </si>
  <si>
    <t>PROVIDENT IRRIGATION DISTRICT</t>
  </si>
  <si>
    <t>S020961</t>
  </si>
  <si>
    <t>PRINCETON-CODORA-GLENN IRRIGATION DISTRICT</t>
  </si>
  <si>
    <t>S018296</t>
  </si>
  <si>
    <t>S019685</t>
  </si>
  <si>
    <t>S004718</t>
  </si>
  <si>
    <t>MERCED IRRIGATION DISTRICT</t>
  </si>
  <si>
    <t>S018015</t>
  </si>
  <si>
    <t>FERREIRA FAMILY TRUST</t>
  </si>
  <si>
    <t>S000566</t>
  </si>
  <si>
    <t>S018256</t>
  </si>
  <si>
    <t>S018024</t>
  </si>
  <si>
    <t>S018968</t>
  </si>
  <si>
    <t>STOKES &amp; LOMBARDI FARMS</t>
  </si>
  <si>
    <t>S017096</t>
  </si>
  <si>
    <t>ELLIOT DELTA ORCHARDS, LLC</t>
  </si>
  <si>
    <t>S017199</t>
  </si>
  <si>
    <t>J.L. ALDRICH RANCH</t>
  </si>
  <si>
    <t>S017383</t>
  </si>
  <si>
    <t>DBE - ELLIOT FAMILY CO., LLC</t>
  </si>
  <si>
    <t>S018023</t>
  </si>
  <si>
    <t>BRIAN BAILEY</t>
  </si>
  <si>
    <t>S019688</t>
  </si>
  <si>
    <t>S018579</t>
  </si>
  <si>
    <t>DELTA ORCHARDS, LP</t>
  </si>
  <si>
    <t>S018886</t>
  </si>
  <si>
    <t>S018880</t>
  </si>
  <si>
    <t>S018259</t>
  </si>
  <si>
    <t>S019554</t>
  </si>
  <si>
    <t>WILCOX HOLLAND FAMILY TRUST</t>
  </si>
  <si>
    <t>S018859</t>
  </si>
  <si>
    <t>ELLIOT FAMILY REVOCABLE TRUST</t>
  </si>
  <si>
    <t>S016915</t>
  </si>
  <si>
    <t>S017913</t>
  </si>
  <si>
    <t>S019603</t>
  </si>
  <si>
    <t>S019691</t>
  </si>
  <si>
    <t>S019623</t>
  </si>
  <si>
    <t>S016663</t>
  </si>
  <si>
    <t>S017461</t>
  </si>
  <si>
    <t>CALIFIA, LLC</t>
  </si>
  <si>
    <t>S018081</t>
  </si>
  <si>
    <t>S019629</t>
  </si>
  <si>
    <t>S017917</t>
  </si>
  <si>
    <t>S019626</t>
  </si>
  <si>
    <t>S019066</t>
  </si>
  <si>
    <t>S017694</t>
  </si>
  <si>
    <t>GASTO CO.</t>
  </si>
  <si>
    <t>S017469</t>
  </si>
  <si>
    <t>S022020</t>
  </si>
  <si>
    <t>LOS RIOS FARMS INC</t>
  </si>
  <si>
    <t>S021429</t>
  </si>
  <si>
    <t>FILDIN DEVELOPMENT COMPANY</t>
  </si>
  <si>
    <t>S018878</t>
  </si>
  <si>
    <t>ELMWOOD PARTNERS L.P.</t>
  </si>
  <si>
    <t>S018872</t>
  </si>
  <si>
    <t>S020075</t>
  </si>
  <si>
    <t>S019632</t>
  </si>
  <si>
    <t>S019372</t>
  </si>
  <si>
    <t>PACIFIC FRUIT FARMS</t>
  </si>
  <si>
    <t>S002064</t>
  </si>
  <si>
    <t>S019560</t>
  </si>
  <si>
    <t>GEORGE N. VIERRA</t>
  </si>
  <si>
    <t>S016906</t>
  </si>
  <si>
    <t>HONKER LAKE RANCH</t>
  </si>
  <si>
    <t>S002065</t>
  </si>
  <si>
    <t>S017464</t>
  </si>
  <si>
    <t>S002635</t>
  </si>
  <si>
    <t>CITY AND COUNTY OF SAN FRANCISCO PUC AGM WATER ENTERPRISE</t>
  </si>
  <si>
    <t>S000571</t>
  </si>
  <si>
    <t>S022021</t>
  </si>
  <si>
    <t>S017455</t>
  </si>
  <si>
    <t>S020612</t>
  </si>
  <si>
    <t>EDWARD MCDOWELL</t>
  </si>
  <si>
    <t>S017903</t>
  </si>
  <si>
    <t>ANDY JOHAS</t>
  </si>
  <si>
    <t>S017475</t>
  </si>
  <si>
    <t>S017906</t>
  </si>
  <si>
    <t>S022018</t>
  </si>
  <si>
    <t>S019219</t>
  </si>
  <si>
    <t>JIM R CHANCE</t>
  </si>
  <si>
    <t>S017482</t>
  </si>
  <si>
    <t>S012208</t>
  </si>
  <si>
    <t>ANDERSON-COTTONWOOD IRRIGATION DISTRICT</t>
  </si>
  <si>
    <t>S022022</t>
  </si>
  <si>
    <t>S002638</t>
  </si>
  <si>
    <t>S015031</t>
  </si>
  <si>
    <t>ODYSSEUS FARMS</t>
  </si>
  <si>
    <t>S019277</t>
  </si>
  <si>
    <t>DIANE YOUNG</t>
  </si>
  <si>
    <t>S016818</t>
  </si>
  <si>
    <t>S020968</t>
  </si>
  <si>
    <t>CITY OF DAVIS</t>
  </si>
  <si>
    <t>S022019</t>
  </si>
  <si>
    <t>S002636</t>
  </si>
  <si>
    <t>S006543</t>
  </si>
  <si>
    <t>RONALD E BUHLER</t>
  </si>
  <si>
    <t>S013269</t>
  </si>
  <si>
    <t>S020989</t>
  </si>
  <si>
    <t>CCRC FARMS, LLC</t>
  </si>
  <si>
    <t>S020227</t>
  </si>
  <si>
    <t>RON DEL CARLO</t>
  </si>
  <si>
    <t>S022733</t>
  </si>
  <si>
    <t>S017915</t>
  </si>
  <si>
    <t>ROBERT J. AND NIVIA SILVA TRUST 8-31-08</t>
  </si>
  <si>
    <t>S020990</t>
  </si>
  <si>
    <t>TUSCANY RESEARCH INSTITUTE</t>
  </si>
  <si>
    <t>S019551</t>
  </si>
  <si>
    <t>VIERA/MATHER</t>
  </si>
  <si>
    <t>S019316</t>
  </si>
  <si>
    <t>JOSEPH P RATTO</t>
  </si>
  <si>
    <t>S000925</t>
  </si>
  <si>
    <t>WESTERN CANAL WATER DISTRICT</t>
  </si>
  <si>
    <t>S017888</t>
  </si>
  <si>
    <t>HERINGER HOLLAND LAND &amp; FARMING CO.</t>
  </si>
  <si>
    <t>S016918</t>
  </si>
  <si>
    <t>JOY &amp; ROBERT AUGUSTO TRUST</t>
  </si>
  <si>
    <t>S019440</t>
  </si>
  <si>
    <t>S018009</t>
  </si>
  <si>
    <t>PIERSON LAMBERT VINEYARDS LLC</t>
  </si>
  <si>
    <t>S019512</t>
  </si>
  <si>
    <t>MARCHINI LAND COMPANY</t>
  </si>
  <si>
    <t>S017014</t>
  </si>
  <si>
    <t>S019362</t>
  </si>
  <si>
    <t>MICHAEL J. ROBINSON</t>
  </si>
  <si>
    <t>S020992</t>
  </si>
  <si>
    <t>S016258</t>
  </si>
  <si>
    <t>S015087</t>
  </si>
  <si>
    <t>JOHN H KAUTZ</t>
  </si>
  <si>
    <t>S004683</t>
  </si>
  <si>
    <t>OAKDALE IRRIGATION DISTRICT</t>
  </si>
  <si>
    <t>S017961</t>
  </si>
  <si>
    <t>S020994</t>
  </si>
  <si>
    <t>S017832</t>
  </si>
  <si>
    <t>ISLANDS, INC.</t>
  </si>
  <si>
    <t>S017811</t>
  </si>
  <si>
    <t>FARMLAND RESERVE, INC</t>
  </si>
  <si>
    <t>S022169</t>
  </si>
  <si>
    <t>RIVER GARDEN FARMS COMPANY</t>
  </si>
  <si>
    <t>S017485</t>
  </si>
  <si>
    <t>S018902</t>
  </si>
  <si>
    <t>GARY M GRAHAM</t>
  </si>
  <si>
    <t>S017016</t>
  </si>
  <si>
    <t>S020661</t>
  </si>
  <si>
    <t>S018238</t>
  </si>
  <si>
    <t>LOUIS MELLO RANCH L.P.</t>
  </si>
  <si>
    <t>S000574</t>
  </si>
  <si>
    <t>S020995</t>
  </si>
  <si>
    <t>S019319</t>
  </si>
  <si>
    <t>S017421</t>
  </si>
  <si>
    <t>S020329</t>
  </si>
  <si>
    <t>MINNIE RATTO</t>
  </si>
  <si>
    <t>S019468</t>
  </si>
  <si>
    <t>MARLENE RIZZI, LARRY PELLEGRI &amp; GIOVANNONI TRUST</t>
  </si>
  <si>
    <t>S021001</t>
  </si>
  <si>
    <t>S017479</t>
  </si>
  <si>
    <t>S018235</t>
  </si>
  <si>
    <t>S018043</t>
  </si>
  <si>
    <t>JAMES L. MORRIS</t>
  </si>
  <si>
    <t>S016420</t>
  </si>
  <si>
    <t>RENZO MENCONI</t>
  </si>
  <si>
    <t>S020223</t>
  </si>
  <si>
    <t>ADRIANNA ANTONIOLLI</t>
  </si>
  <si>
    <t>S020544</t>
  </si>
  <si>
    <t>S020548</t>
  </si>
  <si>
    <t>S020552</t>
  </si>
  <si>
    <t>S020468</t>
  </si>
  <si>
    <t>WARREN SCHMIDT</t>
  </si>
  <si>
    <t>S021414</t>
  </si>
  <si>
    <t>S017835</t>
  </si>
  <si>
    <t>S020996</t>
  </si>
  <si>
    <t>S017484</t>
  </si>
  <si>
    <t>S017814</t>
  </si>
  <si>
    <t>FARMLAND RESERVE, INC.</t>
  </si>
  <si>
    <t>S020322</t>
  </si>
  <si>
    <t>A ROSSI INC</t>
  </si>
  <si>
    <t>S018241</t>
  </si>
  <si>
    <t>S020104</t>
  </si>
  <si>
    <t>HASTINGS ISLAND LAND COMPANY</t>
  </si>
  <si>
    <t>S017027</t>
  </si>
  <si>
    <t>S020286</t>
  </si>
  <si>
    <t>SCULLY PACKING COMPANY</t>
  </si>
  <si>
    <t>S018061</t>
  </si>
  <si>
    <t>S000576</t>
  </si>
  <si>
    <t>S017481</t>
  </si>
  <si>
    <t>S016233</t>
  </si>
  <si>
    <t>S021406</t>
  </si>
  <si>
    <t>S020998</t>
  </si>
  <si>
    <t>S020108</t>
  </si>
  <si>
    <t>S017756</t>
  </si>
  <si>
    <t>S017872</t>
  </si>
  <si>
    <t>LAKE WINCHESTER VINEYARDS</t>
  </si>
  <si>
    <t>S017478</t>
  </si>
  <si>
    <t>S001472</t>
  </si>
  <si>
    <t>ERNEST A DIXON</t>
  </si>
  <si>
    <t>S017427</t>
  </si>
  <si>
    <t>S021000</t>
  </si>
  <si>
    <t>S000577</t>
  </si>
  <si>
    <t>S019353</t>
  </si>
  <si>
    <t>LAFAYETTE RANCH</t>
  </si>
  <si>
    <t>S018087</t>
  </si>
  <si>
    <t>S021003</t>
  </si>
  <si>
    <t>S017838</t>
  </si>
  <si>
    <t>S001613</t>
  </si>
  <si>
    <t>BIDWELL RANCHES INC</t>
  </si>
  <si>
    <t>S022727</t>
  </si>
  <si>
    <t>STEVEN MELLO</t>
  </si>
  <si>
    <t>S021002</t>
  </si>
  <si>
    <t>S013848</t>
  </si>
  <si>
    <t>TURLOCK IRRIGATION DISTRICT</t>
  </si>
  <si>
    <t>S018959</t>
  </si>
  <si>
    <t>MERRITT ISLAND RANCH- GREENE &amp; HEMLY, INC</t>
  </si>
  <si>
    <t>S021033</t>
  </si>
  <si>
    <t>S022728</t>
  </si>
  <si>
    <t>S020454</t>
  </si>
  <si>
    <t>PYLMAN VINEYARDS INC</t>
  </si>
  <si>
    <t>S020157</t>
  </si>
  <si>
    <t>S021028</t>
  </si>
  <si>
    <t>S020149</t>
  </si>
  <si>
    <t>S018058</t>
  </si>
  <si>
    <t>S &amp; B ROBERTSON FAMILY LIMITED PARTNERSHIP</t>
  </si>
  <si>
    <t>S009020</t>
  </si>
  <si>
    <t>ROBINSON DIVERSIFIED FARMS #1</t>
  </si>
  <si>
    <t>S019379</t>
  </si>
  <si>
    <t>JOHN SOTO</t>
  </si>
  <si>
    <t>S021023</t>
  </si>
  <si>
    <t>S017841</t>
  </si>
  <si>
    <t>S017025</t>
  </si>
  <si>
    <t>S000578</t>
  </si>
  <si>
    <t>S017911</t>
  </si>
  <si>
    <t>S017844</t>
  </si>
  <si>
    <t>S021024</t>
  </si>
  <si>
    <t>S017662</t>
  </si>
  <si>
    <t>DONALD BIANCHI</t>
  </si>
  <si>
    <t>S000580</t>
  </si>
  <si>
    <t>S019165</t>
  </si>
  <si>
    <t>STEVE MELLO</t>
  </si>
  <si>
    <t>S017847</t>
  </si>
  <si>
    <t>S000581</t>
  </si>
  <si>
    <t>S018650</t>
  </si>
  <si>
    <t>EDWARD MACHADO</t>
  </si>
  <si>
    <t>S022735</t>
  </si>
  <si>
    <t>PETER BROWN</t>
  </si>
  <si>
    <t>S014834</t>
  </si>
  <si>
    <t>CITY OF SACRAMENTO</t>
  </si>
  <si>
    <t>S020883</t>
  </si>
  <si>
    <t>S000582</t>
  </si>
  <si>
    <t>S021032</t>
  </si>
  <si>
    <t>S000583</t>
  </si>
  <si>
    <t>S021030</t>
  </si>
  <si>
    <t>S017026</t>
  </si>
  <si>
    <t>S020885</t>
  </si>
  <si>
    <t>S017190</t>
  </si>
  <si>
    <t>RANDALL RANCH GREENE &amp; HEMLY INC.</t>
  </si>
  <si>
    <t>S021031</t>
  </si>
  <si>
    <t>S017215</t>
  </si>
  <si>
    <t>GRUNAUER COMMUNITY PROPERTY TRUST ET AL</t>
  </si>
  <si>
    <t>S017028</t>
  </si>
  <si>
    <t>S016689</t>
  </si>
  <si>
    <t>M&amp;T CHICO RANCH, INC.</t>
  </si>
  <si>
    <t>S019371</t>
  </si>
  <si>
    <t>S020886</t>
  </si>
  <si>
    <t>S019365</t>
  </si>
  <si>
    <t>ROBINSON FAMILY RANCH #4</t>
  </si>
  <si>
    <t>S017029</t>
  </si>
  <si>
    <t>S017753</t>
  </si>
  <si>
    <t>S019737</t>
  </si>
  <si>
    <t>S018765</t>
  </si>
  <si>
    <t>S018379</t>
  </si>
  <si>
    <t>VENICE ISLAND, INC</t>
  </si>
  <si>
    <t>S018373</t>
  </si>
  <si>
    <t>S017812</t>
  </si>
  <si>
    <t>CHARLES SYLVA</t>
  </si>
  <si>
    <t>S017081</t>
  </si>
  <si>
    <t>S017403</t>
  </si>
  <si>
    <t>BROOKSIDE LAKE COMMUNITY ASSOCIATION</t>
  </si>
  <si>
    <t>S017418</t>
  </si>
  <si>
    <t>BROOKSIDE CLASSICS OWNER'S ASSOCIATION</t>
  </si>
  <si>
    <t>S018006</t>
  </si>
  <si>
    <t>THOMAS MCCORMACK</t>
  </si>
  <si>
    <t>S020844</t>
  </si>
  <si>
    <t>S017733</t>
  </si>
  <si>
    <t>VIOLET EHLERS TRUST ET AL</t>
  </si>
  <si>
    <t>S020843</t>
  </si>
  <si>
    <t>S023265</t>
  </si>
  <si>
    <t>HERBERT A. SPECKMAN &amp; JOYCE M. SPECKMAN REVOCABLE FAMILY TRUST</t>
  </si>
  <si>
    <t>S023253</t>
  </si>
  <si>
    <t>S018098</t>
  </si>
  <si>
    <t>S019407</t>
  </si>
  <si>
    <t>ANDREW P. SOLARI</t>
  </si>
  <si>
    <t>S018107</t>
  </si>
  <si>
    <t>S019410</t>
  </si>
  <si>
    <t>S018104</t>
  </si>
  <si>
    <t>S019413</t>
  </si>
  <si>
    <t>S023259</t>
  </si>
  <si>
    <t>S019348</t>
  </si>
  <si>
    <t>S023261</t>
  </si>
  <si>
    <t>S023264</t>
  </si>
  <si>
    <t>S023255</t>
  </si>
  <si>
    <t>S018466</t>
  </si>
  <si>
    <t>DANIEL A. SERPA</t>
  </si>
  <si>
    <t>S023263</t>
  </si>
  <si>
    <t>S017511</t>
  </si>
  <si>
    <t>JAMES E. HARDESTY</t>
  </si>
  <si>
    <t>S020857</t>
  </si>
  <si>
    <t>CONEY ISLAND FARMS INC</t>
  </si>
  <si>
    <t>S020566</t>
  </si>
  <si>
    <t>JOHN MOULES</t>
  </si>
  <si>
    <t>S017889</t>
  </si>
  <si>
    <t>DOHRMANN FAMILY LLC</t>
  </si>
  <si>
    <t>S020864</t>
  </si>
  <si>
    <t>S019224</t>
  </si>
  <si>
    <t>PETERSEN ESTATE COMPANY</t>
  </si>
  <si>
    <t>S020861</t>
  </si>
  <si>
    <t>S018662</t>
  </si>
  <si>
    <t>GEORGE BIAGI</t>
  </si>
  <si>
    <t>S020862</t>
  </si>
  <si>
    <t>S020571</t>
  </si>
  <si>
    <t>FRANK G. MACHADO</t>
  </si>
  <si>
    <t>S020863</t>
  </si>
  <si>
    <t>S019075</t>
  </si>
  <si>
    <t>WOODY'S ON THE RIVER LLC, ET AL</t>
  </si>
  <si>
    <t>S018664</t>
  </si>
  <si>
    <t>S018667</t>
  </si>
  <si>
    <t>S020569</t>
  </si>
  <si>
    <t>S020570</t>
  </si>
  <si>
    <t>S018002</t>
  </si>
  <si>
    <t>ROBERT KAMMERER</t>
  </si>
  <si>
    <t>S017046</t>
  </si>
  <si>
    <t>MING CENTRE, LLC C/O PREMIER MANAGEMENT CO.</t>
  </si>
  <si>
    <t>S020568</t>
  </si>
  <si>
    <t>FRANK MACHADO</t>
  </si>
  <si>
    <t>S018831</t>
  </si>
  <si>
    <t>LOUIS BIAGIONI</t>
  </si>
  <si>
    <t>S020567</t>
  </si>
  <si>
    <t>S020574</t>
  </si>
  <si>
    <t>S017827</t>
  </si>
  <si>
    <t>L &amp; L FARMS, LLC</t>
  </si>
  <si>
    <t>S020041</t>
  </si>
  <si>
    <t>S020044</t>
  </si>
  <si>
    <t>S017063</t>
  </si>
  <si>
    <t>S020471</t>
  </si>
  <si>
    <t>JOHN C. ROCHA</t>
  </si>
  <si>
    <t>S023276</t>
  </si>
  <si>
    <t>DUTRA FARMS INC.</t>
  </si>
  <si>
    <t>S020601</t>
  </si>
  <si>
    <t>STEAMBOAT ACRES L.P.</t>
  </si>
  <si>
    <t>S020456</t>
  </si>
  <si>
    <t>S000584</t>
  </si>
  <si>
    <t>S020479</t>
  </si>
  <si>
    <t>S020603</t>
  </si>
  <si>
    <t>S020475</t>
  </si>
  <si>
    <t>S017060</t>
  </si>
  <si>
    <t>S017757</t>
  </si>
  <si>
    <t>EIGHT MILE ROAD NORTH L.P.</t>
  </si>
  <si>
    <t>S023281</t>
  </si>
  <si>
    <t>S021371</t>
  </si>
  <si>
    <t>U S FISH &amp; WILDLIFE SERVICE</t>
  </si>
  <si>
    <t>S017070</t>
  </si>
  <si>
    <t>S018394</t>
  </si>
  <si>
    <t>RJM VINEYARDS LLC</t>
  </si>
  <si>
    <t>S021437</t>
  </si>
  <si>
    <t>MERRILL/JOHNSON VINEYARDS</t>
  </si>
  <si>
    <t>S017760</t>
  </si>
  <si>
    <t>S023279</t>
  </si>
  <si>
    <t>ANTHONY G. DUTRA TRUST</t>
  </si>
  <si>
    <t>S000579</t>
  </si>
  <si>
    <t>S019865</t>
  </si>
  <si>
    <t>S018614</t>
  </si>
  <si>
    <t>MYERS LAND COMPANY LLP</t>
  </si>
  <si>
    <t>S017193</t>
  </si>
  <si>
    <t>WHEELER RANCH GREENE AND HEMLY, INC</t>
  </si>
  <si>
    <t>S017073</t>
  </si>
  <si>
    <t>S004995</t>
  </si>
  <si>
    <t>S020718</t>
  </si>
  <si>
    <t>RONALD NUNN FAMILY LTD.</t>
  </si>
  <si>
    <t>S017045</t>
  </si>
  <si>
    <t>AG SPANOS TRUSTEE OF THE ALEX &amp; FAYE SPANOS FAMILY TRUST UA</t>
  </si>
  <si>
    <t>S017076</t>
  </si>
  <si>
    <t>S017048</t>
  </si>
  <si>
    <t>S021435</t>
  </si>
  <si>
    <t>DIABLO VINEYARDS</t>
  </si>
  <si>
    <t>S018649</t>
  </si>
  <si>
    <t>LEEN DESNAYER</t>
  </si>
  <si>
    <t>S020462</t>
  </si>
  <si>
    <t>RECLAMATION DISTRICT #150</t>
  </si>
  <si>
    <t>S018146</t>
  </si>
  <si>
    <t>RUNYON HOUSE VINEYARDS, LLC</t>
  </si>
  <si>
    <t>S017051</t>
  </si>
  <si>
    <t>S017736</t>
  </si>
  <si>
    <t>FAY ISLAND FARMS, LLC</t>
  </si>
  <si>
    <t>S000608</t>
  </si>
  <si>
    <t>YOLO COUNTY F C &amp; W C DISTRICT</t>
  </si>
  <si>
    <t>S000567</t>
  </si>
  <si>
    <t>S020095</t>
  </si>
  <si>
    <t>STATE OF CA, DEPT. OF WATER RESOURCES</t>
  </si>
  <si>
    <t>S017739</t>
  </si>
  <si>
    <t>S017054</t>
  </si>
  <si>
    <t>S001050</t>
  </si>
  <si>
    <t>KNOCH INC</t>
  </si>
  <si>
    <t>S020047</t>
  </si>
  <si>
    <t>S018874</t>
  </si>
  <si>
    <t>S014130</t>
  </si>
  <si>
    <t>VITAL FARMLAND LP</t>
  </si>
  <si>
    <t>S016287</t>
  </si>
  <si>
    <t>STOCKTON PORT DISTRICT</t>
  </si>
  <si>
    <t>S019356</t>
  </si>
  <si>
    <t>RIO BLANCO RANCH</t>
  </si>
  <si>
    <t>S017681</t>
  </si>
  <si>
    <t>CALIFORNIA DEPARTMENT OF FISH AND WILDLIFE</t>
  </si>
  <si>
    <t>S018871</t>
  </si>
  <si>
    <t>S019480</t>
  </si>
  <si>
    <t>KRULL, BURNICE A LP #1</t>
  </si>
  <si>
    <t>S018798</t>
  </si>
  <si>
    <t>ABBATE FARMS</t>
  </si>
  <si>
    <t>S017276</t>
  </si>
  <si>
    <t>ROBERT D CALCAGNO</t>
  </si>
  <si>
    <t>S017061</t>
  </si>
  <si>
    <t>SPANOS FAMILY PARTNERSHIP</t>
  </si>
  <si>
    <t>S018092</t>
  </si>
  <si>
    <t>BATTLE CREEK ISLAND RANCH, LLC</t>
  </si>
  <si>
    <t>S018652</t>
  </si>
  <si>
    <t>S017064</t>
  </si>
  <si>
    <t>S018400</t>
  </si>
  <si>
    <t>CARROL G GRUNSKY</t>
  </si>
  <si>
    <t>S020657</t>
  </si>
  <si>
    <t>S002066</t>
  </si>
  <si>
    <t>S016286</t>
  </si>
  <si>
    <t>S017593</t>
  </si>
  <si>
    <t>S021263</t>
  </si>
  <si>
    <t>WILLIAM MESQUITA</t>
  </si>
  <si>
    <t>S017859</t>
  </si>
  <si>
    <t>JUDITH BALCAO</t>
  </si>
  <si>
    <t>S017067</t>
  </si>
  <si>
    <t>S020144</t>
  </si>
  <si>
    <t>NATALI ROAD JOINT PUMP</t>
  </si>
  <si>
    <t>S016288</t>
  </si>
  <si>
    <t>S017069</t>
  </si>
  <si>
    <t>S000609</t>
  </si>
  <si>
    <t>S020499</t>
  </si>
  <si>
    <t>CLAVIUS CLUB COMPANY LLC</t>
  </si>
  <si>
    <t>S021436</t>
  </si>
  <si>
    <t>S019509</t>
  </si>
  <si>
    <t>S017072</t>
  </si>
  <si>
    <t>S020491</t>
  </si>
  <si>
    <t>S016990</t>
  </si>
  <si>
    <t>TRINITY CAPITAL DEVELOPMENT LLC</t>
  </si>
  <si>
    <t>S020503</t>
  </si>
  <si>
    <t>S017273</t>
  </si>
  <si>
    <t>S017677</t>
  </si>
  <si>
    <t>S017837</t>
  </si>
  <si>
    <t>JEAN ANN BRODIE</t>
  </si>
  <si>
    <t>S017032</t>
  </si>
  <si>
    <t>S014986</t>
  </si>
  <si>
    <t>S017282</t>
  </si>
  <si>
    <t>S017285</t>
  </si>
  <si>
    <t>S017665</t>
  </si>
  <si>
    <t>S021004</t>
  </si>
  <si>
    <t>S017744</t>
  </si>
  <si>
    <t>S021005</t>
  </si>
  <si>
    <t>S021854</t>
  </si>
  <si>
    <t>S016224</t>
  </si>
  <si>
    <t>LINDA BEERS HEISIG</t>
  </si>
  <si>
    <t>S021006</t>
  </si>
  <si>
    <t>S018961</t>
  </si>
  <si>
    <t>DOUGLASS M. EBERHARDT II</t>
  </si>
  <si>
    <t>S021243</t>
  </si>
  <si>
    <t>S013716</t>
  </si>
  <si>
    <t>PARKER DEVELOPMENT COMPANY</t>
  </si>
  <si>
    <t>S017883</t>
  </si>
  <si>
    <t>S021007</t>
  </si>
  <si>
    <t>S016248</t>
  </si>
  <si>
    <t>NANCY NEUGEBAUER-HAASE</t>
  </si>
  <si>
    <t>S017058</t>
  </si>
  <si>
    <t>S018954</t>
  </si>
  <si>
    <t>S020409</t>
  </si>
  <si>
    <t>S017887</t>
  </si>
  <si>
    <t>S019620</t>
  </si>
  <si>
    <t>S018921</t>
  </si>
  <si>
    <t>S017675</t>
  </si>
  <si>
    <t>DAVID DAL PORTO</t>
  </si>
  <si>
    <t>S021027</t>
  </si>
  <si>
    <t>S021019</t>
  </si>
  <si>
    <t>S017683</t>
  </si>
  <si>
    <t>S021856</t>
  </si>
  <si>
    <t>S018924</t>
  </si>
  <si>
    <t>DOUGLASS M. EBERHARDT, III ET AL.</t>
  </si>
  <si>
    <t>S021021</t>
  </si>
  <si>
    <t>S018867</t>
  </si>
  <si>
    <t>ISONE INC.</t>
  </si>
  <si>
    <t>S000998</t>
  </si>
  <si>
    <t>UTICA POWER AUTHORITY</t>
  </si>
  <si>
    <t>S021020</t>
  </si>
  <si>
    <t>S021857</t>
  </si>
  <si>
    <t>S018927</t>
  </si>
  <si>
    <t>S018046</t>
  </si>
  <si>
    <t>DENNIS LEARY</t>
  </si>
  <si>
    <t>S017084</t>
  </si>
  <si>
    <t>S021018</t>
  </si>
  <si>
    <t>S018876</t>
  </si>
  <si>
    <t>S018933</t>
  </si>
  <si>
    <t>S017087</t>
  </si>
  <si>
    <t>S017680</t>
  </si>
  <si>
    <t>S021852</t>
  </si>
  <si>
    <t>SPALETTA REYNOLDS PTP</t>
  </si>
  <si>
    <t>S021022</t>
  </si>
  <si>
    <t>S018936</t>
  </si>
  <si>
    <t>S018964</t>
  </si>
  <si>
    <t>S021010</t>
  </si>
  <si>
    <t>S017907</t>
  </si>
  <si>
    <t>WOODS ROBINSON VASQUEZ</t>
  </si>
  <si>
    <t>S021853</t>
  </si>
  <si>
    <t>ROBERT &amp; CAROLYN REYNOLDS FAM LLC</t>
  </si>
  <si>
    <t>S021009</t>
  </si>
  <si>
    <t>S017686</t>
  </si>
  <si>
    <t>S014784</t>
  </si>
  <si>
    <t>RICHARD L JENNINGS</t>
  </si>
  <si>
    <t>S021008</t>
  </si>
  <si>
    <t>S020798</t>
  </si>
  <si>
    <t>GLOBAL AG PROPERTIES USA, LLC</t>
  </si>
  <si>
    <t>S013812</t>
  </si>
  <si>
    <t>JOHN BLOOMFIELD</t>
  </si>
  <si>
    <t>S021242</t>
  </si>
  <si>
    <t>S018299</t>
  </si>
  <si>
    <t>CAMILLO LEVENTINI</t>
  </si>
  <si>
    <t>S019624</t>
  </si>
  <si>
    <t>ROBERT HILARIDES</t>
  </si>
  <si>
    <t>S017905</t>
  </si>
  <si>
    <t>WOODS IRRIGATION COMPANY</t>
  </si>
  <si>
    <t>S018428</t>
  </si>
  <si>
    <t>S008159</t>
  </si>
  <si>
    <t>S014781</t>
  </si>
  <si>
    <t>S017908</t>
  </si>
  <si>
    <t>S018431</t>
  </si>
  <si>
    <t>S014780</t>
  </si>
  <si>
    <t>S018434</t>
  </si>
  <si>
    <t>S020530</t>
  </si>
  <si>
    <t>S018437</t>
  </si>
  <si>
    <t>S018145</t>
  </si>
  <si>
    <t>SNODGRASS PARTNERS, LLC</t>
  </si>
  <si>
    <t>S020481</t>
  </si>
  <si>
    <t>ZUCKERMAN-MANDEVILLE, INC.</t>
  </si>
  <si>
    <t>S017587</t>
  </si>
  <si>
    <t>MNM VINEYARDS LLC</t>
  </si>
  <si>
    <t>S020099</t>
  </si>
  <si>
    <t>S018433</t>
  </si>
  <si>
    <t>BANK OF STOCKTON</t>
  </si>
  <si>
    <t>S020483</t>
  </si>
  <si>
    <t>ZUCKERMAN-HERITAGE INC</t>
  </si>
  <si>
    <t>S019741</t>
  </si>
  <si>
    <t>WILSON VINEYARD PROPERTIES</t>
  </si>
  <si>
    <t>S018427</t>
  </si>
  <si>
    <t>S017592</t>
  </si>
  <si>
    <t>S019767</t>
  </si>
  <si>
    <t>WILSON FARMS</t>
  </si>
  <si>
    <t>S018425</t>
  </si>
  <si>
    <t>S020103</t>
  </si>
  <si>
    <t>S019761</t>
  </si>
  <si>
    <t>S019755</t>
  </si>
  <si>
    <t>S020107</t>
  </si>
  <si>
    <t>S018014</t>
  </si>
  <si>
    <t>ROYAL WINE CORPORATION/HERZOG WINE CELLARS</t>
  </si>
  <si>
    <t>S018693</t>
  </si>
  <si>
    <t>RICHARD BRANN</t>
  </si>
  <si>
    <t>S020111</t>
  </si>
  <si>
    <t>S020156</t>
  </si>
  <si>
    <t>ANTONIO PASSAGLIA</t>
  </si>
  <si>
    <t>S016796</t>
  </si>
  <si>
    <t>FAHN BROTHERS PROPERTIES LLC</t>
  </si>
  <si>
    <t>S020115</t>
  </si>
  <si>
    <t>S018039</t>
  </si>
  <si>
    <t>S017767</t>
  </si>
  <si>
    <t>D&amp;G MERWIN</t>
  </si>
  <si>
    <t>S019912</t>
  </si>
  <si>
    <t>S020750</t>
  </si>
  <si>
    <t>S019242</t>
  </si>
  <si>
    <t>S021946</t>
  </si>
  <si>
    <t>GARDINER IMPROVEMENT CO.</t>
  </si>
  <si>
    <t>S019921</t>
  </si>
  <si>
    <t>JOHN MCCORMACK COMPANY INC</t>
  </si>
  <si>
    <t>S017780</t>
  </si>
  <si>
    <t>S021947</t>
  </si>
  <si>
    <t>MALCOLM MCCORMACK</t>
  </si>
  <si>
    <t>S017082</t>
  </si>
  <si>
    <t>HAMILTON HECHTMAN JOINT VENTURE</t>
  </si>
  <si>
    <t>S020109</t>
  </si>
  <si>
    <t>PAUL E STEFANI</t>
  </si>
  <si>
    <t>S017304</t>
  </si>
  <si>
    <t>KEWEL MUNGER</t>
  </si>
  <si>
    <t>S021257</t>
  </si>
  <si>
    <t>S017409</t>
  </si>
  <si>
    <t>BALDEV K. MUNGER</t>
  </si>
  <si>
    <t>S017789</t>
  </si>
  <si>
    <t>S017411</t>
  </si>
  <si>
    <t>S017792</t>
  </si>
  <si>
    <t>S019315</t>
  </si>
  <si>
    <t>PETERSEN RANCH</t>
  </si>
  <si>
    <t>S000653</t>
  </si>
  <si>
    <t>S017899</t>
  </si>
  <si>
    <t>ROY MAZZANTI REVOCABLE TRUST</t>
  </si>
  <si>
    <t>S019227</t>
  </si>
  <si>
    <t>S017901</t>
  </si>
  <si>
    <t>S017902</t>
  </si>
  <si>
    <t>S017904</t>
  </si>
  <si>
    <t>S018156</t>
  </si>
  <si>
    <t>HILDER FAMILY PROPERTIES PTP</t>
  </si>
  <si>
    <t>S018219</t>
  </si>
  <si>
    <t>S020534</t>
  </si>
  <si>
    <t>S020542</t>
  </si>
  <si>
    <t>S020485</t>
  </si>
  <si>
    <t>S020488</t>
  </si>
  <si>
    <t>S020492</t>
  </si>
  <si>
    <t>S020493</t>
  </si>
  <si>
    <t>S020644</t>
  </si>
  <si>
    <t>S020648</t>
  </si>
  <si>
    <t>S020656</t>
  </si>
  <si>
    <t>S020668</t>
  </si>
  <si>
    <t>S018436</t>
  </si>
  <si>
    <t>COLEMAN FOLEY, JR.</t>
  </si>
  <si>
    <t>S018451</t>
  </si>
  <si>
    <t>S018442</t>
  </si>
  <si>
    <t>S018439</t>
  </si>
  <si>
    <t>S016294</t>
  </si>
  <si>
    <t>COLEMAN FOLEY</t>
  </si>
  <si>
    <t>S018955</t>
  </si>
  <si>
    <t>S018939</t>
  </si>
  <si>
    <t>S019585</t>
  </si>
  <si>
    <t>JACK KLEIN TRUST PARTERNSHIP</t>
  </si>
  <si>
    <t>S019588</t>
  </si>
  <si>
    <t>S017896</t>
  </si>
  <si>
    <t>THE ARCHES LTD</t>
  </si>
  <si>
    <t>S017893</t>
  </si>
  <si>
    <t>S012860</t>
  </si>
  <si>
    <t>S012858</t>
  </si>
  <si>
    <t>S019591</t>
  </si>
  <si>
    <t>RICHARD G. KLEIN FAMILY LIMITED PARTNERSHIP</t>
  </si>
  <si>
    <t>S019489</t>
  </si>
  <si>
    <t>JACK KLEIN TRUST PARTNERSHIP</t>
  </si>
  <si>
    <t>S019497</t>
  </si>
  <si>
    <t>S019500</t>
  </si>
  <si>
    <t>S019486</t>
  </si>
  <si>
    <t>S019582</t>
  </si>
  <si>
    <t>S019602</t>
  </si>
  <si>
    <t>S019482</t>
  </si>
  <si>
    <t>S019605</t>
  </si>
  <si>
    <t>S019599</t>
  </si>
  <si>
    <t>S019580</t>
  </si>
  <si>
    <t>S019583</t>
  </si>
  <si>
    <t>S010773</t>
  </si>
  <si>
    <t>CALAVERAS PUBLIC UTILITY DISTRICT</t>
  </si>
  <si>
    <t>S017842</t>
  </si>
  <si>
    <t>BRADFORD HELLWIG</t>
  </si>
  <si>
    <t>S017848</t>
  </si>
  <si>
    <t>S019251</t>
  </si>
  <si>
    <t>RINDGE TRACT PARTNERS LLC</t>
  </si>
  <si>
    <t>S019256</t>
  </si>
  <si>
    <t>S019262</t>
  </si>
  <si>
    <t>S019253</t>
  </si>
  <si>
    <t>S019469</t>
  </si>
  <si>
    <t>KLEIN FAMILY RANCHES</t>
  </si>
  <si>
    <t>S019466</t>
  </si>
  <si>
    <t>S019463</t>
  </si>
  <si>
    <t>S019460</t>
  </si>
  <si>
    <t>S019457</t>
  </si>
  <si>
    <t>S019454</t>
  </si>
  <si>
    <t>S019451</t>
  </si>
  <si>
    <t>S019448</t>
  </si>
  <si>
    <t>S019450</t>
  </si>
  <si>
    <t>S019456</t>
  </si>
  <si>
    <t>S019459</t>
  </si>
  <si>
    <t>S019462</t>
  </si>
  <si>
    <t>S019465</t>
  </si>
  <si>
    <t>S019475</t>
  </si>
  <si>
    <t>S019472</t>
  </si>
  <si>
    <t>S001860</t>
  </si>
  <si>
    <t>THOMPSON &amp; FOLGER CO</t>
  </si>
  <si>
    <t>S020074</t>
  </si>
  <si>
    <t>S021233</t>
  </si>
  <si>
    <t>WILLOW RCH. PROP.</t>
  </si>
  <si>
    <t>S019444</t>
  </si>
  <si>
    <t>S013928</t>
  </si>
  <si>
    <t>S000573</t>
  </si>
  <si>
    <t>S018042</t>
  </si>
  <si>
    <t>BRUCE TOWNE</t>
  </si>
  <si>
    <t>S018054</t>
  </si>
  <si>
    <t>S020594</t>
  </si>
  <si>
    <t>EARNEST J. POMBO JR.</t>
  </si>
  <si>
    <t>S020068</t>
  </si>
  <si>
    <t>SHADOWBIRD INC</t>
  </si>
  <si>
    <t>S020877</t>
  </si>
  <si>
    <t>S019609</t>
  </si>
  <si>
    <t>ROBERT ARCEO</t>
  </si>
  <si>
    <t>S019402</t>
  </si>
  <si>
    <t>S020626</t>
  </si>
  <si>
    <t>S020306</t>
  </si>
  <si>
    <t>S020305</t>
  </si>
  <si>
    <t>S020302</t>
  </si>
  <si>
    <t>S020303</t>
  </si>
  <si>
    <t>S020767</t>
  </si>
  <si>
    <t>S010411</t>
  </si>
  <si>
    <t>LONE TREE MUTUAL WATER COMPANY</t>
  </si>
  <si>
    <t>S017947</t>
  </si>
  <si>
    <t>S017287</t>
  </si>
  <si>
    <t>HOLDENER RANCHES</t>
  </si>
  <si>
    <t>S017284</t>
  </si>
  <si>
    <t>S020970</t>
  </si>
  <si>
    <t>ABILIO M MORAIS</t>
  </si>
  <si>
    <t>S020797</t>
  </si>
  <si>
    <t>S002908</t>
  </si>
  <si>
    <t>LOS MOLINOS MUTUAL WATER CO</t>
  </si>
  <si>
    <t>S017939</t>
  </si>
  <si>
    <t>TONY E JAQUES (TRUSTEE)</t>
  </si>
  <si>
    <t>S017942</t>
  </si>
  <si>
    <t>ANTHONY JAQUES JR</t>
  </si>
  <si>
    <t>S020009</t>
  </si>
  <si>
    <t>ALICE WHITMAN</t>
  </si>
  <si>
    <t>S018185</t>
  </si>
  <si>
    <t>BETTY S. BRAZIL</t>
  </si>
  <si>
    <t>S020343</t>
  </si>
  <si>
    <t>JOSEPH BACCHETTI</t>
  </si>
  <si>
    <t>S017017</t>
  </si>
  <si>
    <t>S017316</t>
  </si>
  <si>
    <t>S020330</t>
  </si>
  <si>
    <t>THACH NGOC</t>
  </si>
  <si>
    <t>S019686</t>
  </si>
  <si>
    <t>LARKIN TR ETAL</t>
  </si>
  <si>
    <t>S017761</t>
  </si>
  <si>
    <t>S017764</t>
  </si>
  <si>
    <t>S019859</t>
  </si>
  <si>
    <t>DENNIS A. BRUGGMAN</t>
  </si>
  <si>
    <t>S020799</t>
  </si>
  <si>
    <t>MARTIN EMIGH</t>
  </si>
  <si>
    <t>S017062</t>
  </si>
  <si>
    <t>N.R., B.P., D.C. HAMILTON</t>
  </si>
  <si>
    <t>S018257</t>
  </si>
  <si>
    <t>S019635</t>
  </si>
  <si>
    <t>H. DENIS VAN DE MAELE</t>
  </si>
  <si>
    <t>S019641</t>
  </si>
  <si>
    <t>S021419</t>
  </si>
  <si>
    <t>S021420</t>
  </si>
  <si>
    <t>S018034</t>
  </si>
  <si>
    <t>NAKAHARA FAMILY TRUST C</t>
  </si>
  <si>
    <t>S002910</t>
  </si>
  <si>
    <t>S017122</t>
  </si>
  <si>
    <t>J H PATTERSON</t>
  </si>
  <si>
    <t>S019811</t>
  </si>
  <si>
    <t>JAMES DE FREMERY IV</t>
  </si>
  <si>
    <t>S019828</t>
  </si>
  <si>
    <t>S019831</t>
  </si>
  <si>
    <t>S019843</t>
  </si>
  <si>
    <t>S019813</t>
  </si>
  <si>
    <t>MARGERY H. STRASS</t>
  </si>
  <si>
    <t>S019816</t>
  </si>
  <si>
    <t>S019819</t>
  </si>
  <si>
    <t>S018134</t>
  </si>
  <si>
    <t>BRUCE GORNTO</t>
  </si>
  <si>
    <t>S018435</t>
  </si>
  <si>
    <t>FRANK E SILVA</t>
  </si>
  <si>
    <t>S018441</t>
  </si>
  <si>
    <t>FRANK E. &amp; ELEANOR N. SILVA IRREVOCABLE TRUST , A &amp; B</t>
  </si>
  <si>
    <t>S018447</t>
  </si>
  <si>
    <t>FRANK SILVA FRANEL COMPANY</t>
  </si>
  <si>
    <t>S016987</t>
  </si>
  <si>
    <t>JAMES S CODDINGTON</t>
  </si>
  <si>
    <t>S017295</t>
  </si>
  <si>
    <t>SOUTH COW CREEK DITCH ASSOCIATION</t>
  </si>
  <si>
    <t>S020411</t>
  </si>
  <si>
    <t>ABF FARM SERVICES INC.</t>
  </si>
  <si>
    <t>S016298</t>
  </si>
  <si>
    <t>S006306</t>
  </si>
  <si>
    <t>C&amp;G FARMS</t>
  </si>
  <si>
    <t>S019176</t>
  </si>
  <si>
    <t>MIKE RATTO</t>
  </si>
  <si>
    <t>S017826</t>
  </si>
  <si>
    <t>ADHEMAR ARELLANO</t>
  </si>
  <si>
    <t>S017829</t>
  </si>
  <si>
    <t>S000952</t>
  </si>
  <si>
    <t>S017264</t>
  </si>
  <si>
    <t>S018363</t>
  </si>
  <si>
    <t>PUMP HOUSE RANCHES INC</t>
  </si>
  <si>
    <t>S018360</t>
  </si>
  <si>
    <t>S020125</t>
  </si>
  <si>
    <t>S020972</t>
  </si>
  <si>
    <t>J.W. SILVEIRA CO.</t>
  </si>
  <si>
    <t>S018059</t>
  </si>
  <si>
    <t>FIDDYMENT ESTATE COMPANY LLC</t>
  </si>
  <si>
    <t>S018060</t>
  </si>
  <si>
    <t>ALECK DAMBACHER</t>
  </si>
  <si>
    <t>S020158</t>
  </si>
  <si>
    <t>ROGER ZANNETTI</t>
  </si>
  <si>
    <t>S008735</t>
  </si>
  <si>
    <t>CRAIG MCARTHUR</t>
  </si>
  <si>
    <t>S022390</t>
  </si>
  <si>
    <t>WILLIAM SCHULTZ</t>
  </si>
  <si>
    <t>S000477</t>
  </si>
  <si>
    <t>CENTRAL CALIF IRRIGATION DISTRICT</t>
  </si>
  <si>
    <t>S001073</t>
  </si>
  <si>
    <t>COLUMBIA CANAL COMPANY</t>
  </si>
  <si>
    <t>S001098</t>
  </si>
  <si>
    <t>FIREBAUGH CANAL COMPANY</t>
  </si>
  <si>
    <t>S019072</t>
  </si>
  <si>
    <t>FRED A. DOUMA FAMILY TRUST</t>
  </si>
  <si>
    <t>S017768</t>
  </si>
  <si>
    <t>S016664</t>
  </si>
  <si>
    <t>HENRY P VAN EXEL</t>
  </si>
  <si>
    <t>S008734</t>
  </si>
  <si>
    <t>GRAEAGLE WATER COMPANY A CALIF CORP</t>
  </si>
  <si>
    <t>S004978</t>
  </si>
  <si>
    <t>MADERA IRRIGATION DISTRICT</t>
  </si>
  <si>
    <t>S012547</t>
  </si>
  <si>
    <t>S001074</t>
  </si>
  <si>
    <t>SAN LUIS CANAL COMPANY</t>
  </si>
  <si>
    <t>S014187</t>
  </si>
  <si>
    <t>Total</t>
  </si>
  <si>
    <t>APP_ID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</si>
  <si>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</si>
  <si>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</si>
  <si>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</si>
  <si>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</si>
  <si>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</si>
  <si>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</si>
  <si>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</si>
  <si>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</si>
  <si>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</si>
  <si>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</si>
  <si>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</si>
  <si>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</si>
  <si>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S000495</t>
  </si>
  <si>
    <t>BANTA-CARBONA IRRIGATION DISTRICT</t>
  </si>
  <si>
    <t>H AND C VAN EXEL 2002 TRUST</t>
  </si>
  <si>
    <t>ULYSSES MENDOZA</t>
  </si>
  <si>
    <t>Pre-14 Priority date not specified in web form submittal, assigned priority date of 1914</t>
  </si>
  <si>
    <t>Pre-14 Priority date not specified in web form submittal, assigned priority date of 1869, which is claimed by owner's other rights in IO.</t>
  </si>
  <si>
    <t>TID double-reported in informational order response. Values here are reduced by 1/2.</t>
  </si>
  <si>
    <t>Jan-Apr is actual. The reste of the year is PG&amp;E's latest forecast (5/7/15 email)</t>
  </si>
  <si>
    <t>Comments</t>
  </si>
  <si>
    <t>PRE14_PRIORITY</t>
  </si>
  <si>
    <t>FTR</t>
  </si>
  <si>
    <t>FTR_2015</t>
  </si>
  <si>
    <t>IN_2014</t>
  </si>
  <si>
    <t>Difference</t>
  </si>
  <si>
    <t>2014 Actual</t>
  </si>
  <si>
    <t>2015 Actual</t>
  </si>
  <si>
    <t>COMPARISON OF 2014 AND 2015 ACTUAL DIVERSIONS REPORTED UNDER</t>
  </si>
  <si>
    <t>INFORMATIONAL ORDER WR 2015-0002-DWR</t>
  </si>
  <si>
    <t>Riparian Diversions</t>
  </si>
  <si>
    <t>Pre-14 Diversions</t>
  </si>
  <si>
    <t>Combined Diversions</t>
  </si>
  <si>
    <t>Comparison data set contained the 943 statements that had complete reporting records for the months of January through July in 2014 and 2015.</t>
  </si>
  <si>
    <t>Notes:</t>
  </si>
  <si>
    <t>Percent of 2014 Diversions</t>
  </si>
  <si>
    <t>PROJECTED</t>
  </si>
  <si>
    <t>HYDROLOGIC UNIT</t>
  </si>
  <si>
    <t>2014 Riparian Diversions</t>
  </si>
  <si>
    <t>FNF Factor</t>
  </si>
  <si>
    <t>AREA</t>
  </si>
  <si>
    <t>2014 Pre-14 Diversions</t>
  </si>
  <si>
    <t>2015 Riparian Diversions</t>
  </si>
  <si>
    <t>Sacramento</t>
  </si>
  <si>
    <t>Delta</t>
  </si>
  <si>
    <t>2015 Pre-14 Diversions</t>
  </si>
  <si>
    <t>American R.</t>
  </si>
  <si>
    <t>INCLUDE</t>
  </si>
  <si>
    <t>IN_2015</t>
  </si>
  <si>
    <t>LEGAL DELTA</t>
  </si>
  <si>
    <t>SAN JOAQUIN DELTA</t>
  </si>
  <si>
    <t>SACRAMENTO DELTA</t>
  </si>
  <si>
    <t>SACRAMENTO</t>
  </si>
  <si>
    <t>COLUSA BASIN</t>
  </si>
  <si>
    <t>FEATHER RIVER</t>
  </si>
  <si>
    <t>SAN JOAQUIN</t>
  </si>
  <si>
    <t>DELTA-MENDOTA CANAL</t>
  </si>
  <si>
    <t>MARYSVILLE</t>
  </si>
  <si>
    <t>VALLEY PUTAH-CACHE</t>
  </si>
  <si>
    <t>AMERICAN RIVER</t>
  </si>
  <si>
    <t>TEHAMA</t>
  </si>
  <si>
    <t>YUBA RIVER</t>
  </si>
  <si>
    <t>MIDDLE SIERRA</t>
  </si>
  <si>
    <t>STANISLAUS RIVER</t>
  </si>
  <si>
    <t>SAN JOAQUIN RIVER</t>
  </si>
  <si>
    <t>PIT RIVER</t>
  </si>
  <si>
    <t>SAN JOAQUIN VALLEY FLOOR</t>
  </si>
  <si>
    <t>TUOLUMNE RIVER</t>
  </si>
  <si>
    <t>EASTERN TEHAMA</t>
  </si>
  <si>
    <t>DELTA S OF MOSSDALE</t>
  </si>
  <si>
    <t>REDDING</t>
  </si>
  <si>
    <t>MERCED RIVER</t>
  </si>
  <si>
    <t>BEAR RIVER</t>
  </si>
  <si>
    <t>VALLEY-AMERICAN</t>
  </si>
  <si>
    <t>CACHE CREEK</t>
  </si>
  <si>
    <t>NORTH VALLEY FLOOR</t>
  </si>
  <si>
    <t>WHITMORE</t>
  </si>
  <si>
    <t>Yuba R.</t>
  </si>
  <si>
    <t>Feather R.</t>
  </si>
  <si>
    <t>2014 R</t>
  </si>
  <si>
    <t>2015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</si>
</sst>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18" fillId="0" borderId="0" xfId="43" applyFont="1" applyAlignment="1">
      <alignment vertical="top"/>
    </xf>
    <xf numFmtId="0" fontId="18" fillId="0" borderId="0" xfId="43" applyAlignment="1">
      <alignment vertical="top"/>
    </xf>
    <xf numFmtId="0" fontId="18" fillId="0" borderId="0" xfId="43" applyFill="1" applyAlignment="1">
      <alignment vertical="top"/>
    </xf>
    <xf numFmtId="0" fontId="18" fillId="0" borderId="0" xfId="43"/>
    <xf numFmtId="164" fontId="18" fillId="0" borderId="0" xfId="1" applyNumberFormat="1" applyFont="1"/>
    <xf numFmtId="164" fontId="18" fillId="0" borderId="0" xfId="1" applyNumberFormat="1" applyFont="1" applyFill="1"/>
    <xf numFmtId="0" fontId="1" fillId="26" borderId="0" xfId="36"/>
    <xf numFmtId="164" fontId="1" fillId="26" borderId="0" xfId="36" applyNumberFormat="1"/>
    <xf numFmtId="164" fontId="18" fillId="0" borderId="0" xfId="43" applyNumberFormat="1" applyFill="1"/>
    <xf numFmtId="0" fontId="18" fillId="0" borderId="0" xfId="43" applyBorder="1"/>
    <xf numFmtId="0" fontId="0" fillId="33" borderId="0" xfId="0" applyFill="1" applyBorder="1"/>
    <xf numFmtId="164" fontId="18" fillId="0" borderId="0" xfId="43" applyNumberFormat="1" applyFont="1" applyFill="1"/>
    <xf numFmtId="164" fontId="1" fillId="0" borderId="0" xfId="21" applyNumberFormat="1" applyFill="1"/>
    <xf numFmtId="0" fontId="18" fillId="0" borderId="0" xfId="43" applyFill="1"/>
    <xf numFmtId="0" fontId="1" fillId="0" borderId="0" xfId="21" applyFill="1"/>
    <xf numFmtId="164" fontId="1" fillId="15" borderId="0" xfId="25" applyNumberFormat="1"/>
    <xf numFmtId="0" fontId="18" fillId="0" borderId="0" xfId="43" applyFont="1" applyFill="1" applyAlignment="1">
      <alignment vertical="top"/>
    </xf>
    <xf numFmtId="164" fontId="6" fillId="2" borderId="0" xfId="7" applyNumberFormat="1"/>
    <xf numFmtId="164" fontId="7" fillId="3" borderId="0" xfId="8" applyNumberFormat="1"/>
    <xf numFmtId="0" fontId="16" fillId="0" borderId="0" xfId="0" applyFont="1"/>
    <xf numFmtId="0" fontId="0" fillId="0" borderId="10" xfId="0" applyBorder="1"/>
    <xf numFmtId="0" fontId="16" fillId="0" borderId="11" xfId="0" applyFont="1" applyBorder="1"/>
    <xf numFmtId="164" fontId="0" fillId="0" borderId="11" xfId="1" applyNumberFormat="1" applyFont="1" applyBorder="1"/>
    <xf numFmtId="9" fontId="6" fillId="2" borderId="11" xfId="7" applyNumberFormat="1" applyBorder="1"/>
    <xf numFmtId="9" fontId="7" fillId="3" borderId="11" xfId="8" applyNumberFormat="1" applyBorder="1"/>
    <xf numFmtId="0" fontId="18" fillId="0" borderId="0" xfId="0" applyNumberFormat="1" applyFont="1" applyFill="1" applyBorder="1" applyAlignment="1" applyProtection="1"/>
    <xf numFmtId="0" fontId="16" fillId="0" borderId="0" xfId="0" applyFont="1" applyFill="1" applyBorder="1"/>
    <xf numFmtId="0" fontId="0" fillId="0" borderId="0" xfId="0" applyFont="1" applyFill="1" applyBorder="1"/>
    <xf numFmtId="0" fontId="16" fillId="0" borderId="10" xfId="0" applyFont="1" applyBorder="1" applyAlignment="1">
      <alignment horizontal="right"/>
    </xf>
    <xf numFmtId="0" fontId="0" fillId="0" borderId="0" xfId="0" applyAlignment="1">
      <alignment wrapText="1"/>
    </xf>
    <xf numFmtId="0" fontId="8" fillId="4" borderId="10" xfId="9" applyBorder="1" applyAlignment="1">
      <alignment horizontal="right"/>
    </xf>
    <xf numFmtId="164" fontId="8" fillId="4" borderId="0" xfId="9" applyNumberFormat="1"/>
    <xf numFmtId="0" fontId="8" fillId="4" borderId="11" xfId="9" applyBorder="1"/>
    <xf numFmtId="164" fontId="8" fillId="4" borderId="11" xfId="1" applyNumberFormat="1" applyFont="1" applyFill="1" applyBorder="1"/>
    <xf numFmtId="0" fontId="20" fillId="4" borderId="10" xfId="9" applyFont="1" applyBorder="1" applyAlignment="1">
      <alignment horizontal="right"/>
    </xf>
    <xf numFmtId="9" fontId="8" fillId="4" borderId="11" xfId="47" applyFont="1" applyFill="1" applyBorder="1"/>
    <xf numFmtId="164" fontId="8" fillId="4" borderId="11" xfId="9" applyNumberFormat="1" applyBorder="1"/>
    <xf numFmtId="0" fontId="18" fillId="0" borderId="0" xfId="43" applyNumberFormat="1" applyFont="1" applyAlignment="1">
      <alignment vertical="top"/>
    </xf>
    <xf numFmtId="0" fontId="18" fillId="0" borderId="0" xfId="43" applyNumberFormat="1"/>
    <xf numFmtId="0" fontId="1" fillId="26" borderId="0" xfId="36" applyNumberFormat="1"/>
    <xf numFmtId="0" fontId="21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2" fillId="0" borderId="10" xfId="9" applyFont="1" applyFill="1" applyBorder="1" applyAlignment="1">
      <alignment horizontal="right"/>
    </xf>
    <xf numFmtId="0" fontId="21" fillId="0" borderId="0" xfId="0" applyFont="1" applyFill="1"/>
    <xf numFmtId="0" fontId="22" fillId="0" borderId="0" xfId="0" applyFont="1" applyFill="1"/>
    <xf numFmtId="164" fontId="21" fillId="0" borderId="0" xfId="1" applyNumberFormat="1" applyFont="1" applyFill="1"/>
    <xf numFmtId="164" fontId="21" fillId="0" borderId="0" xfId="9" applyNumberFormat="1" applyFont="1" applyFill="1"/>
    <xf numFmtId="0" fontId="22" fillId="0" borderId="0" xfId="0" applyFont="1" applyFill="1" applyBorder="1"/>
    <xf numFmtId="165" fontId="21" fillId="0" borderId="0" xfId="47" applyNumberFormat="1" applyFont="1" applyFill="1" applyBorder="1"/>
    <xf numFmtId="0" fontId="22" fillId="0" borderId="10" xfId="0" applyFont="1" applyFill="1" applyBorder="1"/>
    <xf numFmtId="164" fontId="21" fillId="0" borderId="10" xfId="8" applyNumberFormat="1" applyFont="1" applyFill="1" applyBorder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Fill="1" applyBorder="1" applyAlignment="1">
      <alignment wrapText="1"/>
    </xf>
    <xf numFmtId="164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Font="1"/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1" xfId="48"/>
    <cellStyle name="Normal 3" xfId="43"/>
    <cellStyle name="Normal 3 2" xfId="45"/>
    <cellStyle name="Normal 9" xfId="46"/>
    <cellStyle name="Note" xfId="16" builtinId="10" customBuiltin="1"/>
    <cellStyle name="Output" xfId="11" builtinId="21" customBuiltin="1"/>
    <cellStyle name="Percent" xfId="47" builtinId="5"/>
    <cellStyle name="Title" xfId="2" builtinId="15" customBuiltin="1"/>
    <cellStyle name="Total" xfId="18" builtinId="25" customBuiltin="1"/>
    <cellStyle name="Warning Text" xfId="15" builtinId="11" customBuiltin="1"/>
  </cellStyles>
  <dxfs count="109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0" formatCode="General"/>
    </dxf>
    <dxf>
      <numFmt numFmtId="0" formatCode="General"/>
    </dxf>
    <dxf>
      <alignment horizontal="general" vertical="top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IO_Riparian" displayName="IO_Riparian" ref="A1:T1026" totalsRowCount="1" headerRowDxfId="108" headerRowCellStyle="Normal 3" dataCellStyle="Normal 3">
  <autoFilter ref="A1:T1025"/>
  <tableColumns count="20">
    <tableColumn id="1" name="APP_ID" totalsRowFunction="count" totalsRowDxfId="19" dataCellStyle="Normal 3"/>
    <tableColumn id="20" name="IN_2015" dataDxfId="65" totalsRowDxfId="18" dataCellStyle="Normal 3">
      <calculatedColumnFormula>IF(ISERROR(VLOOKUP(IO_Riparian[[#This Row],[APP_ID]],Table6[APPL_ID],1,FALSE)),"","Y")</calculatedColumnFormula>
    </tableColumn>
    <tableColumn id="19" name="INCLUDE" dataDxfId="70" totalsRowDxfId="17" dataCellStyle="Normal 3">
      <calculatedColumnFormula>IF(ISERROR(VLOOKUP(IO_Riparian[[#This Row],[APP_ID]],Sheet1!$C$2:$C$9,1,FALSE)),"","Y")</calculatedColumnFormula>
    </tableColumn>
    <tableColumn id="16" name="FTR_2015" dataDxfId="107" totalsRowDxfId="16" dataCellStyle="Normal 3"/>
    <tableColumn id="18" name="AREA" dataDxfId="67" totalsRowDxfId="15" dataCellStyle="Normal 3"/>
    <tableColumn id="17" name="HYDROLOGIC UNIT" dataDxfId="106" totalsRowDxfId="14" dataCellStyle="Normal 3"/>
    <tableColumn id="15" name="OWNER" dataDxfId="105" totalsRowDxfId="13" dataCellStyle="Normal 3"/>
    <tableColumn id="2" name="JANUARY" totalsRowFunction="sum" dataDxfId="104" totalsRowDxfId="12" dataCellStyle="Comma"/>
    <tableColumn id="3" name="FEBRUARY" totalsRowFunction="sum" dataDxfId="103" totalsRowDxfId="11" dataCellStyle="Comma"/>
    <tableColumn id="4" name="MARCH" totalsRowFunction="sum" dataDxfId="102" totalsRowDxfId="10" dataCellStyle="Comma"/>
    <tableColumn id="5" name="APRIL" totalsRowFunction="sum" dataDxfId="101" totalsRowDxfId="9" dataCellStyle="Comma"/>
    <tableColumn id="6" name="MAY" totalsRowFunction="sum" dataDxfId="100" totalsRowDxfId="8" dataCellStyle="Comma"/>
    <tableColumn id="7" name="JUNE" totalsRowFunction="sum" dataDxfId="99" totalsRowDxfId="7" dataCellStyle="Comma"/>
    <tableColumn id="8" name="JULY" totalsRowFunction="sum" dataDxfId="98" totalsRowDxfId="6" dataCellStyle="Comma"/>
    <tableColumn id="9" name="AUGUST" totalsRowFunction="sum" dataDxfId="97" totalsRowDxfId="5" dataCellStyle="Comma"/>
    <tableColumn id="10" name="SEPTEMBER" totalsRowFunction="sum" dataDxfId="96" totalsRowDxfId="4" dataCellStyle="Comma"/>
    <tableColumn id="11" name="OCTOBER" totalsRowFunction="sum" dataDxfId="95" totalsRowDxfId="3" dataCellStyle="Comma"/>
    <tableColumn id="12" name="NOVEMBER" totalsRowFunction="sum" dataDxfId="94" totalsRowDxfId="2" dataCellStyle="Comma"/>
    <tableColumn id="13" name="DECEMBER" totalsRowFunction="sum" dataDxfId="93" totalsRowDxfId="1" dataCellStyle="Comma"/>
    <tableColumn id="14" name="TOTAL" totalsRowFunction="sum" dataDxfId="92" totalsRowDxfId="0" dataCellStyle="Comma">
      <calculatedColumnFormula>SUM(IO_Riparian[[#This Row],[JANUARY]:[DECEMBER]])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IO_Pre_14" displayName="IO_Pre_14" ref="A1:U1026" totalsRowCount="1" headerRowDxfId="91" headerRowCellStyle="Normal 3" dataCellStyle="Normal 3">
  <autoFilter ref="A1:U1025"/>
  <tableColumns count="21">
    <tableColumn id="1" name="APP_ID" totalsRowFunction="count" totalsRowDxfId="39" dataCellStyle="Normal 3"/>
    <tableColumn id="21" name="IN_2015" dataDxfId="63" totalsRowDxfId="38" dataCellStyle="Normal 3">
      <calculatedColumnFormula>IF(ISERROR(VLOOKUP(IO_Pre_14[[#This Row],[APP_ID]],Table7[APPL_ID],1,FALSE)),"","Y")</calculatedColumnFormula>
    </tableColumn>
    <tableColumn id="22" name="INCLUDE" dataDxfId="69" totalsRowDxfId="37" dataCellStyle="Normal 3">
      <calculatedColumnFormula>IF(ISERROR(VLOOKUP(IO_Pre_14[[#This Row],[APP_ID]],Sheet1!$C$2:$C$9,1,FALSE)),"","Y")</calculatedColumnFormula>
    </tableColumn>
    <tableColumn id="20" name="AREA" dataDxfId="61" totalsRowDxfId="36" dataCellStyle="Normal 3"/>
    <tableColumn id="19" name="HYDROLOGIC UNIT" dataDxfId="60" totalsRowDxfId="35" dataCellStyle="Normal 3"/>
    <tableColumn id="15" name="OWNER" dataDxfId="90" totalsRowDxfId="34" dataCellStyle="Normal 3"/>
    <tableColumn id="17" name="PRE14_PRIORITY" dataDxfId="89" totalsRowDxfId="33" dataCellStyle="Normal 3"/>
    <tableColumn id="2" name="JANUARY" totalsRowFunction="sum" dataDxfId="88" totalsRowDxfId="32" dataCellStyle="Comma"/>
    <tableColumn id="3" name="FEBRUARY" totalsRowFunction="sum" dataDxfId="87" totalsRowDxfId="31" dataCellStyle="Comma"/>
    <tableColumn id="4" name="MARCH" totalsRowFunction="sum" dataDxfId="86" totalsRowDxfId="30" dataCellStyle="Comma"/>
    <tableColumn id="5" name="APRIL" totalsRowFunction="sum" dataDxfId="85" totalsRowDxfId="29" dataCellStyle="Comma"/>
    <tableColumn id="6" name="MAY" totalsRowFunction="sum" dataDxfId="84" totalsRowDxfId="28" dataCellStyle="Comma"/>
    <tableColumn id="7" name="JUNE" totalsRowFunction="sum" dataDxfId="83" totalsRowDxfId="27" dataCellStyle="Comma"/>
    <tableColumn id="8" name="JULY" totalsRowFunction="sum" dataDxfId="82" totalsRowDxfId="26" dataCellStyle="Comma"/>
    <tableColumn id="9" name="AUGUST" totalsRowFunction="sum" dataDxfId="81" totalsRowDxfId="25" dataCellStyle="Comma"/>
    <tableColumn id="10" name="SEPTEMBER" totalsRowFunction="sum" dataDxfId="80" totalsRowDxfId="24" dataCellStyle="Comma"/>
    <tableColumn id="11" name="OCTOBER" totalsRowFunction="sum" dataDxfId="79" totalsRowDxfId="23" dataCellStyle="Comma"/>
    <tableColumn id="12" name="NOVEMBER" totalsRowFunction="sum" dataDxfId="78" totalsRowDxfId="22" dataCellStyle="Comma"/>
    <tableColumn id="13" name="DECEMBER" totalsRowFunction="sum" dataDxfId="77" totalsRowDxfId="21" dataCellStyle="Comma"/>
    <tableColumn id="14" name="TOTAL" totalsRowFunction="sum" dataDxfId="76" totalsRowDxfId="20" dataCellStyle="Comma">
      <calculatedColumnFormula>SUM(IO_Pre_14[[#This Row],[JANUARY]:[DECEMBER]])</calculatedColumnFormula>
    </tableColumn>
    <tableColumn id="16" name="Comments" dataDxfId="75" dataCellStyle="Normal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S1036" totalsRowCount="1">
  <autoFilter ref="A1:S1035"/>
  <tableColumns count="19">
    <tableColumn id="1" name="APPL_ID" totalsRowFunction="count"/>
    <tableColumn id="20" name="IN_2014" dataDxfId="64">
      <calculatedColumnFormula>IF(ISERROR(VLOOKUP(Table6[[#This Row],[APPL_ID]],IO_Riparian[APP_ID],1,FALSE)),"","Y")</calculatedColumnFormula>
    </tableColumn>
    <tableColumn id="19" name="INCLUDE" dataDxfId="74">
      <calculatedColumnFormula>IF(ISERROR(VLOOKUP(Table6[[#This Row],[APPL_ID]],Sheet1!$C$2:$C$9,1,FALSE)),"","Y")</calculatedColumnFormula>
    </tableColumn>
    <tableColumn id="18" name="FTR" dataDxfId="73">
      <calculatedColumnFormula>IF(COUNTA(#REF!)&gt;0,"","Y")</calculatedColumnFormula>
    </tableColumn>
    <tableColumn id="16" name="AREA" dataDxfId="66"/>
    <tableColumn id="15" name="HYDROLOGIC UNIT" dataDxfId="68"/>
    <tableColumn id="2" name="OWNER"/>
    <tableColumn id="3" name="JAN" totalsRowFunction="sum" totalsRowDxfId="51"/>
    <tableColumn id="4" name="FEB" totalsRowFunction="sum" totalsRowDxfId="50"/>
    <tableColumn id="5" name="MAR" totalsRowFunction="sum" totalsRowDxfId="49"/>
    <tableColumn id="6" name="APR" totalsRowFunction="sum" totalsRowDxfId="48"/>
    <tableColumn id="7" name="MAY" totalsRowFunction="sum" totalsRowDxfId="47"/>
    <tableColumn id="8" name="JUN" totalsRowFunction="sum" totalsRowDxfId="46"/>
    <tableColumn id="9" name="JUL" totalsRowFunction="sum" totalsRowDxfId="45"/>
    <tableColumn id="10" name="AUG" totalsRowFunction="sum" totalsRowDxfId="44"/>
    <tableColumn id="11" name="SEP" totalsRowFunction="sum" totalsRowDxfId="43"/>
    <tableColumn id="12" name="OCT" totalsRowFunction="sum" totalsRowDxfId="42"/>
    <tableColumn id="13" name="NOV" totalsRowFunction="sum" totalsRowDxfId="41"/>
    <tableColumn id="14" name="DEC" totalsRowFunction="sum" totalsRowDxfId="40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S1036" totalsRowCount="1">
  <autoFilter ref="A1:S1035"/>
  <tableColumns count="19">
    <tableColumn id="1" name="APPL_ID" totalsRowFunction="count"/>
    <tableColumn id="20" name="IN_2014" dataDxfId="62">
      <calculatedColumnFormula>IF(ISERROR(VLOOKUP(Table7[[#This Row],[APPL_ID]],IO_Pre_14[APP_ID],1,FALSE)),"","Y")</calculatedColumnFormula>
    </tableColumn>
    <tableColumn id="19" name="INCLUDE" dataDxfId="72">
      <calculatedColumnFormula>IF(ISERROR(VLOOKUP(Table7[[#This Row],[APPL_ID]],Sheet1!$C$2:$C$9,1,FALSE)),"","Y")</calculatedColumnFormula>
    </tableColumn>
    <tableColumn id="18" name="FTR" dataDxfId="71">
      <calculatedColumnFormula>IF(COUNTA(#REF!)&gt;0,"","Y")</calculatedColumnFormula>
    </tableColumn>
    <tableColumn id="16" name="AREA" dataDxfId="59"/>
    <tableColumn id="15" name="HYDROLOGIC UNIT" dataDxfId="58"/>
    <tableColumn id="2" name="OWNER"/>
    <tableColumn id="3" name="JAN" totalsRowFunction="sum"/>
    <tableColumn id="4" name="FEB" totalsRowFunction="sum"/>
    <tableColumn id="5" name="MAR" totalsRowFunction="sum" totalsRowDxfId="57" dataCellStyle="Comma"/>
    <tableColumn id="6" name="APR" totalsRowFunction="sum" totalsRowDxfId="56" dataCellStyle="Comma"/>
    <tableColumn id="7" name="MAY" totalsRowFunction="sum" totalsRowDxfId="55" dataCellStyle="Comma"/>
    <tableColumn id="8" name="JUN" totalsRowFunction="sum" totalsRowDxfId="54" dataCellStyle="Comma"/>
    <tableColumn id="9" name="JUL" totalsRowFunction="sum" totalsRowDxfId="53" dataCellStyle="Comma"/>
    <tableColumn id="10" name="AUG" totalsRowFunction="sum" totalsRowDxfId="52" dataCellStyle="Comma"/>
    <tableColumn id="11" name="SEP" totalsRowFunction="sum"/>
    <tableColumn id="12" name="OCT" totalsRowFunction="sum"/>
    <tableColumn id="13" name="NOV" totalsRowFunction="sum"/>
    <tableColumn id="14" name="DEC" totalsRowFunction="sum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7" workbookViewId="0">
      <selection activeCell="P26" sqref="P26"/>
    </sheetView>
  </sheetViews>
  <sheetFormatPr defaultRowHeight="15" x14ac:dyDescent="0.25"/>
  <cols>
    <col min="1" max="1" width="24.7109375" bestFit="1" customWidth="1"/>
    <col min="2" max="8" width="10.28515625" customWidth="1"/>
    <col min="9" max="9" width="11.7109375" bestFit="1" customWidth="1"/>
    <col min="10" max="11" width="11.5703125" bestFit="1" customWidth="1"/>
  </cols>
  <sheetData>
    <row r="1" spans="1:9" ht="15.75" x14ac:dyDescent="0.25">
      <c r="A1" s="54" t="s">
        <v>1510</v>
      </c>
      <c r="B1" s="54"/>
      <c r="C1" s="54"/>
      <c r="D1" s="54"/>
      <c r="E1" s="54"/>
      <c r="F1" s="54"/>
      <c r="G1" s="54"/>
      <c r="H1" s="54"/>
    </row>
    <row r="2" spans="1:9" ht="15.75" x14ac:dyDescent="0.25">
      <c r="A2" s="54" t="s">
        <v>1511</v>
      </c>
      <c r="B2" s="54"/>
      <c r="C2" s="54"/>
      <c r="D2" s="54"/>
      <c r="E2" s="54"/>
      <c r="F2" s="54"/>
      <c r="G2" s="54"/>
      <c r="H2" s="54"/>
    </row>
    <row r="3" spans="1:9" x14ac:dyDescent="0.25">
      <c r="G3" s="55" t="s">
        <v>1518</v>
      </c>
      <c r="H3" s="55"/>
      <c r="I3" s="55"/>
    </row>
    <row r="4" spans="1:9" x14ac:dyDescent="0.25">
      <c r="A4" s="22" t="s">
        <v>1520</v>
      </c>
    </row>
    <row r="5" spans="1:9" s="46" customFormat="1" ht="15.75" thickBot="1" x14ac:dyDescent="0.3">
      <c r="A5" s="43"/>
      <c r="B5" s="44" t="s">
        <v>4</v>
      </c>
      <c r="C5" s="44" t="s">
        <v>5</v>
      </c>
      <c r="D5" s="44" t="s">
        <v>6</v>
      </c>
      <c r="E5" s="44" t="s">
        <v>7</v>
      </c>
      <c r="F5" s="44" t="s">
        <v>8</v>
      </c>
      <c r="G5" s="45" t="s">
        <v>9</v>
      </c>
      <c r="H5" s="45" t="s">
        <v>10</v>
      </c>
      <c r="I5" s="45" t="s">
        <v>11</v>
      </c>
    </row>
    <row r="6" spans="1:9" s="46" customFormat="1" x14ac:dyDescent="0.25">
      <c r="A6" s="47" t="s">
        <v>1525</v>
      </c>
      <c r="B6" s="48">
        <v>6232.4770000000008</v>
      </c>
      <c r="C6" s="48">
        <v>5737.1779999999999</v>
      </c>
      <c r="D6" s="48">
        <v>16129.346</v>
      </c>
      <c r="E6" s="48">
        <v>13245.407000000001</v>
      </c>
      <c r="F6" s="48">
        <v>17139.866000000002</v>
      </c>
      <c r="G6" s="49">
        <v>15470.761999999999</v>
      </c>
      <c r="H6" s="49">
        <v>9736.6350000000002</v>
      </c>
      <c r="I6" s="49">
        <v>8694.4160000000011</v>
      </c>
    </row>
    <row r="7" spans="1:9" s="46" customFormat="1" x14ac:dyDescent="0.25">
      <c r="A7" s="47" t="s">
        <v>1526</v>
      </c>
      <c r="B7" s="48">
        <v>3259.9829999999997</v>
      </c>
      <c r="C7" s="48">
        <v>4842.3249999999998</v>
      </c>
      <c r="D7" s="48">
        <v>13416.565000000002</v>
      </c>
      <c r="E7" s="48">
        <v>16516.977999999999</v>
      </c>
      <c r="F7" s="48">
        <v>16003.853000000003</v>
      </c>
      <c r="G7" s="49">
        <v>15481.929999999998</v>
      </c>
      <c r="H7" s="49">
        <v>10942.195</v>
      </c>
      <c r="I7" s="49">
        <v>7719.05</v>
      </c>
    </row>
    <row r="8" spans="1:9" s="46" customFormat="1" x14ac:dyDescent="0.25">
      <c r="A8" s="50" t="s">
        <v>1521</v>
      </c>
      <c r="B8" s="51">
        <v>0.78672136280511329</v>
      </c>
      <c r="C8" s="51">
        <v>0.71571072319202</v>
      </c>
      <c r="D8" s="51">
        <v>0.61460101867572148</v>
      </c>
      <c r="E8" s="51">
        <v>0.82835820895522383</v>
      </c>
      <c r="F8" s="51">
        <v>0.93</v>
      </c>
      <c r="G8" s="51">
        <v>0.97546012269938642</v>
      </c>
      <c r="H8" s="51">
        <v>0.99375000000000002</v>
      </c>
      <c r="I8" s="51">
        <v>0.96099999999999997</v>
      </c>
    </row>
    <row r="9" spans="1:9" s="46" customFormat="1" ht="15.75" thickBot="1" x14ac:dyDescent="0.3">
      <c r="A9" s="52" t="s">
        <v>1480</v>
      </c>
      <c r="B9" s="53">
        <f>B6+(B7*B8)</f>
        <v>8797.1752684815019</v>
      </c>
      <c r="C9" s="53">
        <f t="shared" ref="C9:I9" si="0">C6+(C7*C8)</f>
        <v>9202.881927680799</v>
      </c>
      <c r="D9" s="53">
        <f t="shared" si="0"/>
        <v>24375.180516129032</v>
      </c>
      <c r="E9" s="53">
        <f t="shared" si="0"/>
        <v>26927.381313432837</v>
      </c>
      <c r="F9" s="53">
        <f t="shared" si="0"/>
        <v>32023.449290000004</v>
      </c>
      <c r="G9" s="53">
        <f t="shared" si="0"/>
        <v>30572.767337423309</v>
      </c>
      <c r="H9" s="53">
        <f t="shared" si="0"/>
        <v>20610.441281250001</v>
      </c>
      <c r="I9" s="53">
        <f t="shared" si="0"/>
        <v>16112.423050000001</v>
      </c>
    </row>
    <row r="11" spans="1:9" x14ac:dyDescent="0.25">
      <c r="A11" s="22" t="s">
        <v>1523</v>
      </c>
    </row>
    <row r="12" spans="1:9" ht="15.75" thickBot="1" x14ac:dyDescent="0.3">
      <c r="A12" s="43"/>
      <c r="B12" s="44" t="s">
        <v>4</v>
      </c>
      <c r="C12" s="44" t="s">
        <v>5</v>
      </c>
      <c r="D12" s="44" t="s">
        <v>6</v>
      </c>
      <c r="E12" s="44" t="s">
        <v>7</v>
      </c>
      <c r="F12" s="44" t="s">
        <v>8</v>
      </c>
      <c r="G12" s="45" t="s">
        <v>9</v>
      </c>
      <c r="H12" s="45" t="s">
        <v>10</v>
      </c>
      <c r="I12" s="45" t="s">
        <v>11</v>
      </c>
    </row>
    <row r="13" spans="1:9" x14ac:dyDescent="0.25">
      <c r="A13" s="47" t="s">
        <v>1525</v>
      </c>
      <c r="B13" s="48">
        <v>90317.7</v>
      </c>
      <c r="C13" s="48">
        <v>128431.47000000002</v>
      </c>
      <c r="D13" s="48">
        <v>387293.59</v>
      </c>
      <c r="E13" s="48">
        <v>358110.35000000003</v>
      </c>
      <c r="F13" s="48">
        <v>366963.66000000003</v>
      </c>
      <c r="G13" s="49">
        <v>284603.11</v>
      </c>
      <c r="H13" s="49">
        <v>131482.15999999997</v>
      </c>
      <c r="I13" s="49">
        <v>179352.37</v>
      </c>
    </row>
    <row r="14" spans="1:9" x14ac:dyDescent="0.25">
      <c r="A14" s="47" t="s">
        <v>1526</v>
      </c>
      <c r="B14" s="48">
        <v>100735.79399999979</v>
      </c>
      <c r="C14" s="48">
        <v>57696.411999999924</v>
      </c>
      <c r="D14" s="48">
        <v>108853.41499999999</v>
      </c>
      <c r="E14" s="48">
        <v>229816.33999999959</v>
      </c>
      <c r="F14" s="48">
        <v>169312.31500000026</v>
      </c>
      <c r="G14" s="49">
        <v>115384.68000000009</v>
      </c>
      <c r="H14" s="49">
        <v>63208.204999999987</v>
      </c>
      <c r="I14" s="49">
        <v>33686.710000000021</v>
      </c>
    </row>
    <row r="15" spans="1:9" x14ac:dyDescent="0.25">
      <c r="A15" s="50" t="s">
        <v>1521</v>
      </c>
      <c r="B15" s="51">
        <v>0.78672136280511329</v>
      </c>
      <c r="C15" s="51">
        <v>0.71571072319202</v>
      </c>
      <c r="D15" s="51">
        <v>0.61460101867572148</v>
      </c>
      <c r="E15" s="51">
        <v>0.82835820895522383</v>
      </c>
      <c r="F15" s="51">
        <v>0.93</v>
      </c>
      <c r="G15" s="51">
        <v>0.97546012269938642</v>
      </c>
      <c r="H15" s="51">
        <v>0.99375000000000002</v>
      </c>
      <c r="I15" s="51">
        <v>0.96099999999999997</v>
      </c>
    </row>
    <row r="16" spans="1:9" ht="15.75" thickBot="1" x14ac:dyDescent="0.3">
      <c r="A16" s="52" t="s">
        <v>1480</v>
      </c>
      <c r="B16" s="53">
        <f>B13+(B14*B15)</f>
        <v>169568.70113893499</v>
      </c>
      <c r="C16" s="53">
        <f t="shared" ref="C16" si="1">C13+(C14*C15)</f>
        <v>169725.4107581047</v>
      </c>
      <c r="D16" s="53">
        <f t="shared" ref="D16" si="2">D13+(D14*D15)</f>
        <v>454195.00974533107</v>
      </c>
      <c r="E16" s="53">
        <f t="shared" ref="E16" si="3">E13+(E14*E15)</f>
        <v>548480.60179104446</v>
      </c>
      <c r="F16" s="53">
        <f t="shared" ref="F16" si="4">F13+(F14*F15)</f>
        <v>524424.11295000033</v>
      </c>
      <c r="G16" s="53">
        <f t="shared" ref="G16" si="5">G13+(G14*G15)</f>
        <v>397156.2641104295</v>
      </c>
      <c r="H16" s="53">
        <f t="shared" ref="H16" si="6">H13+(H14*H15)</f>
        <v>194295.31371874997</v>
      </c>
      <c r="I16" s="53">
        <f t="shared" ref="I16" si="7">I13+(I14*I15)</f>
        <v>211725.29831000001</v>
      </c>
    </row>
    <row r="19" spans="1:9" x14ac:dyDescent="0.25">
      <c r="A19" s="22" t="s">
        <v>1524</v>
      </c>
    </row>
    <row r="20" spans="1:9" ht="15.75" thickBot="1" x14ac:dyDescent="0.3">
      <c r="A20" s="43"/>
      <c r="B20" s="44" t="s">
        <v>4</v>
      </c>
      <c r="C20" s="44" t="s">
        <v>5</v>
      </c>
      <c r="D20" s="44" t="s">
        <v>6</v>
      </c>
      <c r="E20" s="44" t="s">
        <v>7</v>
      </c>
      <c r="F20" s="44" t="s">
        <v>8</v>
      </c>
      <c r="G20" s="45" t="s">
        <v>9</v>
      </c>
      <c r="H20" s="45" t="s">
        <v>10</v>
      </c>
      <c r="I20" s="45" t="s">
        <v>11</v>
      </c>
    </row>
    <row r="21" spans="1:9" x14ac:dyDescent="0.25">
      <c r="A21" s="47" t="s">
        <v>1525</v>
      </c>
      <c r="B21" s="48">
        <v>5413.75</v>
      </c>
      <c r="C21" s="48">
        <v>6223.7900000000009</v>
      </c>
      <c r="D21" s="48">
        <v>15378.97</v>
      </c>
      <c r="E21" s="48">
        <v>15017.43</v>
      </c>
      <c r="F21" s="48">
        <v>14829.035</v>
      </c>
      <c r="G21" s="49"/>
      <c r="H21" s="49"/>
      <c r="I21" s="49"/>
    </row>
    <row r="22" spans="1:9" x14ac:dyDescent="0.25">
      <c r="A22" s="47" t="s">
        <v>1526</v>
      </c>
      <c r="B22" s="48">
        <v>2379.1160000000004</v>
      </c>
      <c r="C22" s="48">
        <v>9246.1110000000008</v>
      </c>
      <c r="D22" s="48">
        <v>18254.055</v>
      </c>
      <c r="E22" s="48">
        <v>29133.504999999983</v>
      </c>
      <c r="F22" s="48">
        <v>28446.779000000002</v>
      </c>
      <c r="G22" s="49"/>
      <c r="H22" s="49"/>
      <c r="I22" s="49"/>
    </row>
    <row r="23" spans="1:9" x14ac:dyDescent="0.25">
      <c r="A23" s="50" t="s">
        <v>1521</v>
      </c>
      <c r="B23" s="51">
        <v>0.78672136280511329</v>
      </c>
      <c r="C23" s="51">
        <v>0.71571072319202</v>
      </c>
      <c r="D23" s="51">
        <v>0.61460101867572148</v>
      </c>
      <c r="E23" s="51">
        <v>0.82835820895522383</v>
      </c>
      <c r="F23" s="51">
        <v>0.93</v>
      </c>
      <c r="G23" s="51">
        <v>0.97546012269938642</v>
      </c>
      <c r="H23" s="51">
        <v>0.99375000000000002</v>
      </c>
      <c r="I23" s="51">
        <v>0.96099999999999997</v>
      </c>
    </row>
    <row r="24" spans="1:9" ht="15.75" thickBot="1" x14ac:dyDescent="0.3">
      <c r="A24" s="52" t="s">
        <v>1480</v>
      </c>
      <c r="B24" s="53">
        <f>B21+(B22*B23)</f>
        <v>7285.4513817914503</v>
      </c>
      <c r="C24" s="53">
        <f t="shared" ref="C24" si="8">C21+(C22*C23)</f>
        <v>12841.330790523692</v>
      </c>
      <c r="D24" s="53">
        <f t="shared" ref="D24" si="9">D21+(D22*D23)</f>
        <v>26597.930797962646</v>
      </c>
      <c r="E24" s="53">
        <f t="shared" ref="E24" si="10">E21+(E22*E23)</f>
        <v>39150.408022388045</v>
      </c>
      <c r="F24" s="53">
        <f t="shared" ref="F24" si="11">F21+(F22*F23)</f>
        <v>41284.539470000003</v>
      </c>
      <c r="G24" s="53">
        <f t="shared" ref="G24" si="12">G21+(G22*G23)</f>
        <v>0</v>
      </c>
      <c r="H24" s="53">
        <f t="shared" ref="H24" si="13">H21+(H22*H23)</f>
        <v>0</v>
      </c>
      <c r="I24" s="53">
        <f t="shared" ref="I24" si="14">I21+(I22*I23)</f>
        <v>0</v>
      </c>
    </row>
    <row r="26" spans="1:9" x14ac:dyDescent="0.25">
      <c r="A26" s="22" t="s">
        <v>1527</v>
      </c>
    </row>
    <row r="27" spans="1:9" ht="15.75" thickBot="1" x14ac:dyDescent="0.3">
      <c r="A27" s="43"/>
      <c r="B27" s="44" t="s">
        <v>4</v>
      </c>
      <c r="C27" s="44" t="s">
        <v>5</v>
      </c>
      <c r="D27" s="44" t="s">
        <v>6</v>
      </c>
      <c r="E27" s="44" t="s">
        <v>7</v>
      </c>
      <c r="F27" s="44" t="s">
        <v>8</v>
      </c>
      <c r="G27" s="45" t="s">
        <v>9</v>
      </c>
      <c r="H27" s="45" t="s">
        <v>10</v>
      </c>
      <c r="I27" s="45" t="s">
        <v>11</v>
      </c>
    </row>
    <row r="28" spans="1:9" x14ac:dyDescent="0.25">
      <c r="A28" s="47" t="s">
        <v>1525</v>
      </c>
      <c r="B28" s="48">
        <v>46396.618999999999</v>
      </c>
      <c r="C28" s="48">
        <v>118702.56</v>
      </c>
      <c r="D28" s="48">
        <v>330681.83</v>
      </c>
      <c r="E28" s="48">
        <v>292289.09000000003</v>
      </c>
      <c r="F28" s="48">
        <v>380041.45</v>
      </c>
      <c r="G28" s="49"/>
      <c r="H28" s="49"/>
      <c r="I28" s="49"/>
    </row>
    <row r="29" spans="1:9" x14ac:dyDescent="0.25">
      <c r="A29" s="47" t="s">
        <v>1526</v>
      </c>
      <c r="B29" s="48">
        <v>43506.008999999969</v>
      </c>
      <c r="C29" s="48">
        <v>55685.523999999969</v>
      </c>
      <c r="D29" s="48">
        <v>75892.173999999926</v>
      </c>
      <c r="E29" s="48">
        <v>97720.736999999979</v>
      </c>
      <c r="F29" s="48">
        <v>99793.718000000212</v>
      </c>
      <c r="G29" s="49"/>
      <c r="H29" s="49"/>
      <c r="I29" s="49"/>
    </row>
    <row r="30" spans="1:9" x14ac:dyDescent="0.25">
      <c r="A30" s="50" t="s">
        <v>1521</v>
      </c>
      <c r="B30" s="51">
        <v>0.78672136280511329</v>
      </c>
      <c r="C30" s="51">
        <v>0.71571072319202</v>
      </c>
      <c r="D30" s="51">
        <v>0.61460101867572148</v>
      </c>
      <c r="E30" s="51">
        <v>0.82835820895522383</v>
      </c>
      <c r="F30" s="51">
        <v>0.93</v>
      </c>
      <c r="G30" s="51">
        <v>0.97546012269938642</v>
      </c>
      <c r="H30" s="51">
        <v>0.99375000000000002</v>
      </c>
      <c r="I30" s="51">
        <v>0.96099999999999997</v>
      </c>
    </row>
    <row r="31" spans="1:9" ht="15.75" thickBot="1" x14ac:dyDescent="0.3">
      <c r="A31" s="52" t="s">
        <v>1480</v>
      </c>
      <c r="B31" s="53">
        <f>B28+(B29*B30)</f>
        <v>80623.725690691499</v>
      </c>
      <c r="C31" s="53">
        <f t="shared" ref="C31" si="15">C28+(C29*C30)</f>
        <v>158557.28665336655</v>
      </c>
      <c r="D31" s="53">
        <f t="shared" ref="D31" si="16">D28+(D29*D30)</f>
        <v>377325.23744991509</v>
      </c>
      <c r="E31" s="53">
        <f t="shared" ref="E31" si="17">E28+(E29*E30)</f>
        <v>373236.86467910447</v>
      </c>
      <c r="F31" s="53">
        <f t="shared" ref="F31" si="18">F28+(F29*F30)</f>
        <v>472849.60774000024</v>
      </c>
      <c r="G31" s="53">
        <f t="shared" ref="G31" si="19">G28+(G29*G30)</f>
        <v>0</v>
      </c>
      <c r="H31" s="53">
        <f t="shared" ref="H31" si="20">H28+(H29*H30)</f>
        <v>0</v>
      </c>
      <c r="I31" s="53">
        <f t="shared" ref="I31" si="21">I28+(I29*I30)</f>
        <v>0</v>
      </c>
    </row>
    <row r="34" spans="1:9" x14ac:dyDescent="0.25">
      <c r="A34" s="22" t="s">
        <v>1514</v>
      </c>
    </row>
    <row r="35" spans="1:9" ht="15.75" thickBot="1" x14ac:dyDescent="0.3">
      <c r="A35" s="23"/>
      <c r="B35" s="31" t="s">
        <v>4</v>
      </c>
      <c r="C35" s="31" t="s">
        <v>5</v>
      </c>
      <c r="D35" s="31" t="s">
        <v>6</v>
      </c>
      <c r="E35" s="31" t="s">
        <v>7</v>
      </c>
      <c r="F35" s="31" t="s">
        <v>8</v>
      </c>
      <c r="G35" s="33" t="s">
        <v>9</v>
      </c>
      <c r="H35" s="33" t="s">
        <v>10</v>
      </c>
      <c r="I35" s="33" t="s">
        <v>11</v>
      </c>
    </row>
    <row r="36" spans="1:9" x14ac:dyDescent="0.25">
      <c r="A36" s="22" t="s">
        <v>1508</v>
      </c>
      <c r="B36" s="1">
        <f>B9+B16</f>
        <v>178365.87640741651</v>
      </c>
      <c r="C36" s="1">
        <f t="shared" ref="C36:I36" si="22">C9+C16</f>
        <v>178928.29268578551</v>
      </c>
      <c r="D36" s="1">
        <f t="shared" si="22"/>
        <v>478570.19026146008</v>
      </c>
      <c r="E36" s="1">
        <f t="shared" si="22"/>
        <v>575407.98310447729</v>
      </c>
      <c r="F36" s="1">
        <f t="shared" si="22"/>
        <v>556447.56224000035</v>
      </c>
      <c r="G36" s="1">
        <f t="shared" si="22"/>
        <v>427729.03144785279</v>
      </c>
      <c r="H36" s="1">
        <f t="shared" si="22"/>
        <v>214905.75499999998</v>
      </c>
      <c r="I36" s="1">
        <f t="shared" si="22"/>
        <v>227837.72136000003</v>
      </c>
    </row>
    <row r="37" spans="1:9" ht="15.75" thickBot="1" x14ac:dyDescent="0.3">
      <c r="A37" s="24" t="s">
        <v>1509</v>
      </c>
      <c r="B37" s="25">
        <f>B24+B31</f>
        <v>87909.177072482955</v>
      </c>
      <c r="C37" s="25">
        <f t="shared" ref="C37:F37" si="23">C24+C31</f>
        <v>171398.61744389025</v>
      </c>
      <c r="D37" s="25">
        <f t="shared" si="23"/>
        <v>403923.16824787774</v>
      </c>
      <c r="E37" s="25">
        <f t="shared" si="23"/>
        <v>412387.27270149253</v>
      </c>
      <c r="F37" s="25">
        <f t="shared" si="23"/>
        <v>514134.14721000026</v>
      </c>
      <c r="G37" s="39">
        <f>G36*G39</f>
        <v>363569.67673067487</v>
      </c>
      <c r="H37" s="39">
        <f t="shared" ref="H37:I37" si="24">H36*H39</f>
        <v>182669.89174999998</v>
      </c>
      <c r="I37" s="39">
        <f t="shared" si="24"/>
        <v>193662.06315600002</v>
      </c>
    </row>
    <row r="38" spans="1:9" x14ac:dyDescent="0.25">
      <c r="A38" s="22" t="s">
        <v>1507</v>
      </c>
      <c r="B38" s="20">
        <f t="shared" ref="B38:I38" si="25">B37-B36</f>
        <v>-90456.699334933553</v>
      </c>
      <c r="C38" s="20">
        <f t="shared" si="25"/>
        <v>-7529.6752418952528</v>
      </c>
      <c r="D38" s="20">
        <f t="shared" si="25"/>
        <v>-74647.022013582347</v>
      </c>
      <c r="E38" s="20">
        <f t="shared" si="25"/>
        <v>-163020.71040298475</v>
      </c>
      <c r="F38" s="20">
        <f t="shared" si="25"/>
        <v>-42313.415030000091</v>
      </c>
      <c r="G38" s="34">
        <f t="shared" si="25"/>
        <v>-64159.354717177921</v>
      </c>
      <c r="H38" s="34">
        <f t="shared" si="25"/>
        <v>-32235.863249999995</v>
      </c>
      <c r="I38" s="34">
        <f t="shared" si="25"/>
        <v>-34175.658204000007</v>
      </c>
    </row>
    <row r="39" spans="1:9" ht="15.75" thickBot="1" x14ac:dyDescent="0.3">
      <c r="A39" s="24" t="s">
        <v>1517</v>
      </c>
      <c r="B39" s="26">
        <f t="shared" ref="B39:F39" si="26">B37/B36</f>
        <v>0.49285871739101139</v>
      </c>
      <c r="C39" s="26">
        <f t="shared" si="26"/>
        <v>0.95791791712270991</v>
      </c>
      <c r="D39" s="26">
        <f t="shared" si="26"/>
        <v>0.84402074443291175</v>
      </c>
      <c r="E39" s="26">
        <f t="shared" si="26"/>
        <v>0.71668674194708737</v>
      </c>
      <c r="F39" s="26">
        <f t="shared" si="26"/>
        <v>0.92395794698126477</v>
      </c>
      <c r="G39" s="35">
        <v>0.85</v>
      </c>
      <c r="H39" s="35">
        <v>0.85</v>
      </c>
      <c r="I39" s="35">
        <v>0.85</v>
      </c>
    </row>
    <row r="41" spans="1:9" x14ac:dyDescent="0.25">
      <c r="A41" s="29"/>
    </row>
    <row r="42" spans="1:9" s="32" customFormat="1" ht="30" customHeight="1" x14ac:dyDescent="0.25">
      <c r="A42" s="56"/>
      <c r="B42" s="56"/>
      <c r="C42" s="56"/>
      <c r="D42" s="56"/>
      <c r="E42" s="56"/>
      <c r="F42" s="56"/>
      <c r="G42" s="56"/>
      <c r="H42" s="56"/>
    </row>
    <row r="43" spans="1:9" x14ac:dyDescent="0.25">
      <c r="A43" s="30"/>
    </row>
  </sheetData>
  <mergeCells count="4">
    <mergeCell ref="A1:H1"/>
    <mergeCell ref="A2:H2"/>
    <mergeCell ref="G3:I3"/>
    <mergeCell ref="A42:H42"/>
  </mergeCells>
  <printOptions horizontalCentered="1"/>
  <pageMargins left="0.7" right="0.7" top="0.75" bottom="0.75" header="0.3" footer="0.3"/>
  <pageSetup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B14" sqref="B14:H15"/>
    </sheetView>
  </sheetViews>
  <sheetFormatPr defaultRowHeight="15" x14ac:dyDescent="0.25"/>
  <cols>
    <col min="1" max="1" width="24.7109375" bestFit="1" customWidth="1"/>
    <col min="2" max="8" width="10.28515625" customWidth="1"/>
    <col min="9" max="9" width="11.7109375" bestFit="1" customWidth="1"/>
    <col min="10" max="11" width="11.5703125" bestFit="1" customWidth="1"/>
  </cols>
  <sheetData>
    <row r="1" spans="1:11" ht="15.75" x14ac:dyDescent="0.25">
      <c r="A1" s="54" t="s">
        <v>1510</v>
      </c>
      <c r="B1" s="54"/>
      <c r="C1" s="54"/>
      <c r="D1" s="54"/>
      <c r="E1" s="54"/>
      <c r="F1" s="54"/>
      <c r="G1" s="54"/>
      <c r="H1" s="54"/>
    </row>
    <row r="2" spans="1:11" ht="15.75" x14ac:dyDescent="0.25">
      <c r="A2" s="54" t="s">
        <v>1511</v>
      </c>
      <c r="B2" s="54"/>
      <c r="C2" s="54"/>
      <c r="D2" s="54"/>
      <c r="E2" s="54"/>
      <c r="F2" s="54"/>
      <c r="G2" s="54"/>
      <c r="H2" s="54"/>
    </row>
    <row r="3" spans="1:11" x14ac:dyDescent="0.25">
      <c r="I3" s="55" t="s">
        <v>1518</v>
      </c>
      <c r="J3" s="55"/>
      <c r="K3" s="55"/>
    </row>
    <row r="4" spans="1:11" x14ac:dyDescent="0.25">
      <c r="A4" s="22" t="s">
        <v>1512</v>
      </c>
    </row>
    <row r="5" spans="1:11" ht="15.75" thickBot="1" x14ac:dyDescent="0.3">
      <c r="A5" s="23"/>
      <c r="B5" s="31" t="s">
        <v>2</v>
      </c>
      <c r="C5" s="31" t="s">
        <v>3</v>
      </c>
      <c r="D5" s="31" t="s">
        <v>4</v>
      </c>
      <c r="E5" s="31" t="s">
        <v>5</v>
      </c>
      <c r="F5" s="31" t="s">
        <v>6</v>
      </c>
      <c r="G5" s="31" t="s">
        <v>7</v>
      </c>
      <c r="H5" s="31" t="s">
        <v>8</v>
      </c>
      <c r="I5" s="37" t="s">
        <v>9</v>
      </c>
      <c r="J5" s="37" t="s">
        <v>10</v>
      </c>
      <c r="K5" s="37" t="s">
        <v>11</v>
      </c>
    </row>
    <row r="6" spans="1:11" x14ac:dyDescent="0.25">
      <c r="A6" s="22" t="s">
        <v>1508</v>
      </c>
      <c r="B6" s="1">
        <v>13628.262000000001</v>
      </c>
      <c r="C6" s="1">
        <v>20618.292000000001</v>
      </c>
      <c r="D6" s="1">
        <v>29090.960000000003</v>
      </c>
      <c r="E6" s="1">
        <v>39194.102999999988</v>
      </c>
      <c r="F6" s="1">
        <v>92298.21100000001</v>
      </c>
      <c r="G6" s="1">
        <v>124243.08500000005</v>
      </c>
      <c r="H6" s="1">
        <v>149462.81900000002</v>
      </c>
      <c r="I6" s="34">
        <v>121639.99199999997</v>
      </c>
      <c r="J6" s="34">
        <v>60289.03</v>
      </c>
      <c r="K6" s="34">
        <v>38620.465999999993</v>
      </c>
    </row>
    <row r="7" spans="1:11" ht="15.75" thickBot="1" x14ac:dyDescent="0.3">
      <c r="A7" s="24" t="s">
        <v>1509</v>
      </c>
      <c r="B7" s="25">
        <v>7466.8249999999998</v>
      </c>
      <c r="C7" s="25">
        <v>24119.315999999995</v>
      </c>
      <c r="D7" s="25">
        <v>48285.806000000011</v>
      </c>
      <c r="E7" s="25">
        <v>46057.011000000028</v>
      </c>
      <c r="F7" s="25">
        <v>80129.395000000048</v>
      </c>
      <c r="G7" s="25">
        <v>126883.175</v>
      </c>
      <c r="H7" s="25">
        <v>134944.82400000002</v>
      </c>
      <c r="I7" s="36">
        <f>I6*I9</f>
        <v>103393.99319999997</v>
      </c>
      <c r="J7" s="36">
        <f t="shared" ref="J7:K7" si="0">J6*J9</f>
        <v>51245.675499999998</v>
      </c>
      <c r="K7" s="36">
        <f t="shared" si="0"/>
        <v>32827.396099999991</v>
      </c>
    </row>
    <row r="8" spans="1:11" x14ac:dyDescent="0.25">
      <c r="A8" s="22" t="s">
        <v>1507</v>
      </c>
      <c r="B8" s="20">
        <f>B7-B6</f>
        <v>-6161.4370000000008</v>
      </c>
      <c r="C8" s="21">
        <f t="shared" ref="C8:K8" si="1">C7-C6</f>
        <v>3501.023999999994</v>
      </c>
      <c r="D8" s="21">
        <f t="shared" si="1"/>
        <v>19194.846000000009</v>
      </c>
      <c r="E8" s="21">
        <f t="shared" si="1"/>
        <v>6862.9080000000395</v>
      </c>
      <c r="F8" s="20">
        <f t="shared" si="1"/>
        <v>-12168.815999999963</v>
      </c>
      <c r="G8" s="21">
        <f t="shared" si="1"/>
        <v>2640.0899999999529</v>
      </c>
      <c r="H8" s="20">
        <f t="shared" si="1"/>
        <v>-14517.994999999995</v>
      </c>
      <c r="I8" s="34">
        <f t="shared" si="1"/>
        <v>-18245.998800000001</v>
      </c>
      <c r="J8" s="34">
        <f t="shared" si="1"/>
        <v>-9043.3545000000013</v>
      </c>
      <c r="K8" s="34">
        <f t="shared" si="1"/>
        <v>-5793.0699000000022</v>
      </c>
    </row>
    <row r="9" spans="1:11" ht="15.75" thickBot="1" x14ac:dyDescent="0.3">
      <c r="A9" s="24" t="s">
        <v>1517</v>
      </c>
      <c r="B9" s="26">
        <f>B7/B6</f>
        <v>0.54789268066610397</v>
      </c>
      <c r="C9" s="27">
        <f t="shared" ref="C9:H9" si="2">C7/C6</f>
        <v>1.1698018439160718</v>
      </c>
      <c r="D9" s="27">
        <f t="shared" si="2"/>
        <v>1.6598216765620664</v>
      </c>
      <c r="E9" s="27">
        <f t="shared" si="2"/>
        <v>1.1751005246886257</v>
      </c>
      <c r="F9" s="26">
        <f t="shared" si="2"/>
        <v>0.86815761791959367</v>
      </c>
      <c r="G9" s="27">
        <f t="shared" si="2"/>
        <v>1.0212493918675631</v>
      </c>
      <c r="H9" s="26">
        <f t="shared" si="2"/>
        <v>0.90286550797626808</v>
      </c>
      <c r="I9" s="38">
        <v>0.85</v>
      </c>
      <c r="J9" s="38">
        <v>0.85</v>
      </c>
      <c r="K9" s="38">
        <v>0.85</v>
      </c>
    </row>
    <row r="12" spans="1:11" x14ac:dyDescent="0.25">
      <c r="A12" s="22" t="s">
        <v>1513</v>
      </c>
    </row>
    <row r="13" spans="1:11" ht="15.75" thickBot="1" x14ac:dyDescent="0.3">
      <c r="A13" s="23"/>
      <c r="B13" s="31" t="s">
        <v>2</v>
      </c>
      <c r="C13" s="31" t="s">
        <v>3</v>
      </c>
      <c r="D13" s="31" t="s">
        <v>4</v>
      </c>
      <c r="E13" s="31" t="s">
        <v>5</v>
      </c>
      <c r="F13" s="31" t="s">
        <v>6</v>
      </c>
      <c r="G13" s="31" t="s">
        <v>7</v>
      </c>
      <c r="H13" s="31" t="s">
        <v>8</v>
      </c>
      <c r="I13" s="33" t="s">
        <v>9</v>
      </c>
      <c r="J13" s="33" t="s">
        <v>10</v>
      </c>
      <c r="K13" s="33" t="s">
        <v>11</v>
      </c>
    </row>
    <row r="14" spans="1:11" x14ac:dyDescent="0.25">
      <c r="A14" s="22" t="s">
        <v>1508</v>
      </c>
      <c r="B14" s="1">
        <v>158966.24499999976</v>
      </c>
      <c r="C14" s="1">
        <v>239230.56699999998</v>
      </c>
      <c r="D14" s="1">
        <v>291061.37400000065</v>
      </c>
      <c r="E14" s="1">
        <v>429224.95199999999</v>
      </c>
      <c r="F14" s="1">
        <v>791326.26500000118</v>
      </c>
      <c r="G14" s="1">
        <v>699548.57000000007</v>
      </c>
      <c r="H14" s="1">
        <v>575952.82500000077</v>
      </c>
      <c r="I14" s="34">
        <v>425049.83999999997</v>
      </c>
      <c r="J14" s="34">
        <v>219490.48499999999</v>
      </c>
      <c r="K14" s="34">
        <v>233847.25000000009</v>
      </c>
    </row>
    <row r="15" spans="1:11" ht="15.75" thickBot="1" x14ac:dyDescent="0.3">
      <c r="A15" s="24" t="s">
        <v>1509</v>
      </c>
      <c r="B15" s="25">
        <v>84326.907999999938</v>
      </c>
      <c r="C15" s="25">
        <v>230755.76399999988</v>
      </c>
      <c r="D15" s="25">
        <v>175037.55600000016</v>
      </c>
      <c r="E15" s="25">
        <v>352854.69399999996</v>
      </c>
      <c r="F15" s="25">
        <v>683718.45800000057</v>
      </c>
      <c r="G15" s="25">
        <v>516549.17600000044</v>
      </c>
      <c r="H15" s="25">
        <v>539056.46300000022</v>
      </c>
      <c r="I15" s="39">
        <f>I14*I17</f>
        <v>361292.36399999994</v>
      </c>
      <c r="J15" s="39">
        <f t="shared" ref="J15:K15" si="3">J14*J17</f>
        <v>186566.91224999999</v>
      </c>
      <c r="K15" s="39">
        <f t="shared" si="3"/>
        <v>198770.16250000006</v>
      </c>
    </row>
    <row r="16" spans="1:11" x14ac:dyDescent="0.25">
      <c r="A16" s="22" t="s">
        <v>1507</v>
      </c>
      <c r="B16" s="20">
        <f>B15-B14</f>
        <v>-74639.336999999825</v>
      </c>
      <c r="C16" s="20">
        <f t="shared" ref="C16" si="4">C15-C14</f>
        <v>-8474.8030000001017</v>
      </c>
      <c r="D16" s="20">
        <f t="shared" ref="D16" si="5">D15-D14</f>
        <v>-116023.81800000049</v>
      </c>
      <c r="E16" s="20">
        <f t="shared" ref="E16" si="6">E15-E14</f>
        <v>-76370.258000000031</v>
      </c>
      <c r="F16" s="20">
        <f t="shared" ref="F16" si="7">F15-F14</f>
        <v>-107607.80700000061</v>
      </c>
      <c r="G16" s="20">
        <f t="shared" ref="G16" si="8">G15-G14</f>
        <v>-182999.39399999962</v>
      </c>
      <c r="H16" s="20">
        <f t="shared" ref="H16:K16" si="9">H15-H14</f>
        <v>-36896.362000000547</v>
      </c>
      <c r="I16" s="34">
        <f t="shared" si="9"/>
        <v>-63757.476000000024</v>
      </c>
      <c r="J16" s="34">
        <f t="shared" si="9"/>
        <v>-32923.572749999992</v>
      </c>
      <c r="K16" s="34">
        <f t="shared" si="9"/>
        <v>-35077.087500000023</v>
      </c>
    </row>
    <row r="17" spans="1:11" ht="15.75" thickBot="1" x14ac:dyDescent="0.3">
      <c r="A17" s="24" t="s">
        <v>1517</v>
      </c>
      <c r="B17" s="26">
        <f>B15/B14</f>
        <v>0.53047052850748322</v>
      </c>
      <c r="C17" s="26">
        <f t="shared" ref="C17:H17" si="10">C15/C14</f>
        <v>0.96457474851029346</v>
      </c>
      <c r="D17" s="26">
        <f t="shared" si="10"/>
        <v>0.60137679416025769</v>
      </c>
      <c r="E17" s="26">
        <f t="shared" si="10"/>
        <v>0.82207404848169208</v>
      </c>
      <c r="F17" s="26">
        <f t="shared" si="10"/>
        <v>0.86401587845690875</v>
      </c>
      <c r="G17" s="26">
        <f t="shared" si="10"/>
        <v>0.73840359076139683</v>
      </c>
      <c r="H17" s="26">
        <f t="shared" si="10"/>
        <v>0.93593856927431429</v>
      </c>
      <c r="I17" s="35">
        <v>0.85</v>
      </c>
      <c r="J17" s="35">
        <v>0.85</v>
      </c>
      <c r="K17" s="35">
        <v>0.85</v>
      </c>
    </row>
    <row r="20" spans="1:11" x14ac:dyDescent="0.25">
      <c r="A20" s="22" t="s">
        <v>1514</v>
      </c>
    </row>
    <row r="21" spans="1:11" ht="15.75" thickBot="1" x14ac:dyDescent="0.3">
      <c r="A21" s="23"/>
      <c r="B21" s="31" t="s">
        <v>2</v>
      </c>
      <c r="C21" s="31" t="s">
        <v>3</v>
      </c>
      <c r="D21" s="31" t="s">
        <v>4</v>
      </c>
      <c r="E21" s="31" t="s">
        <v>5</v>
      </c>
      <c r="F21" s="31" t="s">
        <v>6</v>
      </c>
      <c r="G21" s="31" t="s">
        <v>7</v>
      </c>
      <c r="H21" s="31" t="s">
        <v>8</v>
      </c>
      <c r="I21" s="33" t="s">
        <v>9</v>
      </c>
      <c r="J21" s="33" t="s">
        <v>10</v>
      </c>
      <c r="K21" s="33" t="s">
        <v>11</v>
      </c>
    </row>
    <row r="22" spans="1:11" x14ac:dyDescent="0.25">
      <c r="A22" s="22" t="s">
        <v>1508</v>
      </c>
      <c r="B22" s="1">
        <f>B6+B14</f>
        <v>172594.50699999975</v>
      </c>
      <c r="C22" s="1">
        <f t="shared" ref="C22:K22" si="11">C6+C14</f>
        <v>259848.859</v>
      </c>
      <c r="D22" s="1">
        <f t="shared" si="11"/>
        <v>320152.33400000067</v>
      </c>
      <c r="E22" s="1">
        <f t="shared" si="11"/>
        <v>468419.05499999999</v>
      </c>
      <c r="F22" s="1">
        <f t="shared" si="11"/>
        <v>883624.47600000119</v>
      </c>
      <c r="G22" s="1">
        <f t="shared" si="11"/>
        <v>823791.65500000014</v>
      </c>
      <c r="H22" s="1">
        <f t="shared" si="11"/>
        <v>725415.64400000079</v>
      </c>
      <c r="I22" s="34">
        <f t="shared" si="11"/>
        <v>546689.83199999994</v>
      </c>
      <c r="J22" s="34">
        <f t="shared" si="11"/>
        <v>279779.51500000001</v>
      </c>
      <c r="K22" s="34">
        <f t="shared" si="11"/>
        <v>272467.71600000007</v>
      </c>
    </row>
    <row r="23" spans="1:11" ht="15.75" thickBot="1" x14ac:dyDescent="0.3">
      <c r="A23" s="24" t="s">
        <v>1509</v>
      </c>
      <c r="B23" s="25">
        <f>B7+B15</f>
        <v>91793.732999999935</v>
      </c>
      <c r="C23" s="25">
        <f t="shared" ref="C23:H23" si="12">C7+C15</f>
        <v>254875.07999999987</v>
      </c>
      <c r="D23" s="25">
        <f t="shared" si="12"/>
        <v>223323.36200000017</v>
      </c>
      <c r="E23" s="25">
        <f t="shared" si="12"/>
        <v>398911.70499999996</v>
      </c>
      <c r="F23" s="25">
        <f t="shared" si="12"/>
        <v>763847.85300000058</v>
      </c>
      <c r="G23" s="25">
        <f t="shared" si="12"/>
        <v>643432.35100000049</v>
      </c>
      <c r="H23" s="25">
        <f t="shared" si="12"/>
        <v>674001.28700000024</v>
      </c>
      <c r="I23" s="39">
        <f>I22*I25</f>
        <v>464686.35719999991</v>
      </c>
      <c r="J23" s="39">
        <f t="shared" ref="J23:K23" si="13">J22*J25</f>
        <v>237812.58775000001</v>
      </c>
      <c r="K23" s="39">
        <f t="shared" si="13"/>
        <v>231597.55860000005</v>
      </c>
    </row>
    <row r="24" spans="1:11" x14ac:dyDescent="0.25">
      <c r="A24" s="22" t="s">
        <v>1507</v>
      </c>
      <c r="B24" s="20">
        <f>B23-B22</f>
        <v>-80800.773999999816</v>
      </c>
      <c r="C24" s="20">
        <f t="shared" ref="C24" si="14">C23-C22</f>
        <v>-4973.779000000126</v>
      </c>
      <c r="D24" s="20">
        <f t="shared" ref="D24" si="15">D23-D22</f>
        <v>-96828.972000000504</v>
      </c>
      <c r="E24" s="20">
        <f t="shared" ref="E24" si="16">E23-E22</f>
        <v>-69507.350000000035</v>
      </c>
      <c r="F24" s="20">
        <f t="shared" ref="F24" si="17">F23-F22</f>
        <v>-119776.6230000006</v>
      </c>
      <c r="G24" s="20">
        <f t="shared" ref="G24" si="18">G23-G22</f>
        <v>-180359.30399999965</v>
      </c>
      <c r="H24" s="20">
        <f t="shared" ref="H24:K24" si="19">H23-H22</f>
        <v>-51414.357000000542</v>
      </c>
      <c r="I24" s="34">
        <f t="shared" si="19"/>
        <v>-82003.474800000025</v>
      </c>
      <c r="J24" s="34">
        <f t="shared" si="19"/>
        <v>-41966.927250000008</v>
      </c>
      <c r="K24" s="34">
        <f t="shared" si="19"/>
        <v>-40870.157400000026</v>
      </c>
    </row>
    <row r="25" spans="1:11" ht="15.75" thickBot="1" x14ac:dyDescent="0.3">
      <c r="A25" s="24" t="s">
        <v>1517</v>
      </c>
      <c r="B25" s="26">
        <f>B23/B22</f>
        <v>0.53184620180293496</v>
      </c>
      <c r="C25" s="26">
        <f t="shared" ref="C25:H25" si="20">C23/C22</f>
        <v>0.98085895385824984</v>
      </c>
      <c r="D25" s="26">
        <f t="shared" si="20"/>
        <v>0.69755344029445587</v>
      </c>
      <c r="E25" s="26">
        <f t="shared" si="20"/>
        <v>0.85161288965923887</v>
      </c>
      <c r="F25" s="26">
        <f t="shared" si="20"/>
        <v>0.86444850017939023</v>
      </c>
      <c r="G25" s="26">
        <f t="shared" si="20"/>
        <v>0.78106199194261128</v>
      </c>
      <c r="H25" s="26">
        <f t="shared" si="20"/>
        <v>0.92912427871489289</v>
      </c>
      <c r="I25" s="35">
        <v>0.85</v>
      </c>
      <c r="J25" s="35">
        <v>0.85</v>
      </c>
      <c r="K25" s="35">
        <v>0.85</v>
      </c>
    </row>
    <row r="27" spans="1:11" x14ac:dyDescent="0.25">
      <c r="A27" s="29" t="s">
        <v>1516</v>
      </c>
    </row>
    <row r="28" spans="1:11" s="32" customFormat="1" ht="30" customHeight="1" x14ac:dyDescent="0.25">
      <c r="A28" s="56" t="s">
        <v>1515</v>
      </c>
      <c r="B28" s="56"/>
      <c r="C28" s="56"/>
      <c r="D28" s="56"/>
      <c r="E28" s="56"/>
      <c r="F28" s="56"/>
      <c r="G28" s="56"/>
      <c r="H28" s="56"/>
    </row>
    <row r="29" spans="1:11" x14ac:dyDescent="0.25">
      <c r="A29" s="30"/>
    </row>
  </sheetData>
  <mergeCells count="4">
    <mergeCell ref="A1:H1"/>
    <mergeCell ref="A2:H2"/>
    <mergeCell ref="A28:H28"/>
    <mergeCell ref="I3:K3"/>
  </mergeCells>
  <printOptions horizontalCentered="1"/>
  <pageMargins left="0.7" right="0.7" top="0.75" bottom="0.75" header="0.3" footer="0.3"/>
  <pageSetup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6"/>
  <sheetViews>
    <sheetView workbookViewId="0">
      <selection activeCell="F7" sqref="F7"/>
    </sheetView>
  </sheetViews>
  <sheetFormatPr defaultColWidth="11.5703125" defaultRowHeight="15" x14ac:dyDescent="0.25"/>
  <cols>
    <col min="1" max="1" width="9.7109375" style="6" bestFit="1" customWidth="1"/>
    <col min="2" max="2" width="10.28515625" style="6" bestFit="1" customWidth="1"/>
    <col min="3" max="3" width="11" style="41" bestFit="1" customWidth="1"/>
    <col min="4" max="4" width="11.42578125" style="6" bestFit="1" customWidth="1"/>
    <col min="5" max="5" width="21" style="6" bestFit="1" customWidth="1"/>
    <col min="6" max="6" width="26.85546875" style="6" bestFit="1" customWidth="1"/>
    <col min="7" max="7" width="67.28515625" style="6" bestFit="1" customWidth="1"/>
    <col min="8" max="8" width="11.7109375" style="6" hidden="1" customWidth="1"/>
    <col min="9" max="9" width="12.5703125" style="6" hidden="1" customWidth="1"/>
    <col min="10" max="10" width="10" style="6" bestFit="1" customWidth="1"/>
    <col min="11" max="11" width="8.28515625" style="6" bestFit="1" customWidth="1"/>
    <col min="12" max="14" width="8" style="6" bestFit="1" customWidth="1"/>
    <col min="15" max="15" width="10.85546875" style="6" bestFit="1" customWidth="1"/>
    <col min="16" max="16" width="13.5703125" style="6" customWidth="1"/>
    <col min="17" max="17" width="11.5703125" style="6" bestFit="1" customWidth="1"/>
    <col min="18" max="18" width="13.5703125" style="6" hidden="1" customWidth="1"/>
    <col min="19" max="19" width="12.85546875" style="6" hidden="1" customWidth="1"/>
    <col min="20" max="20" width="9" style="6" hidden="1" customWidth="1"/>
    <col min="21" max="16384" width="11.5703125" style="6"/>
  </cols>
  <sheetData>
    <row r="1" spans="1:20" s="4" customFormat="1" ht="30" customHeight="1" x14ac:dyDescent="0.25">
      <c r="A1" s="3" t="s">
        <v>1481</v>
      </c>
      <c r="B1" s="3" t="s">
        <v>1530</v>
      </c>
      <c r="C1" s="3" t="s">
        <v>1529</v>
      </c>
      <c r="D1" s="3" t="s">
        <v>1505</v>
      </c>
      <c r="E1" s="3" t="s">
        <v>1522</v>
      </c>
      <c r="F1" s="40" t="s">
        <v>1519</v>
      </c>
      <c r="G1" s="3" t="s">
        <v>1</v>
      </c>
      <c r="H1" s="4" t="s">
        <v>1482</v>
      </c>
      <c r="I1" s="4" t="s">
        <v>1483</v>
      </c>
      <c r="J1" s="4" t="s">
        <v>1484</v>
      </c>
      <c r="K1" s="4" t="s">
        <v>1485</v>
      </c>
      <c r="L1" s="4" t="s">
        <v>6</v>
      </c>
      <c r="M1" s="4" t="s">
        <v>1486</v>
      </c>
      <c r="N1" s="4" t="s">
        <v>1487</v>
      </c>
      <c r="O1" s="4" t="s">
        <v>1488</v>
      </c>
      <c r="P1" s="4" t="s">
        <v>1489</v>
      </c>
      <c r="Q1" s="4" t="s">
        <v>1490</v>
      </c>
      <c r="R1" s="4" t="s">
        <v>1491</v>
      </c>
      <c r="S1" s="4" t="s">
        <v>1492</v>
      </c>
      <c r="T1" s="5" t="s">
        <v>1493</v>
      </c>
    </row>
    <row r="2" spans="1:20" x14ac:dyDescent="0.25">
      <c r="A2" s="6" t="s">
        <v>24</v>
      </c>
      <c r="B2" s="6" t="str">
        <f>IF(ISERROR(VLOOKUP(IO_Riparian[[#This Row],[APP_ID]],Table6[APPL_ID],1,FALSE)),"","Y")</f>
        <v>Y</v>
      </c>
      <c r="C2" s="6" t="str">
        <f>IF(ISERROR(VLOOKUP(IO_Riparian[[#This Row],[APP_ID]],Sheet1!$C$2:$C$9,1,FALSE)),"","Y")</f>
        <v/>
      </c>
      <c r="E2" s="6" t="s">
        <v>1551</v>
      </c>
      <c r="F2" s="41" t="s">
        <v>1532</v>
      </c>
      <c r="G2" s="6" t="s">
        <v>25</v>
      </c>
      <c r="H2" s="7">
        <v>1</v>
      </c>
      <c r="I2" s="7">
        <v>0</v>
      </c>
      <c r="J2" s="7">
        <v>0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0</v>
      </c>
      <c r="S2" s="7">
        <v>0</v>
      </c>
      <c r="T2" s="8">
        <f>SUM(IO_Riparian[[#This Row],[JANUARY]:[DECEMBER]])</f>
        <v>8</v>
      </c>
    </row>
    <row r="3" spans="1:20" x14ac:dyDescent="0.25">
      <c r="A3" s="6" t="s">
        <v>26</v>
      </c>
      <c r="B3" s="6" t="str">
        <f>IF(ISERROR(VLOOKUP(IO_Riparian[[#This Row],[APP_ID]],Table6[APPL_ID],1,FALSE)),"","Y")</f>
        <v>Y</v>
      </c>
      <c r="C3" s="6" t="str">
        <f>IF(ISERROR(VLOOKUP(IO_Riparian[[#This Row],[APP_ID]],Sheet1!$C$2:$C$9,1,FALSE)),"","Y")</f>
        <v/>
      </c>
      <c r="E3" s="6" t="s">
        <v>1551</v>
      </c>
      <c r="F3" s="41" t="s">
        <v>1532</v>
      </c>
      <c r="G3" s="6" t="s">
        <v>25</v>
      </c>
      <c r="H3" s="7">
        <v>0</v>
      </c>
      <c r="I3" s="7">
        <v>0</v>
      </c>
      <c r="J3" s="7">
        <v>0</v>
      </c>
      <c r="K3" s="7">
        <v>0</v>
      </c>
      <c r="L3" s="7">
        <v>1</v>
      </c>
      <c r="M3" s="7">
        <v>1</v>
      </c>
      <c r="N3" s="7">
        <v>1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8">
        <f>SUM(IO_Riparian[[#This Row],[JANUARY]:[DECEMBER]])</f>
        <v>4</v>
      </c>
    </row>
    <row r="4" spans="1:20" x14ac:dyDescent="0.25">
      <c r="A4" s="6" t="s">
        <v>27</v>
      </c>
      <c r="B4" s="6" t="str">
        <f>IF(ISERROR(VLOOKUP(IO_Riparian[[#This Row],[APP_ID]],Table6[APPL_ID],1,FALSE)),"","Y")</f>
        <v>Y</v>
      </c>
      <c r="C4" s="6" t="str">
        <f>IF(ISERROR(VLOOKUP(IO_Riparian[[#This Row],[APP_ID]],Sheet1!$C$2:$C$9,1,FALSE)),"","Y")</f>
        <v/>
      </c>
      <c r="E4" s="6" t="s">
        <v>1551</v>
      </c>
      <c r="F4" s="41" t="s">
        <v>1532</v>
      </c>
      <c r="G4" s="6" t="s">
        <v>25</v>
      </c>
      <c r="H4" s="7">
        <v>0</v>
      </c>
      <c r="I4" s="7">
        <v>0</v>
      </c>
      <c r="J4" s="7">
        <v>1</v>
      </c>
      <c r="K4" s="7">
        <v>1</v>
      </c>
      <c r="L4" s="7">
        <v>1</v>
      </c>
      <c r="M4" s="7">
        <v>1</v>
      </c>
      <c r="N4" s="7">
        <v>1</v>
      </c>
      <c r="O4" s="7">
        <v>1</v>
      </c>
      <c r="P4" s="7">
        <v>0</v>
      </c>
      <c r="Q4" s="7">
        <v>0</v>
      </c>
      <c r="R4" s="7">
        <v>0</v>
      </c>
      <c r="S4" s="7">
        <v>0</v>
      </c>
      <c r="T4" s="8">
        <f>SUM(IO_Riparian[[#This Row],[JANUARY]:[DECEMBER]])</f>
        <v>6</v>
      </c>
    </row>
    <row r="5" spans="1:20" x14ac:dyDescent="0.25">
      <c r="A5" s="6" t="s">
        <v>29</v>
      </c>
      <c r="B5" s="6" t="str">
        <f>IF(ISERROR(VLOOKUP(IO_Riparian[[#This Row],[APP_ID]],Table6[APPL_ID],1,FALSE)),"","Y")</f>
        <v>Y</v>
      </c>
      <c r="C5" s="6" t="str">
        <f>IF(ISERROR(VLOOKUP(IO_Riparian[[#This Row],[APP_ID]],Sheet1!$C$2:$C$9,1,FALSE)),"","Y")</f>
        <v/>
      </c>
      <c r="E5" s="6" t="s">
        <v>1551</v>
      </c>
      <c r="F5" s="41" t="s">
        <v>1532</v>
      </c>
      <c r="G5" s="6" t="s">
        <v>30</v>
      </c>
      <c r="H5" s="7">
        <v>0</v>
      </c>
      <c r="I5" s="7">
        <v>0</v>
      </c>
      <c r="J5" s="7">
        <v>1</v>
      </c>
      <c r="K5" s="7">
        <v>1</v>
      </c>
      <c r="L5" s="7">
        <v>1</v>
      </c>
      <c r="M5" s="7">
        <v>1</v>
      </c>
      <c r="N5" s="7">
        <v>1</v>
      </c>
      <c r="O5" s="7">
        <v>1</v>
      </c>
      <c r="P5" s="7">
        <v>1</v>
      </c>
      <c r="Q5" s="7">
        <v>0</v>
      </c>
      <c r="R5" s="7">
        <v>0</v>
      </c>
      <c r="S5" s="7">
        <v>0</v>
      </c>
      <c r="T5" s="8">
        <f>SUM(IO_Riparian[[#This Row],[JANUARY]:[DECEMBER]])</f>
        <v>7</v>
      </c>
    </row>
    <row r="6" spans="1:20" x14ac:dyDescent="0.25">
      <c r="A6" s="6" t="s">
        <v>28</v>
      </c>
      <c r="B6" s="6" t="str">
        <f>IF(ISERROR(VLOOKUP(IO_Riparian[[#This Row],[APP_ID]],Table6[APPL_ID],1,FALSE)),"","Y")</f>
        <v>Y</v>
      </c>
      <c r="C6" s="6" t="str">
        <f>IF(ISERROR(VLOOKUP(IO_Riparian[[#This Row],[APP_ID]],Sheet1!$C$2:$C$9,1,FALSE)),"","Y")</f>
        <v/>
      </c>
      <c r="E6" s="6" t="s">
        <v>1551</v>
      </c>
      <c r="F6" s="41" t="s">
        <v>1532</v>
      </c>
      <c r="G6" s="6" t="s">
        <v>25</v>
      </c>
      <c r="H6" s="7">
        <v>0</v>
      </c>
      <c r="I6" s="7">
        <v>0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1</v>
      </c>
      <c r="P6" s="7">
        <v>0</v>
      </c>
      <c r="Q6" s="7">
        <v>0</v>
      </c>
      <c r="R6" s="7">
        <v>0</v>
      </c>
      <c r="S6" s="7">
        <v>0</v>
      </c>
      <c r="T6" s="8">
        <f>SUM(IO_Riparian[[#This Row],[JANUARY]:[DECEMBER]])</f>
        <v>6</v>
      </c>
    </row>
    <row r="7" spans="1:20" x14ac:dyDescent="0.25">
      <c r="A7" s="6" t="s">
        <v>267</v>
      </c>
      <c r="B7" s="6" t="str">
        <f>IF(ISERROR(VLOOKUP(IO_Riparian[[#This Row],[APP_ID]],Table6[APPL_ID],1,FALSE)),"","Y")</f>
        <v>Y</v>
      </c>
      <c r="C7" s="6" t="str">
        <f>IF(ISERROR(VLOOKUP(IO_Riparian[[#This Row],[APP_ID]],Sheet1!$C$2:$C$9,1,FALSE)),"","Y")</f>
        <v/>
      </c>
      <c r="E7" s="6" t="s">
        <v>1551</v>
      </c>
      <c r="F7" s="41" t="s">
        <v>1532</v>
      </c>
      <c r="G7" s="6" t="s">
        <v>263</v>
      </c>
      <c r="H7" s="7">
        <v>0</v>
      </c>
      <c r="I7" s="7">
        <v>0</v>
      </c>
      <c r="J7" s="7">
        <v>137</v>
      </c>
      <c r="K7" s="7">
        <v>165</v>
      </c>
      <c r="L7" s="7">
        <v>187</v>
      </c>
      <c r="M7" s="7">
        <v>237</v>
      </c>
      <c r="N7" s="7">
        <v>266</v>
      </c>
      <c r="O7" s="7">
        <v>233</v>
      </c>
      <c r="P7" s="7">
        <v>173</v>
      </c>
      <c r="Q7" s="7">
        <v>92</v>
      </c>
      <c r="R7" s="7">
        <v>30</v>
      </c>
      <c r="S7" s="7">
        <v>0</v>
      </c>
      <c r="T7" s="8">
        <f>SUM(IO_Riparian[[#This Row],[JANUARY]:[DECEMBER]])</f>
        <v>1520</v>
      </c>
    </row>
    <row r="8" spans="1:20" x14ac:dyDescent="0.25">
      <c r="A8" s="6" t="s">
        <v>262</v>
      </c>
      <c r="B8" s="6" t="str">
        <f>IF(ISERROR(VLOOKUP(IO_Riparian[[#This Row],[APP_ID]],Table6[APPL_ID],1,FALSE)),"","Y")</f>
        <v>Y</v>
      </c>
      <c r="C8" s="6" t="str">
        <f>IF(ISERROR(VLOOKUP(IO_Riparian[[#This Row],[APP_ID]],Sheet1!$C$2:$C$9,1,FALSE)),"","Y")</f>
        <v/>
      </c>
      <c r="E8" s="6" t="s">
        <v>1551</v>
      </c>
      <c r="F8" s="41" t="s">
        <v>1532</v>
      </c>
      <c r="G8" s="6" t="s">
        <v>263</v>
      </c>
      <c r="H8" s="7">
        <v>0</v>
      </c>
      <c r="I8" s="7">
        <v>0</v>
      </c>
      <c r="J8" s="7">
        <v>59</v>
      </c>
      <c r="K8" s="7">
        <v>71</v>
      </c>
      <c r="L8" s="7">
        <v>80</v>
      </c>
      <c r="M8" s="7">
        <v>102</v>
      </c>
      <c r="N8" s="7">
        <v>114</v>
      </c>
      <c r="O8" s="7">
        <v>100</v>
      </c>
      <c r="P8" s="7">
        <v>75</v>
      </c>
      <c r="Q8" s="7">
        <v>31</v>
      </c>
      <c r="R8" s="7">
        <v>0</v>
      </c>
      <c r="S8" s="7">
        <v>0</v>
      </c>
      <c r="T8" s="8">
        <f>SUM(IO_Riparian[[#This Row],[JANUARY]:[DECEMBER]])</f>
        <v>632</v>
      </c>
    </row>
    <row r="9" spans="1:20" x14ac:dyDescent="0.25">
      <c r="A9" s="6" t="s">
        <v>1383</v>
      </c>
      <c r="B9" s="6" t="str">
        <f>IF(ISERROR(VLOOKUP(IO_Riparian[[#This Row],[APP_ID]],Table6[APPL_ID],1,FALSE)),"","Y")</f>
        <v>Y</v>
      </c>
      <c r="C9" s="6" t="str">
        <f>IF(ISERROR(VLOOKUP(IO_Riparian[[#This Row],[APP_ID]],Sheet1!$C$2:$C$9,1,FALSE)),"","Y")</f>
        <v/>
      </c>
      <c r="E9" s="6" t="s">
        <v>1551</v>
      </c>
      <c r="F9" s="41" t="s">
        <v>1532</v>
      </c>
      <c r="G9" s="6" t="s">
        <v>1384</v>
      </c>
      <c r="H9" s="7">
        <v>0</v>
      </c>
      <c r="I9" s="7">
        <v>0</v>
      </c>
      <c r="J9" s="7">
        <v>0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v>0</v>
      </c>
      <c r="S9" s="7">
        <v>0</v>
      </c>
      <c r="T9" s="8">
        <f>SUM(IO_Riparian[[#This Row],[JANUARY]:[DECEMBER]])</f>
        <v>7</v>
      </c>
    </row>
    <row r="10" spans="1:20" x14ac:dyDescent="0.25">
      <c r="A10" s="6" t="s">
        <v>31</v>
      </c>
      <c r="B10" s="6" t="str">
        <f>IF(ISERROR(VLOOKUP(IO_Riparian[[#This Row],[APP_ID]],Table6[APPL_ID],1,FALSE)),"","Y")</f>
        <v>Y</v>
      </c>
      <c r="C10" s="6" t="str">
        <f>IF(ISERROR(VLOOKUP(IO_Riparian[[#This Row],[APP_ID]],Sheet1!$C$2:$C$9,1,FALSE)),"","Y")</f>
        <v/>
      </c>
      <c r="E10" s="6" t="s">
        <v>1551</v>
      </c>
      <c r="F10" s="41" t="s">
        <v>1532</v>
      </c>
      <c r="G10" s="6" t="s">
        <v>32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7">
        <v>0</v>
      </c>
      <c r="R10" s="7">
        <v>0</v>
      </c>
      <c r="S10" s="7">
        <v>0</v>
      </c>
      <c r="T10" s="8">
        <f>SUM(IO_Riparian[[#This Row],[JANUARY]:[DECEMBER]])</f>
        <v>5</v>
      </c>
    </row>
    <row r="11" spans="1:20" x14ac:dyDescent="0.25">
      <c r="A11" s="6" t="s">
        <v>1026</v>
      </c>
      <c r="B11" s="6" t="str">
        <f>IF(ISERROR(VLOOKUP(IO_Riparian[[#This Row],[APP_ID]],Table6[APPL_ID],1,FALSE)),"","Y")</f>
        <v>Y</v>
      </c>
      <c r="C11" s="6" t="str">
        <f>IF(ISERROR(VLOOKUP(IO_Riparian[[#This Row],[APP_ID]],Sheet1!$C$2:$C$9,1,FALSE)),"","Y")</f>
        <v/>
      </c>
      <c r="E11" s="6" t="s">
        <v>1551</v>
      </c>
      <c r="F11" s="41" t="s">
        <v>1532</v>
      </c>
      <c r="G11" s="6" t="s">
        <v>1027</v>
      </c>
      <c r="H11" s="7">
        <v>0</v>
      </c>
      <c r="I11" s="7">
        <v>0</v>
      </c>
      <c r="J11" s="7">
        <v>0.1</v>
      </c>
      <c r="K11" s="7">
        <v>18</v>
      </c>
      <c r="L11" s="7">
        <v>60.5</v>
      </c>
      <c r="M11" s="7">
        <v>26.6</v>
      </c>
      <c r="N11" s="7">
        <v>141.5</v>
      </c>
      <c r="O11" s="7">
        <v>2.4</v>
      </c>
      <c r="P11" s="7">
        <v>110</v>
      </c>
      <c r="Q11" s="7">
        <v>19.3</v>
      </c>
      <c r="R11" s="7">
        <v>0.1</v>
      </c>
      <c r="S11" s="7">
        <v>5.2</v>
      </c>
      <c r="T11" s="8">
        <f>SUM(IO_Riparian[[#This Row],[JANUARY]:[DECEMBER]])</f>
        <v>383.70000000000005</v>
      </c>
    </row>
    <row r="12" spans="1:20" x14ac:dyDescent="0.25">
      <c r="A12" s="6" t="s">
        <v>906</v>
      </c>
      <c r="B12" s="6" t="str">
        <f>IF(ISERROR(VLOOKUP(IO_Riparian[[#This Row],[APP_ID]],Table6[APPL_ID],1,FALSE)),"","Y")</f>
        <v>Y</v>
      </c>
      <c r="C12" s="6" t="str">
        <f>IF(ISERROR(VLOOKUP(IO_Riparian[[#This Row],[APP_ID]],Sheet1!$C$2:$C$9,1,FALSE)),"","Y")</f>
        <v/>
      </c>
      <c r="E12" s="6" t="s">
        <v>1551</v>
      </c>
      <c r="F12" s="41" t="s">
        <v>1532</v>
      </c>
      <c r="G12" s="6" t="s">
        <v>907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1</v>
      </c>
      <c r="O12" s="7">
        <v>1</v>
      </c>
      <c r="P12" s="7">
        <v>1</v>
      </c>
      <c r="Q12" s="7">
        <v>0</v>
      </c>
      <c r="R12" s="7">
        <v>0</v>
      </c>
      <c r="S12" s="7">
        <v>0</v>
      </c>
      <c r="T12" s="8">
        <f>SUM(IO_Riparian[[#This Row],[JANUARY]:[DECEMBER]])</f>
        <v>9</v>
      </c>
    </row>
    <row r="13" spans="1:20" x14ac:dyDescent="0.25">
      <c r="A13" s="6" t="s">
        <v>934</v>
      </c>
      <c r="B13" s="6" t="str">
        <f>IF(ISERROR(VLOOKUP(IO_Riparian[[#This Row],[APP_ID]],Table6[APPL_ID],1,FALSE)),"","Y")</f>
        <v>Y</v>
      </c>
      <c r="C13" s="6" t="str">
        <f>IF(ISERROR(VLOOKUP(IO_Riparian[[#This Row],[APP_ID]],Sheet1!$C$2:$C$9,1,FALSE)),"","Y")</f>
        <v/>
      </c>
      <c r="E13" s="6" t="s">
        <v>1551</v>
      </c>
      <c r="F13" s="41" t="s">
        <v>1532</v>
      </c>
      <c r="G13" s="6" t="s">
        <v>907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  <c r="O13" s="7">
        <v>1</v>
      </c>
      <c r="P13" s="7">
        <v>1</v>
      </c>
      <c r="Q13" s="7">
        <v>0</v>
      </c>
      <c r="R13" s="7">
        <v>0</v>
      </c>
      <c r="S13" s="7">
        <v>0</v>
      </c>
      <c r="T13" s="8">
        <f>SUM(IO_Riparian[[#This Row],[JANUARY]:[DECEMBER]])</f>
        <v>9</v>
      </c>
    </row>
    <row r="14" spans="1:20" x14ac:dyDescent="0.25">
      <c r="A14" s="6" t="s">
        <v>1077</v>
      </c>
      <c r="B14" s="6" t="str">
        <f>IF(ISERROR(VLOOKUP(IO_Riparian[[#This Row],[APP_ID]],Table6[APPL_ID],1,FALSE)),"","Y")</f>
        <v>Y</v>
      </c>
      <c r="C14" s="6" t="str">
        <f>IF(ISERROR(VLOOKUP(IO_Riparian[[#This Row],[APP_ID]],Sheet1!$C$2:$C$9,1,FALSE)),"","Y")</f>
        <v/>
      </c>
      <c r="E14" s="6" t="s">
        <v>1551</v>
      </c>
      <c r="F14" s="41" t="s">
        <v>1532</v>
      </c>
      <c r="G14" s="6" t="s">
        <v>1032</v>
      </c>
      <c r="H14" s="7">
        <v>1</v>
      </c>
      <c r="I14" s="7">
        <v>0</v>
      </c>
      <c r="J14" s="7">
        <v>0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0</v>
      </c>
      <c r="Q14" s="7">
        <v>0</v>
      </c>
      <c r="R14" s="7">
        <v>0</v>
      </c>
      <c r="S14" s="7">
        <v>0</v>
      </c>
      <c r="T14" s="8">
        <f>SUM(IO_Riparian[[#This Row],[JANUARY]:[DECEMBER]])</f>
        <v>6</v>
      </c>
    </row>
    <row r="15" spans="1:20" x14ac:dyDescent="0.25">
      <c r="A15" s="6" t="s">
        <v>1068</v>
      </c>
      <c r="B15" s="6" t="str">
        <f>IF(ISERROR(VLOOKUP(IO_Riparian[[#This Row],[APP_ID]],Table6[APPL_ID],1,FALSE)),"","Y")</f>
        <v>Y</v>
      </c>
      <c r="C15" s="6" t="str">
        <f>IF(ISERROR(VLOOKUP(IO_Riparian[[#This Row],[APP_ID]],Sheet1!$C$2:$C$9,1,FALSE)),"","Y")</f>
        <v/>
      </c>
      <c r="E15" s="6" t="s">
        <v>1551</v>
      </c>
      <c r="F15" s="41" t="s">
        <v>1532</v>
      </c>
      <c r="G15" s="6" t="s">
        <v>1032</v>
      </c>
      <c r="H15" s="7">
        <v>1</v>
      </c>
      <c r="I15" s="7">
        <v>0</v>
      </c>
      <c r="J15" s="7">
        <v>0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0</v>
      </c>
      <c r="Q15" s="7">
        <v>0</v>
      </c>
      <c r="R15" s="7">
        <v>0</v>
      </c>
      <c r="S15" s="7">
        <v>0</v>
      </c>
      <c r="T15" s="8">
        <f>SUM(IO_Riparian[[#This Row],[JANUARY]:[DECEMBER]])</f>
        <v>6</v>
      </c>
    </row>
    <row r="16" spans="1:20" x14ac:dyDescent="0.25">
      <c r="A16" s="6" t="s">
        <v>256</v>
      </c>
      <c r="B16" s="6" t="str">
        <f>IF(ISERROR(VLOOKUP(IO_Riparian[[#This Row],[APP_ID]],Table6[APPL_ID],1,FALSE)),"","Y")</f>
        <v>Y</v>
      </c>
      <c r="C16" s="6" t="str">
        <f>IF(ISERROR(VLOOKUP(IO_Riparian[[#This Row],[APP_ID]],Sheet1!$C$2:$C$9,1,FALSE)),"","Y")</f>
        <v/>
      </c>
      <c r="E16" s="6" t="s">
        <v>1551</v>
      </c>
      <c r="F16" s="41" t="s">
        <v>1532</v>
      </c>
      <c r="G16" s="6" t="s">
        <v>257</v>
      </c>
      <c r="H16" s="7">
        <v>0</v>
      </c>
      <c r="I16" s="7">
        <v>0</v>
      </c>
      <c r="J16" s="7">
        <v>0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s="7">
        <v>0</v>
      </c>
      <c r="S16" s="7">
        <v>0</v>
      </c>
      <c r="T16" s="8">
        <f>SUM(IO_Riparian[[#This Row],[JANUARY]:[DECEMBER]])</f>
        <v>7</v>
      </c>
    </row>
    <row r="17" spans="1:20" x14ac:dyDescent="0.25">
      <c r="A17" s="6" t="s">
        <v>258</v>
      </c>
      <c r="B17" s="6" t="str">
        <f>IF(ISERROR(VLOOKUP(IO_Riparian[[#This Row],[APP_ID]],Table6[APPL_ID],1,FALSE)),"","Y")</f>
        <v>Y</v>
      </c>
      <c r="C17" s="6" t="str">
        <f>IF(ISERROR(VLOOKUP(IO_Riparian[[#This Row],[APP_ID]],Sheet1!$C$2:$C$9,1,FALSE)),"","Y")</f>
        <v/>
      </c>
      <c r="E17" s="6" t="s">
        <v>1551</v>
      </c>
      <c r="F17" s="41" t="s">
        <v>1532</v>
      </c>
      <c r="G17" s="6" t="s">
        <v>257</v>
      </c>
      <c r="H17" s="7">
        <v>0</v>
      </c>
      <c r="I17" s="7">
        <v>0</v>
      </c>
      <c r="J17" s="7">
        <v>0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7">
        <v>0</v>
      </c>
      <c r="S17" s="7">
        <v>0</v>
      </c>
      <c r="T17" s="8">
        <f>SUM(IO_Riparian[[#This Row],[JANUARY]:[DECEMBER]])</f>
        <v>7</v>
      </c>
    </row>
    <row r="18" spans="1:20" x14ac:dyDescent="0.25">
      <c r="A18" s="6" t="s">
        <v>245</v>
      </c>
      <c r="B18" s="6" t="str">
        <f>IF(ISERROR(VLOOKUP(IO_Riparian[[#This Row],[APP_ID]],Table6[APPL_ID],1,FALSE)),"","Y")</f>
        <v>Y</v>
      </c>
      <c r="C18" s="6" t="str">
        <f>IF(ISERROR(VLOOKUP(IO_Riparian[[#This Row],[APP_ID]],Sheet1!$C$2:$C$9,1,FALSE)),"","Y")</f>
        <v/>
      </c>
      <c r="E18" s="6" t="s">
        <v>1551</v>
      </c>
      <c r="F18" s="41" t="s">
        <v>1532</v>
      </c>
      <c r="G18" s="6" t="s">
        <v>246</v>
      </c>
      <c r="H18" s="7">
        <v>0</v>
      </c>
      <c r="I18" s="7">
        <v>0</v>
      </c>
      <c r="J18" s="7">
        <v>0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  <c r="R18" s="7">
        <v>0</v>
      </c>
      <c r="S18" s="7">
        <v>0</v>
      </c>
      <c r="T18" s="8">
        <f>SUM(IO_Riparian[[#This Row],[JANUARY]:[DECEMBER]])</f>
        <v>7</v>
      </c>
    </row>
    <row r="19" spans="1:20" x14ac:dyDescent="0.25">
      <c r="A19" s="6" t="s">
        <v>1467</v>
      </c>
      <c r="B19" s="6" t="str">
        <f>IF(ISERROR(VLOOKUP(IO_Riparian[[#This Row],[APP_ID]],Table6[APPL_ID],1,FALSE)),"","Y")</f>
        <v>Y</v>
      </c>
      <c r="C19" s="6" t="str">
        <f>IF(ISERROR(VLOOKUP(IO_Riparian[[#This Row],[APP_ID]],Sheet1!$C$2:$C$9,1,FALSE)),"","Y")</f>
        <v/>
      </c>
      <c r="E19" s="6" t="s">
        <v>1551</v>
      </c>
      <c r="F19" s="41" t="s">
        <v>1532</v>
      </c>
      <c r="G19" s="6" t="s">
        <v>1468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  <c r="O19" s="7">
        <v>1</v>
      </c>
      <c r="P19" s="7">
        <v>1</v>
      </c>
      <c r="Q19" s="7">
        <v>1</v>
      </c>
      <c r="R19" s="7">
        <v>1</v>
      </c>
      <c r="S19" s="7">
        <v>1</v>
      </c>
      <c r="T19" s="8">
        <f>SUM(IO_Riparian[[#This Row],[JANUARY]:[DECEMBER]])</f>
        <v>12</v>
      </c>
    </row>
    <row r="20" spans="1:20" x14ac:dyDescent="0.25">
      <c r="A20" s="6" t="s">
        <v>250</v>
      </c>
      <c r="B20" s="6" t="str">
        <f>IF(ISERROR(VLOOKUP(IO_Riparian[[#This Row],[APP_ID]],Table6[APPL_ID],1,FALSE)),"","Y")</f>
        <v>Y</v>
      </c>
      <c r="C20" s="6" t="str">
        <f>IF(ISERROR(VLOOKUP(IO_Riparian[[#This Row],[APP_ID]],Sheet1!$C$2:$C$9,1,FALSE)),"","Y")</f>
        <v/>
      </c>
      <c r="E20" s="6" t="s">
        <v>1551</v>
      </c>
      <c r="F20" s="41" t="s">
        <v>1532</v>
      </c>
      <c r="G20" s="6" t="s">
        <v>246</v>
      </c>
      <c r="H20" s="7">
        <v>0</v>
      </c>
      <c r="I20" s="7">
        <v>0</v>
      </c>
      <c r="J20" s="7">
        <v>0</v>
      </c>
      <c r="K20" s="7">
        <v>1</v>
      </c>
      <c r="L20" s="7">
        <v>1</v>
      </c>
      <c r="M20" s="7">
        <v>1</v>
      </c>
      <c r="N20" s="7">
        <v>1</v>
      </c>
      <c r="O20" s="7">
        <v>1</v>
      </c>
      <c r="P20" s="7">
        <v>1</v>
      </c>
      <c r="Q20" s="7">
        <v>1</v>
      </c>
      <c r="R20" s="7">
        <v>0</v>
      </c>
      <c r="S20" s="7">
        <v>0</v>
      </c>
      <c r="T20" s="8">
        <f>SUM(IO_Riparian[[#This Row],[JANUARY]:[DECEMBER]])</f>
        <v>7</v>
      </c>
    </row>
    <row r="21" spans="1:20" x14ac:dyDescent="0.25">
      <c r="A21" s="6" t="s">
        <v>252</v>
      </c>
      <c r="B21" s="6" t="str">
        <f>IF(ISERROR(VLOOKUP(IO_Riparian[[#This Row],[APP_ID]],Table6[APPL_ID],1,FALSE)),"","Y")</f>
        <v>Y</v>
      </c>
      <c r="C21" s="6" t="str">
        <f>IF(ISERROR(VLOOKUP(IO_Riparian[[#This Row],[APP_ID]],Sheet1!$C$2:$C$9,1,FALSE)),"","Y")</f>
        <v/>
      </c>
      <c r="E21" s="6" t="s">
        <v>1551</v>
      </c>
      <c r="F21" s="41" t="s">
        <v>1532</v>
      </c>
      <c r="G21" s="6" t="s">
        <v>246</v>
      </c>
      <c r="H21" s="7">
        <v>0</v>
      </c>
      <c r="I21" s="7">
        <v>0</v>
      </c>
      <c r="J21" s="7">
        <v>0</v>
      </c>
      <c r="K21" s="7">
        <v>1</v>
      </c>
      <c r="L21" s="7">
        <v>1</v>
      </c>
      <c r="M21" s="7">
        <v>1</v>
      </c>
      <c r="N21" s="7">
        <v>1</v>
      </c>
      <c r="O21" s="7">
        <v>1</v>
      </c>
      <c r="P21" s="7">
        <v>1</v>
      </c>
      <c r="Q21" s="7">
        <v>1</v>
      </c>
      <c r="R21" s="7">
        <v>0</v>
      </c>
      <c r="S21" s="7">
        <v>0</v>
      </c>
      <c r="T21" s="8">
        <f>SUM(IO_Riparian[[#This Row],[JANUARY]:[DECEMBER]])</f>
        <v>7</v>
      </c>
    </row>
    <row r="22" spans="1:20" x14ac:dyDescent="0.25">
      <c r="A22" s="6" t="s">
        <v>1381</v>
      </c>
      <c r="B22" s="6" t="str">
        <f>IF(ISERROR(VLOOKUP(IO_Riparian[[#This Row],[APP_ID]],Table6[APPL_ID],1,FALSE)),"","Y")</f>
        <v>Y</v>
      </c>
      <c r="C22" s="6" t="str">
        <f>IF(ISERROR(VLOOKUP(IO_Riparian[[#This Row],[APP_ID]],Sheet1!$C$2:$C$9,1,FALSE)),"","Y")</f>
        <v/>
      </c>
      <c r="E22" s="6" t="s">
        <v>1551</v>
      </c>
      <c r="F22" s="41" t="s">
        <v>1532</v>
      </c>
      <c r="G22" s="6" t="s">
        <v>1382</v>
      </c>
      <c r="H22" s="7">
        <v>0</v>
      </c>
      <c r="I22" s="7">
        <v>0</v>
      </c>
      <c r="J22" s="7">
        <v>1</v>
      </c>
      <c r="K22" s="7">
        <v>0</v>
      </c>
      <c r="L22" s="7">
        <v>1</v>
      </c>
      <c r="M22" s="7">
        <v>1</v>
      </c>
      <c r="N22" s="7">
        <v>1</v>
      </c>
      <c r="O22" s="7">
        <v>1</v>
      </c>
      <c r="P22" s="7">
        <v>0</v>
      </c>
      <c r="Q22" s="7">
        <v>0</v>
      </c>
      <c r="R22" s="7">
        <v>0</v>
      </c>
      <c r="S22" s="7">
        <v>0</v>
      </c>
      <c r="T22" s="8">
        <f>SUM(IO_Riparian[[#This Row],[JANUARY]:[DECEMBER]])</f>
        <v>5</v>
      </c>
    </row>
    <row r="23" spans="1:20" x14ac:dyDescent="0.25">
      <c r="A23" s="6" t="s">
        <v>139</v>
      </c>
      <c r="B23" s="6" t="str">
        <f>IF(ISERROR(VLOOKUP(IO_Riparian[[#This Row],[APP_ID]],Table6[APPL_ID],1,FALSE)),"","Y")</f>
        <v>Y</v>
      </c>
      <c r="C23" s="6" t="str">
        <f>IF(ISERROR(VLOOKUP(IO_Riparian[[#This Row],[APP_ID]],Sheet1!$C$2:$C$9,1,FALSE)),"","Y")</f>
        <v/>
      </c>
      <c r="E23" s="6" t="s">
        <v>1551</v>
      </c>
      <c r="F23" s="41" t="s">
        <v>1532</v>
      </c>
      <c r="G23" s="6" t="s">
        <v>140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8">
        <f>SUM(IO_Riparian[[#This Row],[JANUARY]:[DECEMBER]])</f>
        <v>0</v>
      </c>
    </row>
    <row r="24" spans="1:20" x14ac:dyDescent="0.25">
      <c r="A24" s="6" t="s">
        <v>170</v>
      </c>
      <c r="B24" s="6" t="str">
        <f>IF(ISERROR(VLOOKUP(IO_Riparian[[#This Row],[APP_ID]],Table6[APPL_ID],1,FALSE)),"","Y")</f>
        <v>Y</v>
      </c>
      <c r="C24" s="6" t="str">
        <f>IF(ISERROR(VLOOKUP(IO_Riparian[[#This Row],[APP_ID]],Sheet1!$C$2:$C$9,1,FALSE)),"","Y")</f>
        <v/>
      </c>
      <c r="E24" s="6" t="s">
        <v>1551</v>
      </c>
      <c r="F24" s="41" t="s">
        <v>1532</v>
      </c>
      <c r="G24" s="6" t="s">
        <v>171</v>
      </c>
      <c r="H24" s="7">
        <v>0</v>
      </c>
      <c r="I24" s="7">
        <v>0</v>
      </c>
      <c r="J24" s="7">
        <v>1</v>
      </c>
      <c r="K24" s="7">
        <v>1</v>
      </c>
      <c r="L24" s="7">
        <v>1</v>
      </c>
      <c r="M24" s="7">
        <v>1</v>
      </c>
      <c r="N24" s="7">
        <v>1</v>
      </c>
      <c r="O24" s="7">
        <v>1</v>
      </c>
      <c r="P24" s="7">
        <v>1</v>
      </c>
      <c r="Q24" s="7">
        <v>1</v>
      </c>
      <c r="R24" s="7">
        <v>0</v>
      </c>
      <c r="S24" s="7">
        <v>0</v>
      </c>
      <c r="T24" s="8">
        <f>SUM(IO_Riparian[[#This Row],[JANUARY]:[DECEMBER]])</f>
        <v>8</v>
      </c>
    </row>
    <row r="25" spans="1:20" x14ac:dyDescent="0.25">
      <c r="A25" s="6" t="s">
        <v>1352</v>
      </c>
      <c r="B25" s="6" t="str">
        <f>IF(ISERROR(VLOOKUP(IO_Riparian[[#This Row],[APP_ID]],Table6[APPL_ID],1,FALSE)),"","Y")</f>
        <v>Y</v>
      </c>
      <c r="C25" s="6" t="str">
        <f>IF(ISERROR(VLOOKUP(IO_Riparian[[#This Row],[APP_ID]],Sheet1!$C$2:$C$9,1,FALSE)),"","Y")</f>
        <v/>
      </c>
      <c r="E25" s="6" t="s">
        <v>1551</v>
      </c>
      <c r="F25" s="41" t="s">
        <v>1532</v>
      </c>
      <c r="G25" s="6" t="s">
        <v>1353</v>
      </c>
      <c r="H25" s="7">
        <v>0</v>
      </c>
      <c r="I25" s="7">
        <v>0</v>
      </c>
      <c r="J25" s="7">
        <v>1</v>
      </c>
      <c r="K25" s="7">
        <v>1</v>
      </c>
      <c r="L25" s="7">
        <v>1</v>
      </c>
      <c r="M25" s="7">
        <v>1</v>
      </c>
      <c r="N25" s="7">
        <v>1</v>
      </c>
      <c r="O25" s="7">
        <v>1</v>
      </c>
      <c r="P25" s="7">
        <v>1</v>
      </c>
      <c r="Q25" s="7">
        <v>1</v>
      </c>
      <c r="R25" s="7">
        <v>0</v>
      </c>
      <c r="S25" s="7">
        <v>0</v>
      </c>
      <c r="T25" s="8">
        <f>SUM(IO_Riparian[[#This Row],[JANUARY]:[DECEMBER]])</f>
        <v>8</v>
      </c>
    </row>
    <row r="26" spans="1:20" x14ac:dyDescent="0.25">
      <c r="A26" s="6" t="s">
        <v>1010</v>
      </c>
      <c r="B26" s="6" t="str">
        <f>IF(ISERROR(VLOOKUP(IO_Riparian[[#This Row],[APP_ID]],Table6[APPL_ID],1,FALSE)),"","Y")</f>
        <v>Y</v>
      </c>
      <c r="C26" s="6" t="str">
        <f>IF(ISERROR(VLOOKUP(IO_Riparian[[#This Row],[APP_ID]],Sheet1!$C$2:$C$9,1,FALSE)),"","Y")</f>
        <v/>
      </c>
      <c r="E26" s="6" t="s">
        <v>1551</v>
      </c>
      <c r="F26" s="41" t="s">
        <v>1532</v>
      </c>
      <c r="G26" s="6" t="s">
        <v>1011</v>
      </c>
      <c r="H26" s="7">
        <v>1</v>
      </c>
      <c r="I26" s="7">
        <v>0</v>
      </c>
      <c r="J26" s="7">
        <v>0</v>
      </c>
      <c r="K26" s="7">
        <v>0</v>
      </c>
      <c r="L26" s="7">
        <v>1</v>
      </c>
      <c r="M26" s="7">
        <v>1</v>
      </c>
      <c r="N26" s="7">
        <v>1</v>
      </c>
      <c r="O26" s="7">
        <v>1</v>
      </c>
      <c r="P26" s="7">
        <v>0</v>
      </c>
      <c r="Q26" s="7">
        <v>0</v>
      </c>
      <c r="R26" s="7">
        <v>0</v>
      </c>
      <c r="S26" s="7">
        <v>0</v>
      </c>
      <c r="T26" s="8">
        <f>SUM(IO_Riparian[[#This Row],[JANUARY]:[DECEMBER]])</f>
        <v>5</v>
      </c>
    </row>
    <row r="27" spans="1:20" x14ac:dyDescent="0.25">
      <c r="A27" s="6" t="s">
        <v>1031</v>
      </c>
      <c r="B27" s="6" t="str">
        <f>IF(ISERROR(VLOOKUP(IO_Riparian[[#This Row],[APP_ID]],Table6[APPL_ID],1,FALSE)),"","Y")</f>
        <v>Y</v>
      </c>
      <c r="C27" s="6" t="str">
        <f>IF(ISERROR(VLOOKUP(IO_Riparian[[#This Row],[APP_ID]],Sheet1!$C$2:$C$9,1,FALSE)),"","Y")</f>
        <v/>
      </c>
      <c r="E27" s="6" t="s">
        <v>1551</v>
      </c>
      <c r="F27" s="41" t="s">
        <v>1532</v>
      </c>
      <c r="G27" s="6" t="s">
        <v>1032</v>
      </c>
      <c r="H27" s="7">
        <v>1</v>
      </c>
      <c r="I27" s="7">
        <v>0</v>
      </c>
      <c r="J27" s="7">
        <v>0</v>
      </c>
      <c r="K27" s="7">
        <v>1</v>
      </c>
      <c r="L27" s="7">
        <v>1</v>
      </c>
      <c r="M27" s="7">
        <v>1</v>
      </c>
      <c r="N27" s="7">
        <v>1</v>
      </c>
      <c r="O27" s="7">
        <v>1</v>
      </c>
      <c r="P27" s="7">
        <v>1</v>
      </c>
      <c r="Q27" s="7">
        <v>0</v>
      </c>
      <c r="R27" s="7">
        <v>0</v>
      </c>
      <c r="S27" s="7">
        <v>0</v>
      </c>
      <c r="T27" s="8">
        <f>SUM(IO_Riparian[[#This Row],[JANUARY]:[DECEMBER]])</f>
        <v>7</v>
      </c>
    </row>
    <row r="28" spans="1:20" x14ac:dyDescent="0.25">
      <c r="A28" s="6" t="s">
        <v>1022</v>
      </c>
      <c r="B28" s="6" t="str">
        <f>IF(ISERROR(VLOOKUP(IO_Riparian[[#This Row],[APP_ID]],Table6[APPL_ID],1,FALSE)),"","Y")</f>
        <v>Y</v>
      </c>
      <c r="C28" s="6" t="str">
        <f>IF(ISERROR(VLOOKUP(IO_Riparian[[#This Row],[APP_ID]],Sheet1!$C$2:$C$9,1,FALSE)),"","Y")</f>
        <v/>
      </c>
      <c r="E28" s="6" t="s">
        <v>1551</v>
      </c>
      <c r="F28" s="41" t="s">
        <v>1532</v>
      </c>
      <c r="G28" s="6" t="s">
        <v>1011</v>
      </c>
      <c r="H28" s="7">
        <v>1</v>
      </c>
      <c r="I28" s="7">
        <v>0</v>
      </c>
      <c r="J28" s="7">
        <v>0</v>
      </c>
      <c r="K28" s="7">
        <v>0</v>
      </c>
      <c r="L28" s="7">
        <v>1</v>
      </c>
      <c r="M28" s="7">
        <v>1</v>
      </c>
      <c r="N28" s="7">
        <v>1</v>
      </c>
      <c r="O28" s="7">
        <v>1</v>
      </c>
      <c r="P28" s="7">
        <v>0</v>
      </c>
      <c r="Q28" s="7">
        <v>0</v>
      </c>
      <c r="R28" s="7">
        <v>0</v>
      </c>
      <c r="S28" s="7">
        <v>0</v>
      </c>
      <c r="T28" s="8">
        <f>SUM(IO_Riparian[[#This Row],[JANUARY]:[DECEMBER]])</f>
        <v>5</v>
      </c>
    </row>
    <row r="29" spans="1:20" x14ac:dyDescent="0.25">
      <c r="A29" s="6" t="s">
        <v>128</v>
      </c>
      <c r="B29" s="6" t="str">
        <f>IF(ISERROR(VLOOKUP(IO_Riparian[[#This Row],[APP_ID]],Table6[APPL_ID],1,FALSE)),"","Y")</f>
        <v>Y</v>
      </c>
      <c r="C29" s="6" t="str">
        <f>IF(ISERROR(VLOOKUP(IO_Riparian[[#This Row],[APP_ID]],Sheet1!$C$2:$C$9,1,FALSE)),"","Y")</f>
        <v/>
      </c>
      <c r="E29" s="6" t="s">
        <v>1531</v>
      </c>
      <c r="F29" s="41" t="s">
        <v>1532</v>
      </c>
      <c r="G29" s="6" t="s">
        <v>129</v>
      </c>
      <c r="H29" s="7">
        <v>0</v>
      </c>
      <c r="I29" s="7">
        <v>0</v>
      </c>
      <c r="J29" s="7">
        <v>1</v>
      </c>
      <c r="K29" s="7">
        <v>1</v>
      </c>
      <c r="L29" s="7">
        <v>1</v>
      </c>
      <c r="M29" s="7">
        <v>1</v>
      </c>
      <c r="N29" s="7">
        <v>1</v>
      </c>
      <c r="O29" s="7">
        <v>1</v>
      </c>
      <c r="P29" s="7">
        <v>1</v>
      </c>
      <c r="Q29" s="7">
        <v>0</v>
      </c>
      <c r="R29" s="7">
        <v>0</v>
      </c>
      <c r="S29" s="7">
        <v>0</v>
      </c>
      <c r="T29" s="8">
        <f>SUM(IO_Riparian[[#This Row],[JANUARY]:[DECEMBER]])</f>
        <v>7</v>
      </c>
    </row>
    <row r="30" spans="1:20" x14ac:dyDescent="0.25">
      <c r="A30" s="6" t="s">
        <v>661</v>
      </c>
      <c r="B30" s="6" t="str">
        <f>IF(ISERROR(VLOOKUP(IO_Riparian[[#This Row],[APP_ID]],Table6[APPL_ID],1,FALSE)),"","Y")</f>
        <v>Y</v>
      </c>
      <c r="C30" s="6" t="str">
        <f>IF(ISERROR(VLOOKUP(IO_Riparian[[#This Row],[APP_ID]],Sheet1!$C$2:$C$9,1,FALSE)),"","Y")</f>
        <v/>
      </c>
      <c r="E30" s="6" t="s">
        <v>1531</v>
      </c>
      <c r="F30" s="41" t="s">
        <v>1533</v>
      </c>
      <c r="G30" s="6" t="s">
        <v>662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8">
        <f>SUM(IO_Riparian[[#This Row],[JANUARY]:[DECEMBER]])</f>
        <v>0</v>
      </c>
    </row>
    <row r="31" spans="1:20" x14ac:dyDescent="0.25">
      <c r="A31" s="6" t="s">
        <v>93</v>
      </c>
      <c r="B31" s="6" t="str">
        <f>IF(ISERROR(VLOOKUP(IO_Riparian[[#This Row],[APP_ID]],Table6[APPL_ID],1,FALSE)),"","Y")</f>
        <v>Y</v>
      </c>
      <c r="C31" s="6" t="str">
        <f>IF(ISERROR(VLOOKUP(IO_Riparian[[#This Row],[APP_ID]],Sheet1!$C$2:$C$9,1,FALSE)),"","Y")</f>
        <v/>
      </c>
      <c r="E31" s="6" t="s">
        <v>1531</v>
      </c>
      <c r="F31" s="41" t="s">
        <v>1532</v>
      </c>
      <c r="G31" s="6" t="s">
        <v>94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8">
        <f>SUM(IO_Riparian[[#This Row],[JANUARY]:[DECEMBER]])</f>
        <v>0</v>
      </c>
    </row>
    <row r="32" spans="1:20" x14ac:dyDescent="0.25">
      <c r="A32" s="6" t="s">
        <v>489</v>
      </c>
      <c r="B32" s="6" t="str">
        <f>IF(ISERROR(VLOOKUP(IO_Riparian[[#This Row],[APP_ID]],Table6[APPL_ID],1,FALSE)),"","Y")</f>
        <v>Y</v>
      </c>
      <c r="C32" s="6" t="str">
        <f>IF(ISERROR(VLOOKUP(IO_Riparian[[#This Row],[APP_ID]],Sheet1!$C$2:$C$9,1,FALSE)),"","Y")</f>
        <v/>
      </c>
      <c r="E32" s="6" t="s">
        <v>1531</v>
      </c>
      <c r="F32" s="41" t="s">
        <v>1533</v>
      </c>
      <c r="G32" s="6" t="s">
        <v>490</v>
      </c>
      <c r="H32" s="7">
        <v>0</v>
      </c>
      <c r="I32" s="7">
        <v>113.1</v>
      </c>
      <c r="J32" s="7">
        <v>0</v>
      </c>
      <c r="K32" s="7">
        <v>0</v>
      </c>
      <c r="L32" s="7">
        <v>170.18</v>
      </c>
      <c r="M32" s="7">
        <v>409.52</v>
      </c>
      <c r="N32" s="7">
        <v>171.3</v>
      </c>
      <c r="O32" s="7">
        <v>335.62</v>
      </c>
      <c r="P32" s="7">
        <v>250.08</v>
      </c>
      <c r="Q32" s="7">
        <v>123.78</v>
      </c>
      <c r="R32" s="7">
        <v>36.869999999999997</v>
      </c>
      <c r="S32" s="7">
        <v>0</v>
      </c>
      <c r="T32" s="8">
        <f>SUM(IO_Riparian[[#This Row],[JANUARY]:[DECEMBER]])</f>
        <v>1610.4499999999996</v>
      </c>
    </row>
    <row r="33" spans="1:20" x14ac:dyDescent="0.25">
      <c r="A33" s="6" t="s">
        <v>677</v>
      </c>
      <c r="B33" s="6" t="str">
        <f>IF(ISERROR(VLOOKUP(IO_Riparian[[#This Row],[APP_ID]],Table6[APPL_ID],1,FALSE)),"","Y")</f>
        <v>Y</v>
      </c>
      <c r="C33" s="6" t="str">
        <f>IF(ISERROR(VLOOKUP(IO_Riparian[[#This Row],[APP_ID]],Sheet1!$C$2:$C$9,1,FALSE)),"","Y")</f>
        <v/>
      </c>
      <c r="E33" s="6" t="s">
        <v>1531</v>
      </c>
      <c r="F33" s="41" t="s">
        <v>1533</v>
      </c>
      <c r="G33" s="6" t="s">
        <v>490</v>
      </c>
      <c r="H33" s="7">
        <v>0</v>
      </c>
      <c r="I33" s="7">
        <v>0</v>
      </c>
      <c r="J33" s="7">
        <v>0</v>
      </c>
      <c r="K33" s="7">
        <v>0</v>
      </c>
      <c r="L33" s="7">
        <v>106.17</v>
      </c>
      <c r="M33" s="7">
        <v>103.41</v>
      </c>
      <c r="N33" s="7">
        <v>87.48</v>
      </c>
      <c r="O33" s="7">
        <v>79.540000000000006</v>
      </c>
      <c r="P33" s="7">
        <v>0</v>
      </c>
      <c r="Q33" s="7">
        <v>43.62</v>
      </c>
      <c r="R33" s="7">
        <v>0</v>
      </c>
      <c r="S33" s="7">
        <v>0</v>
      </c>
      <c r="T33" s="8">
        <f>SUM(IO_Riparian[[#This Row],[JANUARY]:[DECEMBER]])</f>
        <v>420.22</v>
      </c>
    </row>
    <row r="34" spans="1:20" x14ac:dyDescent="0.25">
      <c r="A34" s="6" t="s">
        <v>1060</v>
      </c>
      <c r="B34" s="6" t="str">
        <f>IF(ISERROR(VLOOKUP(IO_Riparian[[#This Row],[APP_ID]],Table6[APPL_ID],1,FALSE)),"","Y")</f>
        <v>Y</v>
      </c>
      <c r="C34" s="6" t="str">
        <f>IF(ISERROR(VLOOKUP(IO_Riparian[[#This Row],[APP_ID]],Sheet1!$C$2:$C$9,1,FALSE)),"","Y")</f>
        <v/>
      </c>
      <c r="E34" s="6" t="s">
        <v>1531</v>
      </c>
      <c r="F34" s="41" t="s">
        <v>1533</v>
      </c>
      <c r="G34" s="6" t="s">
        <v>490</v>
      </c>
      <c r="H34" s="7">
        <v>0</v>
      </c>
      <c r="I34" s="7">
        <v>0</v>
      </c>
      <c r="J34" s="7">
        <v>0</v>
      </c>
      <c r="K34" s="7">
        <v>0</v>
      </c>
      <c r="L34" s="7">
        <v>296.83</v>
      </c>
      <c r="M34" s="7">
        <v>172.97</v>
      </c>
      <c r="N34" s="7">
        <v>245.95</v>
      </c>
      <c r="O34" s="7">
        <v>236.04</v>
      </c>
      <c r="P34" s="7">
        <v>145.52000000000001</v>
      </c>
      <c r="Q34" s="7">
        <v>182.73</v>
      </c>
      <c r="R34" s="7">
        <v>0</v>
      </c>
      <c r="S34" s="7">
        <v>0</v>
      </c>
      <c r="T34" s="8">
        <f>SUM(IO_Riparian[[#This Row],[JANUARY]:[DECEMBER]])</f>
        <v>1280.04</v>
      </c>
    </row>
    <row r="35" spans="1:20" x14ac:dyDescent="0.25">
      <c r="A35" s="6" t="s">
        <v>736</v>
      </c>
      <c r="B35" s="6" t="str">
        <f>IF(ISERROR(VLOOKUP(IO_Riparian[[#This Row],[APP_ID]],Table6[APPL_ID],1,FALSE)),"","Y")</f>
        <v>Y</v>
      </c>
      <c r="C35" s="6" t="str">
        <f>IF(ISERROR(VLOOKUP(IO_Riparian[[#This Row],[APP_ID]],Sheet1!$C$2:$C$9,1,FALSE)),"","Y")</f>
        <v/>
      </c>
      <c r="E35" s="6" t="s">
        <v>1531</v>
      </c>
      <c r="F35" s="41" t="s">
        <v>1533</v>
      </c>
      <c r="G35" s="6" t="s">
        <v>490</v>
      </c>
      <c r="H35" s="7">
        <v>158.77000000000001</v>
      </c>
      <c r="I35" s="7">
        <v>0</v>
      </c>
      <c r="J35" s="7">
        <v>0</v>
      </c>
      <c r="K35" s="7">
        <v>0</v>
      </c>
      <c r="L35" s="7">
        <v>222.24</v>
      </c>
      <c r="M35" s="7">
        <v>423.3</v>
      </c>
      <c r="N35" s="7">
        <v>246.6</v>
      </c>
      <c r="O35" s="7">
        <v>334.99</v>
      </c>
      <c r="P35" s="7">
        <v>279.75</v>
      </c>
      <c r="Q35" s="7">
        <v>118.69</v>
      </c>
      <c r="R35" s="7">
        <v>0</v>
      </c>
      <c r="S35" s="7">
        <v>0</v>
      </c>
      <c r="T35" s="8">
        <f>SUM(IO_Riparian[[#This Row],[JANUARY]:[DECEMBER]])</f>
        <v>1784.34</v>
      </c>
    </row>
    <row r="36" spans="1:20" x14ac:dyDescent="0.25">
      <c r="A36" s="6" t="s">
        <v>1348</v>
      </c>
      <c r="B36" s="6" t="str">
        <f>IF(ISERROR(VLOOKUP(IO_Riparian[[#This Row],[APP_ID]],Table6[APPL_ID],1,FALSE)),"","Y")</f>
        <v>Y</v>
      </c>
      <c r="C36" s="6" t="str">
        <f>IF(ISERROR(VLOOKUP(IO_Riparian[[#This Row],[APP_ID]],Sheet1!$C$2:$C$9,1,FALSE)),"","Y")</f>
        <v/>
      </c>
      <c r="E36" s="6" t="s">
        <v>1531</v>
      </c>
      <c r="F36" s="41" t="s">
        <v>1533</v>
      </c>
      <c r="G36" s="6" t="s">
        <v>490</v>
      </c>
      <c r="H36" s="7">
        <v>0</v>
      </c>
      <c r="I36" s="7">
        <v>0</v>
      </c>
      <c r="J36" s="7">
        <v>0</v>
      </c>
      <c r="K36" s="7">
        <v>0</v>
      </c>
      <c r="L36" s="7">
        <v>132.86000000000001</v>
      </c>
      <c r="M36" s="7">
        <v>102.42</v>
      </c>
      <c r="N36" s="7">
        <v>195.01</v>
      </c>
      <c r="O36" s="7">
        <v>188.37</v>
      </c>
      <c r="P36" s="7">
        <v>85.4</v>
      </c>
      <c r="Q36" s="7">
        <v>148.22999999999999</v>
      </c>
      <c r="R36" s="7">
        <v>0</v>
      </c>
      <c r="S36" s="7">
        <v>0</v>
      </c>
      <c r="T36" s="8">
        <f>SUM(IO_Riparian[[#This Row],[JANUARY]:[DECEMBER]])</f>
        <v>852.29000000000008</v>
      </c>
    </row>
    <row r="37" spans="1:20" x14ac:dyDescent="0.25">
      <c r="A37" s="6" t="s">
        <v>813</v>
      </c>
      <c r="B37" s="6" t="str">
        <f>IF(ISERROR(VLOOKUP(IO_Riparian[[#This Row],[APP_ID]],Table6[APPL_ID],1,FALSE)),"","Y")</f>
        <v>Y</v>
      </c>
      <c r="C37" s="6" t="str">
        <f>IF(ISERROR(VLOOKUP(IO_Riparian[[#This Row],[APP_ID]],Sheet1!$C$2:$C$9,1,FALSE)),"","Y")</f>
        <v/>
      </c>
      <c r="E37" s="6" t="s">
        <v>1531</v>
      </c>
      <c r="F37" s="41" t="s">
        <v>1533</v>
      </c>
      <c r="G37" s="6" t="s">
        <v>490</v>
      </c>
      <c r="H37" s="7">
        <v>0</v>
      </c>
      <c r="I37" s="7">
        <v>0</v>
      </c>
      <c r="J37" s="7">
        <v>0</v>
      </c>
      <c r="K37" s="7">
        <v>0</v>
      </c>
      <c r="L37" s="7">
        <v>133.72999999999999</v>
      </c>
      <c r="M37" s="7">
        <v>169.33</v>
      </c>
      <c r="N37" s="7">
        <v>89.33</v>
      </c>
      <c r="O37" s="7">
        <v>76.09</v>
      </c>
      <c r="P37" s="7">
        <v>147.38</v>
      </c>
      <c r="Q37" s="7">
        <v>123.69</v>
      </c>
      <c r="R37" s="7">
        <v>0</v>
      </c>
      <c r="S37" s="7">
        <v>0</v>
      </c>
      <c r="T37" s="8">
        <f>SUM(IO_Riparian[[#This Row],[JANUARY]:[DECEMBER]])</f>
        <v>739.55</v>
      </c>
    </row>
    <row r="38" spans="1:20" x14ac:dyDescent="0.25">
      <c r="A38" s="6" t="s">
        <v>850</v>
      </c>
      <c r="B38" s="6" t="str">
        <f>IF(ISERROR(VLOOKUP(IO_Riparian[[#This Row],[APP_ID]],Table6[APPL_ID],1,FALSE)),"","Y")</f>
        <v>Y</v>
      </c>
      <c r="C38" s="6" t="str">
        <f>IF(ISERROR(VLOOKUP(IO_Riparian[[#This Row],[APP_ID]],Sheet1!$C$2:$C$9,1,FALSE)),"","Y")</f>
        <v/>
      </c>
      <c r="E38" s="6" t="s">
        <v>1531</v>
      </c>
      <c r="F38" s="41" t="s">
        <v>1533</v>
      </c>
      <c r="G38" s="6" t="s">
        <v>490</v>
      </c>
      <c r="H38" s="7">
        <v>0</v>
      </c>
      <c r="I38" s="7">
        <v>0</v>
      </c>
      <c r="J38" s="7">
        <v>0</v>
      </c>
      <c r="K38" s="7">
        <v>0</v>
      </c>
      <c r="L38" s="7">
        <v>200.24</v>
      </c>
      <c r="M38" s="7">
        <v>297.33999999999997</v>
      </c>
      <c r="N38" s="7">
        <v>304.10000000000002</v>
      </c>
      <c r="O38" s="7">
        <v>297.48</v>
      </c>
      <c r="P38" s="7">
        <v>306.23</v>
      </c>
      <c r="Q38" s="7">
        <v>16.39</v>
      </c>
      <c r="R38" s="7">
        <v>0</v>
      </c>
      <c r="S38" s="7">
        <v>0</v>
      </c>
      <c r="T38" s="8">
        <f>SUM(IO_Riparian[[#This Row],[JANUARY]:[DECEMBER]])</f>
        <v>1421.7800000000002</v>
      </c>
    </row>
    <row r="39" spans="1:20" x14ac:dyDescent="0.25">
      <c r="A39" s="6" t="s">
        <v>864</v>
      </c>
      <c r="B39" s="6" t="str">
        <f>IF(ISERROR(VLOOKUP(IO_Riparian[[#This Row],[APP_ID]],Table6[APPL_ID],1,FALSE)),"","Y")</f>
        <v>Y</v>
      </c>
      <c r="C39" s="6" t="str">
        <f>IF(ISERROR(VLOOKUP(IO_Riparian[[#This Row],[APP_ID]],Sheet1!$C$2:$C$9,1,FALSE)),"","Y")</f>
        <v/>
      </c>
      <c r="E39" s="6" t="s">
        <v>1531</v>
      </c>
      <c r="F39" s="41" t="s">
        <v>1533</v>
      </c>
      <c r="G39" s="6" t="s">
        <v>490</v>
      </c>
      <c r="H39" s="7">
        <v>0</v>
      </c>
      <c r="I39" s="7">
        <v>0</v>
      </c>
      <c r="J39" s="7">
        <v>0</v>
      </c>
      <c r="K39" s="7">
        <v>0</v>
      </c>
      <c r="L39" s="7">
        <v>222.31</v>
      </c>
      <c r="M39" s="7">
        <v>118.34</v>
      </c>
      <c r="N39" s="7">
        <v>243.11</v>
      </c>
      <c r="O39" s="7">
        <v>120.19</v>
      </c>
      <c r="P39" s="7">
        <v>124.87</v>
      </c>
      <c r="Q39" s="7">
        <v>270.87</v>
      </c>
      <c r="R39" s="7">
        <v>0</v>
      </c>
      <c r="S39" s="7">
        <v>0</v>
      </c>
      <c r="T39" s="8">
        <f>SUM(IO_Riparian[[#This Row],[JANUARY]:[DECEMBER]])</f>
        <v>1099.69</v>
      </c>
    </row>
    <row r="40" spans="1:20" x14ac:dyDescent="0.25">
      <c r="A40" s="6" t="s">
        <v>895</v>
      </c>
      <c r="B40" s="6" t="str">
        <f>IF(ISERROR(VLOOKUP(IO_Riparian[[#This Row],[APP_ID]],Table6[APPL_ID],1,FALSE)),"","Y")</f>
        <v>Y</v>
      </c>
      <c r="C40" s="6" t="str">
        <f>IF(ISERROR(VLOOKUP(IO_Riparian[[#This Row],[APP_ID]],Sheet1!$C$2:$C$9,1,FALSE)),"","Y")</f>
        <v/>
      </c>
      <c r="E40" s="6" t="s">
        <v>1531</v>
      </c>
      <c r="F40" s="41" t="s">
        <v>1533</v>
      </c>
      <c r="G40" s="6" t="s">
        <v>490</v>
      </c>
      <c r="H40" s="7">
        <v>0</v>
      </c>
      <c r="I40" s="7">
        <v>0</v>
      </c>
      <c r="J40" s="7">
        <v>0</v>
      </c>
      <c r="K40" s="7">
        <v>0</v>
      </c>
      <c r="L40" s="7">
        <v>341.17</v>
      </c>
      <c r="M40" s="7">
        <v>222.18</v>
      </c>
      <c r="N40" s="7">
        <v>344.64</v>
      </c>
      <c r="O40" s="7">
        <v>253.71</v>
      </c>
      <c r="P40" s="7">
        <v>268.55</v>
      </c>
      <c r="Q40" s="7">
        <v>177.96</v>
      </c>
      <c r="R40" s="7">
        <v>0</v>
      </c>
      <c r="S40" s="7">
        <v>0</v>
      </c>
      <c r="T40" s="8">
        <f>SUM(IO_Riparian[[#This Row],[JANUARY]:[DECEMBER]])</f>
        <v>1608.21</v>
      </c>
    </row>
    <row r="41" spans="1:20" x14ac:dyDescent="0.25">
      <c r="A41" s="6" t="s">
        <v>1033</v>
      </c>
      <c r="B41" s="6" t="str">
        <f>IF(ISERROR(VLOOKUP(IO_Riparian[[#This Row],[APP_ID]],Table6[APPL_ID],1,FALSE)),"","Y")</f>
        <v>Y</v>
      </c>
      <c r="C41" s="6" t="str">
        <f>IF(ISERROR(VLOOKUP(IO_Riparian[[#This Row],[APP_ID]],Sheet1!$C$2:$C$9,1,FALSE)),"","Y")</f>
        <v/>
      </c>
      <c r="E41" s="6" t="s">
        <v>1531</v>
      </c>
      <c r="F41" s="41" t="s">
        <v>1533</v>
      </c>
      <c r="G41" s="6" t="s">
        <v>490</v>
      </c>
      <c r="H41" s="7">
        <v>0</v>
      </c>
      <c r="I41" s="7">
        <v>0</v>
      </c>
      <c r="J41" s="7">
        <v>0</v>
      </c>
      <c r="K41" s="7">
        <v>0</v>
      </c>
      <c r="L41" s="7">
        <v>214.36</v>
      </c>
      <c r="M41" s="7">
        <v>467.87</v>
      </c>
      <c r="N41" s="7">
        <v>179.06</v>
      </c>
      <c r="O41" s="7">
        <v>316.44</v>
      </c>
      <c r="P41" s="7">
        <v>227.66</v>
      </c>
      <c r="Q41" s="7">
        <v>105.88</v>
      </c>
      <c r="R41" s="7">
        <v>0</v>
      </c>
      <c r="S41" s="7">
        <v>0</v>
      </c>
      <c r="T41" s="8">
        <f>SUM(IO_Riparian[[#This Row],[JANUARY]:[DECEMBER]])</f>
        <v>1511.27</v>
      </c>
    </row>
    <row r="42" spans="1:20" x14ac:dyDescent="0.25">
      <c r="A42" s="6" t="s">
        <v>901</v>
      </c>
      <c r="B42" s="6" t="str">
        <f>IF(ISERROR(VLOOKUP(IO_Riparian[[#This Row],[APP_ID]],Table6[APPL_ID],1,FALSE)),"","Y")</f>
        <v>Y</v>
      </c>
      <c r="C42" s="6" t="str">
        <f>IF(ISERROR(VLOOKUP(IO_Riparian[[#This Row],[APP_ID]],Sheet1!$C$2:$C$9,1,FALSE)),"","Y")</f>
        <v/>
      </c>
      <c r="E42" s="6" t="s">
        <v>1531</v>
      </c>
      <c r="F42" s="41" t="s">
        <v>1533</v>
      </c>
      <c r="G42" s="6" t="s">
        <v>490</v>
      </c>
      <c r="H42" s="7">
        <v>0</v>
      </c>
      <c r="I42" s="7">
        <v>0</v>
      </c>
      <c r="J42" s="7">
        <v>0</v>
      </c>
      <c r="K42" s="7">
        <v>0</v>
      </c>
      <c r="L42" s="7">
        <v>82.36</v>
      </c>
      <c r="M42" s="7">
        <v>49.37</v>
      </c>
      <c r="N42" s="7">
        <v>82.88</v>
      </c>
      <c r="O42" s="7">
        <v>46.83</v>
      </c>
      <c r="P42" s="7">
        <v>78.39</v>
      </c>
      <c r="Q42" s="7">
        <v>36.200000000000003</v>
      </c>
      <c r="R42" s="7">
        <v>0</v>
      </c>
      <c r="S42" s="7">
        <v>0</v>
      </c>
      <c r="T42" s="8">
        <f>SUM(IO_Riparian[[#This Row],[JANUARY]:[DECEMBER]])</f>
        <v>376.03</v>
      </c>
    </row>
    <row r="43" spans="1:20" x14ac:dyDescent="0.25">
      <c r="A43" s="6" t="s">
        <v>905</v>
      </c>
      <c r="B43" s="6" t="str">
        <f>IF(ISERROR(VLOOKUP(IO_Riparian[[#This Row],[APP_ID]],Table6[APPL_ID],1,FALSE)),"","Y")</f>
        <v>Y</v>
      </c>
      <c r="C43" s="6" t="str">
        <f>IF(ISERROR(VLOOKUP(IO_Riparian[[#This Row],[APP_ID]],Sheet1!$C$2:$C$9,1,FALSE)),"","Y")</f>
        <v/>
      </c>
      <c r="E43" s="6" t="s">
        <v>1531</v>
      </c>
      <c r="F43" s="41" t="s">
        <v>1533</v>
      </c>
      <c r="G43" s="6" t="s">
        <v>490</v>
      </c>
      <c r="H43" s="7">
        <v>78.8</v>
      </c>
      <c r="I43" s="7">
        <v>0</v>
      </c>
      <c r="J43" s="7">
        <v>0</v>
      </c>
      <c r="K43" s="7">
        <v>0</v>
      </c>
      <c r="L43" s="7">
        <v>109.36</v>
      </c>
      <c r="M43" s="7">
        <v>190.61</v>
      </c>
      <c r="N43" s="7">
        <v>104.15</v>
      </c>
      <c r="O43" s="7">
        <v>93.26</v>
      </c>
      <c r="P43" s="7">
        <v>107.12</v>
      </c>
      <c r="Q43" s="7">
        <v>94.51</v>
      </c>
      <c r="R43" s="7">
        <v>0</v>
      </c>
      <c r="S43" s="7">
        <v>0</v>
      </c>
      <c r="T43" s="8">
        <f>SUM(IO_Riparian[[#This Row],[JANUARY]:[DECEMBER]])</f>
        <v>777.81</v>
      </c>
    </row>
    <row r="44" spans="1:20" x14ac:dyDescent="0.25">
      <c r="A44" s="6" t="s">
        <v>913</v>
      </c>
      <c r="B44" s="6" t="str">
        <f>IF(ISERROR(VLOOKUP(IO_Riparian[[#This Row],[APP_ID]],Table6[APPL_ID],1,FALSE)),"","Y")</f>
        <v>Y</v>
      </c>
      <c r="C44" s="6" t="str">
        <f>IF(ISERROR(VLOOKUP(IO_Riparian[[#This Row],[APP_ID]],Sheet1!$C$2:$C$9,1,FALSE)),"","Y")</f>
        <v/>
      </c>
      <c r="E44" s="6" t="s">
        <v>1531</v>
      </c>
      <c r="F44" s="41" t="s">
        <v>1533</v>
      </c>
      <c r="G44" s="6" t="s">
        <v>490</v>
      </c>
      <c r="H44" s="7">
        <v>73.92</v>
      </c>
      <c r="I44" s="7">
        <v>0</v>
      </c>
      <c r="J44" s="7">
        <v>0</v>
      </c>
      <c r="K44" s="7">
        <v>0</v>
      </c>
      <c r="L44" s="7">
        <v>35.61</v>
      </c>
      <c r="M44" s="7">
        <v>51.3</v>
      </c>
      <c r="N44" s="7">
        <v>29.18</v>
      </c>
      <c r="O44" s="7">
        <v>24.71</v>
      </c>
      <c r="P44" s="7">
        <v>24.14</v>
      </c>
      <c r="Q44" s="7">
        <v>10.97</v>
      </c>
      <c r="R44" s="7">
        <v>0</v>
      </c>
      <c r="S44" s="7">
        <v>0</v>
      </c>
      <c r="T44" s="8">
        <f>SUM(IO_Riparian[[#This Row],[JANUARY]:[DECEMBER]])</f>
        <v>249.83</v>
      </c>
    </row>
    <row r="45" spans="1:20" x14ac:dyDescent="0.25">
      <c r="A45" s="6" t="s">
        <v>915</v>
      </c>
      <c r="B45" s="6" t="str">
        <f>IF(ISERROR(VLOOKUP(IO_Riparian[[#This Row],[APP_ID]],Table6[APPL_ID],1,FALSE)),"","Y")</f>
        <v>Y</v>
      </c>
      <c r="C45" s="6" t="str">
        <f>IF(ISERROR(VLOOKUP(IO_Riparian[[#This Row],[APP_ID]],Sheet1!$C$2:$C$9,1,FALSE)),"","Y")</f>
        <v/>
      </c>
      <c r="E45" s="6" t="s">
        <v>1531</v>
      </c>
      <c r="F45" s="41" t="s">
        <v>1533</v>
      </c>
      <c r="G45" s="6" t="s">
        <v>490</v>
      </c>
      <c r="H45" s="7">
        <v>0</v>
      </c>
      <c r="I45" s="7">
        <v>53.27</v>
      </c>
      <c r="J45" s="7">
        <v>0</v>
      </c>
      <c r="K45" s="7">
        <v>0</v>
      </c>
      <c r="L45" s="7">
        <v>0</v>
      </c>
      <c r="M45" s="7">
        <v>145.07</v>
      </c>
      <c r="N45" s="7">
        <v>141.58000000000001</v>
      </c>
      <c r="O45" s="7">
        <v>128.54</v>
      </c>
      <c r="P45" s="7">
        <v>43.86</v>
      </c>
      <c r="Q45" s="7">
        <v>69.91</v>
      </c>
      <c r="R45" s="7">
        <v>0</v>
      </c>
      <c r="S45" s="7">
        <v>0</v>
      </c>
      <c r="T45" s="8">
        <f>SUM(IO_Riparian[[#This Row],[JANUARY]:[DECEMBER]])</f>
        <v>582.23</v>
      </c>
    </row>
    <row r="46" spans="1:20" x14ac:dyDescent="0.25">
      <c r="A46" s="6" t="s">
        <v>1015</v>
      </c>
      <c r="B46" s="6" t="str">
        <f>IF(ISERROR(VLOOKUP(IO_Riparian[[#This Row],[APP_ID]],Table6[APPL_ID],1,FALSE)),"","Y")</f>
        <v>Y</v>
      </c>
      <c r="C46" s="6" t="str">
        <f>IF(ISERROR(VLOOKUP(IO_Riparian[[#This Row],[APP_ID]],Sheet1!$C$2:$C$9,1,FALSE)),"","Y")</f>
        <v/>
      </c>
      <c r="E46" s="6" t="s">
        <v>1531</v>
      </c>
      <c r="F46" s="41" t="s">
        <v>1533</v>
      </c>
      <c r="G46" s="6" t="s">
        <v>490</v>
      </c>
      <c r="H46" s="7">
        <v>0</v>
      </c>
      <c r="I46" s="7">
        <v>0</v>
      </c>
      <c r="J46" s="7">
        <v>0</v>
      </c>
      <c r="K46" s="7">
        <v>0</v>
      </c>
      <c r="L46" s="7">
        <v>100.56</v>
      </c>
      <c r="M46" s="7">
        <v>214.46</v>
      </c>
      <c r="N46" s="7">
        <v>88.91</v>
      </c>
      <c r="O46" s="7">
        <v>193.34</v>
      </c>
      <c r="P46" s="7">
        <v>124.75</v>
      </c>
      <c r="Q46" s="7">
        <v>98.37</v>
      </c>
      <c r="R46" s="7">
        <v>0</v>
      </c>
      <c r="S46" s="7">
        <v>0</v>
      </c>
      <c r="T46" s="8">
        <f>SUM(IO_Riparian[[#This Row],[JANUARY]:[DECEMBER]])</f>
        <v>820.39</v>
      </c>
    </row>
    <row r="47" spans="1:20" x14ac:dyDescent="0.25">
      <c r="A47" s="6" t="s">
        <v>860</v>
      </c>
      <c r="B47" s="6" t="str">
        <f>IF(ISERROR(VLOOKUP(IO_Riparian[[#This Row],[APP_ID]],Table6[APPL_ID],1,FALSE)),"","Y")</f>
        <v>Y</v>
      </c>
      <c r="C47" s="6" t="str">
        <f>IF(ISERROR(VLOOKUP(IO_Riparian[[#This Row],[APP_ID]],Sheet1!$C$2:$C$9,1,FALSE)),"","Y")</f>
        <v/>
      </c>
      <c r="E47" s="6" t="s">
        <v>1531</v>
      </c>
      <c r="F47" s="41" t="s">
        <v>1532</v>
      </c>
      <c r="G47" s="6" t="s">
        <v>861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8">
        <f>SUM(IO_Riparian[[#This Row],[JANUARY]:[DECEMBER]])</f>
        <v>0</v>
      </c>
    </row>
    <row r="48" spans="1:20" x14ac:dyDescent="0.25">
      <c r="A48" s="6" t="s">
        <v>1341</v>
      </c>
      <c r="B48" s="6" t="str">
        <f>IF(ISERROR(VLOOKUP(IO_Riparian[[#This Row],[APP_ID]],Table6[APPL_ID],1,FALSE)),"","Y")</f>
        <v>Y</v>
      </c>
      <c r="C48" s="6" t="str">
        <f>IF(ISERROR(VLOOKUP(IO_Riparian[[#This Row],[APP_ID]],Sheet1!$C$2:$C$9,1,FALSE)),"","Y")</f>
        <v/>
      </c>
      <c r="E48" s="6" t="s">
        <v>1531</v>
      </c>
      <c r="F48" s="41" t="s">
        <v>1532</v>
      </c>
      <c r="G48" s="6" t="s">
        <v>1342</v>
      </c>
      <c r="H48" s="7">
        <v>56</v>
      </c>
      <c r="I48" s="7">
        <v>168</v>
      </c>
      <c r="J48" s="7">
        <v>0</v>
      </c>
      <c r="K48" s="7">
        <v>0</v>
      </c>
      <c r="L48" s="7">
        <v>196</v>
      </c>
      <c r="M48" s="7">
        <v>559</v>
      </c>
      <c r="N48" s="7">
        <v>559</v>
      </c>
      <c r="O48" s="7">
        <v>726</v>
      </c>
      <c r="P48" s="7">
        <v>475</v>
      </c>
      <c r="Q48" s="7">
        <v>56</v>
      </c>
      <c r="R48" s="7">
        <v>0</v>
      </c>
      <c r="S48" s="7">
        <v>0</v>
      </c>
      <c r="T48" s="8">
        <f>SUM(IO_Riparian[[#This Row],[JANUARY]:[DECEMBER]])</f>
        <v>2795</v>
      </c>
    </row>
    <row r="49" spans="1:20" x14ac:dyDescent="0.25">
      <c r="A49" s="6" t="s">
        <v>18</v>
      </c>
      <c r="B49" s="6" t="str">
        <f>IF(ISERROR(VLOOKUP(IO_Riparian[[#This Row],[APP_ID]],Table6[APPL_ID],1,FALSE)),"","Y")</f>
        <v>Y</v>
      </c>
      <c r="C49" s="6" t="str">
        <f>IF(ISERROR(VLOOKUP(IO_Riparian[[#This Row],[APP_ID]],Sheet1!$C$2:$C$9,1,FALSE)),"","Y")</f>
        <v/>
      </c>
      <c r="E49" s="6" t="s">
        <v>1531</v>
      </c>
      <c r="F49" s="41" t="s">
        <v>1533</v>
      </c>
      <c r="G49" s="6" t="s">
        <v>19</v>
      </c>
      <c r="H49" s="7">
        <v>0</v>
      </c>
      <c r="I49" s="7">
        <v>0</v>
      </c>
      <c r="J49" s="7">
        <v>0</v>
      </c>
      <c r="K49" s="7">
        <v>120</v>
      </c>
      <c r="L49" s="7">
        <v>100</v>
      </c>
      <c r="M49" s="7">
        <v>100</v>
      </c>
      <c r="N49" s="7">
        <v>100</v>
      </c>
      <c r="O49" s="7">
        <v>60</v>
      </c>
      <c r="P49" s="7">
        <v>20</v>
      </c>
      <c r="Q49" s="7">
        <v>0</v>
      </c>
      <c r="R49" s="7">
        <v>0</v>
      </c>
      <c r="S49" s="7">
        <v>0</v>
      </c>
      <c r="T49" s="8">
        <f>SUM(IO_Riparian[[#This Row],[JANUARY]:[DECEMBER]])</f>
        <v>500</v>
      </c>
    </row>
    <row r="50" spans="1:20" x14ac:dyDescent="0.25">
      <c r="A50" s="6" t="s">
        <v>727</v>
      </c>
      <c r="B50" s="6" t="str">
        <f>IF(ISERROR(VLOOKUP(IO_Riparian[[#This Row],[APP_ID]],Table6[APPL_ID],1,FALSE)),"","Y")</f>
        <v>Y</v>
      </c>
      <c r="C50" s="6" t="str">
        <f>IF(ISERROR(VLOOKUP(IO_Riparian[[#This Row],[APP_ID]],Sheet1!$C$2:$C$9,1,FALSE)),"","Y")</f>
        <v/>
      </c>
      <c r="E50" s="6" t="s">
        <v>1531</v>
      </c>
      <c r="F50" s="41" t="s">
        <v>1533</v>
      </c>
      <c r="G50" s="6" t="s">
        <v>726</v>
      </c>
      <c r="H50" s="7">
        <v>1</v>
      </c>
      <c r="I50" s="7">
        <v>1</v>
      </c>
      <c r="J50" s="7">
        <v>1</v>
      </c>
      <c r="K50" s="7">
        <v>1</v>
      </c>
      <c r="L50" s="7">
        <v>1</v>
      </c>
      <c r="M50" s="7">
        <v>1</v>
      </c>
      <c r="N50" s="7">
        <v>1</v>
      </c>
      <c r="O50" s="7">
        <v>1</v>
      </c>
      <c r="P50" s="7">
        <v>1</v>
      </c>
      <c r="Q50" s="7">
        <v>1</v>
      </c>
      <c r="R50" s="7">
        <v>1</v>
      </c>
      <c r="S50" s="7">
        <v>4.4800000000000004</v>
      </c>
      <c r="T50" s="8">
        <f>SUM(IO_Riparian[[#This Row],[JANUARY]:[DECEMBER]])</f>
        <v>15.48</v>
      </c>
    </row>
    <row r="51" spans="1:20" x14ac:dyDescent="0.25">
      <c r="A51" s="6" t="s">
        <v>732</v>
      </c>
      <c r="B51" s="6" t="str">
        <f>IF(ISERROR(VLOOKUP(IO_Riparian[[#This Row],[APP_ID]],Table6[APPL_ID],1,FALSE)),"","Y")</f>
        <v>Y</v>
      </c>
      <c r="C51" s="6" t="str">
        <f>IF(ISERROR(VLOOKUP(IO_Riparian[[#This Row],[APP_ID]],Sheet1!$C$2:$C$9,1,FALSE)),"","Y")</f>
        <v/>
      </c>
      <c r="E51" s="6" t="s">
        <v>1531</v>
      </c>
      <c r="F51" s="41" t="s">
        <v>1533</v>
      </c>
      <c r="G51" s="6" t="s">
        <v>726</v>
      </c>
      <c r="H51" s="7">
        <v>1</v>
      </c>
      <c r="I51" s="7">
        <v>1</v>
      </c>
      <c r="J51" s="7">
        <v>1</v>
      </c>
      <c r="K51" s="7">
        <v>1</v>
      </c>
      <c r="L51" s="7">
        <v>1</v>
      </c>
      <c r="M51" s="7">
        <v>1</v>
      </c>
      <c r="N51" s="7">
        <v>1</v>
      </c>
      <c r="O51" s="7">
        <v>1</v>
      </c>
      <c r="P51" s="7">
        <v>1</v>
      </c>
      <c r="Q51" s="7">
        <v>1</v>
      </c>
      <c r="R51" s="7">
        <v>1</v>
      </c>
      <c r="S51" s="7">
        <v>1</v>
      </c>
      <c r="T51" s="8">
        <f>SUM(IO_Riparian[[#This Row],[JANUARY]:[DECEMBER]])</f>
        <v>12</v>
      </c>
    </row>
    <row r="52" spans="1:20" x14ac:dyDescent="0.25">
      <c r="A52" s="6" t="s">
        <v>1093</v>
      </c>
      <c r="B52" s="6" t="str">
        <f>IF(ISERROR(VLOOKUP(IO_Riparian[[#This Row],[APP_ID]],Table6[APPL_ID],1,FALSE)),"","Y")</f>
        <v>Y</v>
      </c>
      <c r="C52" s="6" t="str">
        <f>IF(ISERROR(VLOOKUP(IO_Riparian[[#This Row],[APP_ID]],Sheet1!$C$2:$C$9,1,FALSE)),"","Y")</f>
        <v/>
      </c>
      <c r="E52" s="6" t="s">
        <v>1531</v>
      </c>
      <c r="F52" s="41" t="s">
        <v>1533</v>
      </c>
      <c r="G52" s="6" t="s">
        <v>726</v>
      </c>
      <c r="H52" s="7">
        <v>1</v>
      </c>
      <c r="I52" s="7">
        <v>1</v>
      </c>
      <c r="J52" s="7">
        <v>1</v>
      </c>
      <c r="K52" s="7">
        <v>1</v>
      </c>
      <c r="L52" s="7">
        <v>1</v>
      </c>
      <c r="M52" s="7">
        <v>1</v>
      </c>
      <c r="N52" s="7">
        <v>1</v>
      </c>
      <c r="O52" s="7">
        <v>1</v>
      </c>
      <c r="P52" s="7">
        <v>1</v>
      </c>
      <c r="Q52" s="7">
        <v>1</v>
      </c>
      <c r="R52" s="7">
        <v>1</v>
      </c>
      <c r="S52" s="7">
        <v>1</v>
      </c>
      <c r="T52" s="8">
        <f>SUM(IO_Riparian[[#This Row],[JANUARY]:[DECEMBER]])</f>
        <v>12</v>
      </c>
    </row>
    <row r="53" spans="1:20" x14ac:dyDescent="0.25">
      <c r="A53" s="6" t="s">
        <v>1040</v>
      </c>
      <c r="B53" s="6" t="str">
        <f>IF(ISERROR(VLOOKUP(IO_Riparian[[#This Row],[APP_ID]],Table6[APPL_ID],1,FALSE)),"","Y")</f>
        <v>Y</v>
      </c>
      <c r="C53" s="6" t="str">
        <f>IF(ISERROR(VLOOKUP(IO_Riparian[[#This Row],[APP_ID]],Sheet1!$C$2:$C$9,1,FALSE)),"","Y")</f>
        <v/>
      </c>
      <c r="E53" s="6" t="s">
        <v>1531</v>
      </c>
      <c r="F53" s="41" t="s">
        <v>1533</v>
      </c>
      <c r="G53" s="6" t="s">
        <v>490</v>
      </c>
      <c r="H53" s="7">
        <v>67.44</v>
      </c>
      <c r="I53" s="7">
        <v>0</v>
      </c>
      <c r="J53" s="7">
        <v>0</v>
      </c>
      <c r="K53" s="7">
        <v>0</v>
      </c>
      <c r="L53" s="7">
        <v>104.21</v>
      </c>
      <c r="M53" s="7">
        <v>99.66</v>
      </c>
      <c r="N53" s="7">
        <v>85.73</v>
      </c>
      <c r="O53" s="7">
        <v>51.83</v>
      </c>
      <c r="P53" s="7">
        <v>38.33</v>
      </c>
      <c r="Q53" s="7">
        <v>0</v>
      </c>
      <c r="R53" s="7">
        <v>0</v>
      </c>
      <c r="S53" s="7">
        <v>0</v>
      </c>
      <c r="T53" s="8">
        <f>SUM(IO_Riparian[[#This Row],[JANUARY]:[DECEMBER]])</f>
        <v>447.19999999999993</v>
      </c>
    </row>
    <row r="54" spans="1:20" x14ac:dyDescent="0.25">
      <c r="A54" s="6" t="s">
        <v>762</v>
      </c>
      <c r="B54" s="6" t="str">
        <f>IF(ISERROR(VLOOKUP(IO_Riparian[[#This Row],[APP_ID]],Table6[APPL_ID],1,FALSE)),"","Y")</f>
        <v>Y</v>
      </c>
      <c r="C54" s="6" t="str">
        <f>IF(ISERROR(VLOOKUP(IO_Riparian[[#This Row],[APP_ID]],Sheet1!$C$2:$C$9,1,FALSE)),"","Y")</f>
        <v/>
      </c>
      <c r="E54" s="6" t="s">
        <v>1531</v>
      </c>
      <c r="F54" s="41" t="s">
        <v>1533</v>
      </c>
      <c r="G54" s="6" t="s">
        <v>763</v>
      </c>
      <c r="H54" s="7">
        <v>480</v>
      </c>
      <c r="I54" s="7">
        <v>0</v>
      </c>
      <c r="J54" s="7">
        <v>0</v>
      </c>
      <c r="K54" s="7">
        <v>480</v>
      </c>
      <c r="L54" s="7">
        <v>480</v>
      </c>
      <c r="M54" s="7">
        <v>480</v>
      </c>
      <c r="N54" s="7">
        <v>480</v>
      </c>
      <c r="O54" s="7">
        <v>480</v>
      </c>
      <c r="P54" s="7">
        <v>480</v>
      </c>
      <c r="Q54" s="7">
        <v>480</v>
      </c>
      <c r="R54" s="7">
        <v>480</v>
      </c>
      <c r="S54" s="7">
        <v>480</v>
      </c>
      <c r="T54" s="8">
        <f>SUM(IO_Riparian[[#This Row],[JANUARY]:[DECEMBER]])</f>
        <v>4800</v>
      </c>
    </row>
    <row r="55" spans="1:20" x14ac:dyDescent="0.25">
      <c r="A55" s="6" t="s">
        <v>336</v>
      </c>
      <c r="B55" s="6" t="str">
        <f>IF(ISERROR(VLOOKUP(IO_Riparian[[#This Row],[APP_ID]],Table6[APPL_ID],1,FALSE)),"","Y")</f>
        <v>Y</v>
      </c>
      <c r="C55" s="6" t="str">
        <f>IF(ISERROR(VLOOKUP(IO_Riparian[[#This Row],[APP_ID]],Sheet1!$C$2:$C$9,1,FALSE)),"","Y")</f>
        <v/>
      </c>
      <c r="E55" s="6" t="s">
        <v>1531</v>
      </c>
      <c r="F55" s="41" t="s">
        <v>1532</v>
      </c>
      <c r="G55" s="6" t="s">
        <v>337</v>
      </c>
      <c r="H55" s="7">
        <v>1</v>
      </c>
      <c r="I55" s="7">
        <v>1</v>
      </c>
      <c r="J55" s="7">
        <v>1</v>
      </c>
      <c r="K55" s="7">
        <v>0</v>
      </c>
      <c r="L55" s="7">
        <v>1</v>
      </c>
      <c r="M55" s="7">
        <v>1</v>
      </c>
      <c r="N55" s="7">
        <v>1</v>
      </c>
      <c r="O55" s="7">
        <v>1</v>
      </c>
      <c r="P55" s="7">
        <v>1</v>
      </c>
      <c r="Q55" s="7">
        <v>1</v>
      </c>
      <c r="R55" s="7">
        <v>1</v>
      </c>
      <c r="S55" s="7">
        <v>0</v>
      </c>
      <c r="T55" s="8">
        <f>SUM(IO_Riparian[[#This Row],[JANUARY]:[DECEMBER]])</f>
        <v>10</v>
      </c>
    </row>
    <row r="56" spans="1:20" x14ac:dyDescent="0.25">
      <c r="A56" s="6" t="s">
        <v>1197</v>
      </c>
      <c r="B56" s="6" t="str">
        <f>IF(ISERROR(VLOOKUP(IO_Riparian[[#This Row],[APP_ID]],Table6[APPL_ID],1,FALSE)),"","Y")</f>
        <v>Y</v>
      </c>
      <c r="C56" s="6" t="str">
        <f>IF(ISERROR(VLOOKUP(IO_Riparian[[#This Row],[APP_ID]],Sheet1!$C$2:$C$9,1,FALSE)),"","Y")</f>
        <v/>
      </c>
      <c r="E56" s="6" t="s">
        <v>1531</v>
      </c>
      <c r="F56" s="41" t="s">
        <v>1533</v>
      </c>
      <c r="G56" s="6" t="s">
        <v>726</v>
      </c>
      <c r="H56" s="7">
        <v>1</v>
      </c>
      <c r="I56" s="7">
        <v>1</v>
      </c>
      <c r="J56" s="7">
        <v>1</v>
      </c>
      <c r="K56" s="7">
        <v>1</v>
      </c>
      <c r="L56" s="7">
        <v>1</v>
      </c>
      <c r="M56" s="7">
        <v>1</v>
      </c>
      <c r="N56" s="7">
        <v>1</v>
      </c>
      <c r="O56" s="7">
        <v>1</v>
      </c>
      <c r="P56" s="7">
        <v>1</v>
      </c>
      <c r="Q56" s="7">
        <v>1</v>
      </c>
      <c r="R56" s="7">
        <v>1</v>
      </c>
      <c r="S56" s="7">
        <v>1</v>
      </c>
      <c r="T56" s="8">
        <f>SUM(IO_Riparian[[#This Row],[JANUARY]:[DECEMBER]])</f>
        <v>12</v>
      </c>
    </row>
    <row r="57" spans="1:20" x14ac:dyDescent="0.25">
      <c r="A57" s="6" t="s">
        <v>888</v>
      </c>
      <c r="B57" s="6" t="str">
        <f>IF(ISERROR(VLOOKUP(IO_Riparian[[#This Row],[APP_ID]],Table6[APPL_ID],1,FALSE)),"","Y")</f>
        <v>Y</v>
      </c>
      <c r="C57" s="6" t="str">
        <f>IF(ISERROR(VLOOKUP(IO_Riparian[[#This Row],[APP_ID]],Sheet1!$C$2:$C$9,1,FALSE)),"","Y")</f>
        <v/>
      </c>
      <c r="E57" s="6" t="s">
        <v>1531</v>
      </c>
      <c r="F57" s="41" t="s">
        <v>1532</v>
      </c>
      <c r="G57" s="6" t="s">
        <v>889</v>
      </c>
      <c r="H57" s="7">
        <v>0</v>
      </c>
      <c r="I57" s="7">
        <v>0</v>
      </c>
      <c r="J57" s="7">
        <v>0</v>
      </c>
      <c r="K57" s="7">
        <v>1</v>
      </c>
      <c r="L57" s="7">
        <v>1</v>
      </c>
      <c r="M57" s="7">
        <v>1</v>
      </c>
      <c r="N57" s="7">
        <v>1</v>
      </c>
      <c r="O57" s="7">
        <v>1</v>
      </c>
      <c r="P57" s="7">
        <v>1</v>
      </c>
      <c r="Q57" s="7">
        <v>0</v>
      </c>
      <c r="R57" s="7">
        <v>0</v>
      </c>
      <c r="S57" s="7">
        <v>0</v>
      </c>
      <c r="T57" s="8">
        <f>SUM(IO_Riparian[[#This Row],[JANUARY]:[DECEMBER]])</f>
        <v>6</v>
      </c>
    </row>
    <row r="58" spans="1:20" x14ac:dyDescent="0.25">
      <c r="A58" s="6" t="s">
        <v>283</v>
      </c>
      <c r="B58" s="6" t="str">
        <f>IF(ISERROR(VLOOKUP(IO_Riparian[[#This Row],[APP_ID]],Table6[APPL_ID],1,FALSE)),"","Y")</f>
        <v>Y</v>
      </c>
      <c r="C58" s="6" t="str">
        <f>IF(ISERROR(VLOOKUP(IO_Riparian[[#This Row],[APP_ID]],Sheet1!$C$2:$C$9,1,FALSE)),"","Y")</f>
        <v/>
      </c>
      <c r="E58" s="6" t="s">
        <v>1531</v>
      </c>
      <c r="F58" s="41" t="s">
        <v>1532</v>
      </c>
      <c r="G58" s="6" t="s">
        <v>284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8">
        <f>SUM(IO_Riparian[[#This Row],[JANUARY]:[DECEMBER]])</f>
        <v>0</v>
      </c>
    </row>
    <row r="59" spans="1:20" x14ac:dyDescent="0.25">
      <c r="A59" s="6" t="s">
        <v>1300</v>
      </c>
      <c r="B59" s="6" t="str">
        <f>IF(ISERROR(VLOOKUP(IO_Riparian[[#This Row],[APP_ID]],Table6[APPL_ID],1,FALSE)),"","Y")</f>
        <v>Y</v>
      </c>
      <c r="C59" s="6" t="str">
        <f>IF(ISERROR(VLOOKUP(IO_Riparian[[#This Row],[APP_ID]],Sheet1!$C$2:$C$9,1,FALSE)),"","Y")</f>
        <v/>
      </c>
      <c r="E59" s="6" t="s">
        <v>1531</v>
      </c>
      <c r="F59" s="41" t="s">
        <v>1533</v>
      </c>
      <c r="G59" s="6" t="s">
        <v>1297</v>
      </c>
      <c r="H59" s="7">
        <v>0</v>
      </c>
      <c r="I59" s="7">
        <v>0</v>
      </c>
      <c r="J59" s="7">
        <v>0</v>
      </c>
      <c r="K59" s="7">
        <v>1</v>
      </c>
      <c r="L59" s="7">
        <v>1</v>
      </c>
      <c r="M59" s="7">
        <v>1</v>
      </c>
      <c r="N59" s="7">
        <v>1</v>
      </c>
      <c r="O59" s="7">
        <v>1</v>
      </c>
      <c r="P59" s="7">
        <v>1</v>
      </c>
      <c r="Q59" s="7">
        <v>0</v>
      </c>
      <c r="R59" s="7">
        <v>0</v>
      </c>
      <c r="S59" s="7">
        <v>0</v>
      </c>
      <c r="T59" s="8">
        <f>SUM(IO_Riparian[[#This Row],[JANUARY]:[DECEMBER]])</f>
        <v>6</v>
      </c>
    </row>
    <row r="60" spans="1:20" x14ac:dyDescent="0.25">
      <c r="A60" s="6" t="s">
        <v>1299</v>
      </c>
      <c r="B60" s="6" t="str">
        <f>IF(ISERROR(VLOOKUP(IO_Riparian[[#This Row],[APP_ID]],Table6[APPL_ID],1,FALSE)),"","Y")</f>
        <v>Y</v>
      </c>
      <c r="C60" s="6" t="str">
        <f>IF(ISERROR(VLOOKUP(IO_Riparian[[#This Row],[APP_ID]],Sheet1!$C$2:$C$9,1,FALSE)),"","Y")</f>
        <v/>
      </c>
      <c r="E60" s="6" t="s">
        <v>1531</v>
      </c>
      <c r="F60" s="41" t="s">
        <v>1533</v>
      </c>
      <c r="G60" s="6" t="s">
        <v>1297</v>
      </c>
      <c r="H60" s="7">
        <v>0</v>
      </c>
      <c r="I60" s="7">
        <v>0</v>
      </c>
      <c r="J60" s="7">
        <v>1</v>
      </c>
      <c r="K60" s="7">
        <v>1</v>
      </c>
      <c r="L60" s="7">
        <v>1</v>
      </c>
      <c r="M60" s="7">
        <v>1</v>
      </c>
      <c r="N60" s="7">
        <v>1</v>
      </c>
      <c r="O60" s="7">
        <v>1</v>
      </c>
      <c r="P60" s="7">
        <v>1</v>
      </c>
      <c r="Q60" s="7">
        <v>0</v>
      </c>
      <c r="R60" s="7">
        <v>0</v>
      </c>
      <c r="S60" s="7">
        <v>0</v>
      </c>
      <c r="T60" s="8">
        <f>SUM(IO_Riparian[[#This Row],[JANUARY]:[DECEMBER]])</f>
        <v>7</v>
      </c>
    </row>
    <row r="61" spans="1:20" x14ac:dyDescent="0.25">
      <c r="A61" s="6" t="s">
        <v>764</v>
      </c>
      <c r="B61" s="6" t="str">
        <f>IF(ISERROR(VLOOKUP(IO_Riparian[[#This Row],[APP_ID]],Table6[APPL_ID],1,FALSE)),"","Y")</f>
        <v>Y</v>
      </c>
      <c r="C61" s="6" t="str">
        <f>IF(ISERROR(VLOOKUP(IO_Riparian[[#This Row],[APP_ID]],Sheet1!$C$2:$C$9,1,FALSE)),"","Y")</f>
        <v/>
      </c>
      <c r="E61" s="6" t="s">
        <v>1531</v>
      </c>
      <c r="F61" s="41" t="s">
        <v>1533</v>
      </c>
      <c r="G61" s="6" t="s">
        <v>717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8">
        <f>SUM(IO_Riparian[[#This Row],[JANUARY]:[DECEMBER]])</f>
        <v>0</v>
      </c>
    </row>
    <row r="62" spans="1:20" x14ac:dyDescent="0.25">
      <c r="A62" s="6" t="s">
        <v>1134</v>
      </c>
      <c r="B62" s="6" t="str">
        <f>IF(ISERROR(VLOOKUP(IO_Riparian[[#This Row],[APP_ID]],Table6[APPL_ID],1,FALSE)),"","Y")</f>
        <v>Y</v>
      </c>
      <c r="C62" s="6" t="str">
        <f>IF(ISERROR(VLOOKUP(IO_Riparian[[#This Row],[APP_ID]],Sheet1!$C$2:$C$9,1,FALSE)),"","Y")</f>
        <v/>
      </c>
      <c r="E62" s="6" t="s">
        <v>1531</v>
      </c>
      <c r="F62" s="41" t="s">
        <v>1533</v>
      </c>
      <c r="G62" s="6" t="s">
        <v>1135</v>
      </c>
      <c r="H62" s="7">
        <v>0</v>
      </c>
      <c r="I62" s="7">
        <v>0</v>
      </c>
      <c r="J62" s="7">
        <v>9</v>
      </c>
      <c r="K62" s="7">
        <v>18</v>
      </c>
      <c r="L62" s="7">
        <v>390</v>
      </c>
      <c r="M62" s="7">
        <v>390</v>
      </c>
      <c r="N62" s="7">
        <v>381</v>
      </c>
      <c r="O62" s="7">
        <v>372</v>
      </c>
      <c r="P62" s="7">
        <v>84</v>
      </c>
      <c r="Q62" s="7">
        <v>0</v>
      </c>
      <c r="R62" s="7">
        <v>0</v>
      </c>
      <c r="S62" s="7">
        <v>0</v>
      </c>
      <c r="T62" s="8">
        <f>SUM(IO_Riparian[[#This Row],[JANUARY]:[DECEMBER]])</f>
        <v>1644</v>
      </c>
    </row>
    <row r="63" spans="1:20" x14ac:dyDescent="0.25">
      <c r="A63" s="6" t="s">
        <v>1187</v>
      </c>
      <c r="B63" s="6" t="str">
        <f>IF(ISERROR(VLOOKUP(IO_Riparian[[#This Row],[APP_ID]],Table6[APPL_ID],1,FALSE)),"","Y")</f>
        <v>Y</v>
      </c>
      <c r="C63" s="6" t="str">
        <f>IF(ISERROR(VLOOKUP(IO_Riparian[[#This Row],[APP_ID]],Sheet1!$C$2:$C$9,1,FALSE)),"","Y")</f>
        <v/>
      </c>
      <c r="E63" s="6" t="s">
        <v>1531</v>
      </c>
      <c r="F63" s="41" t="s">
        <v>1532</v>
      </c>
      <c r="G63" s="6" t="s">
        <v>1188</v>
      </c>
      <c r="H63" s="7">
        <v>0</v>
      </c>
      <c r="I63" s="7">
        <v>0</v>
      </c>
      <c r="J63" s="7">
        <v>300</v>
      </c>
      <c r="K63" s="7">
        <v>300</v>
      </c>
      <c r="L63" s="7">
        <v>300</v>
      </c>
      <c r="M63" s="7">
        <v>300</v>
      </c>
      <c r="N63" s="7">
        <v>300</v>
      </c>
      <c r="O63" s="7">
        <v>300</v>
      </c>
      <c r="P63" s="7">
        <v>300</v>
      </c>
      <c r="Q63" s="7">
        <v>300</v>
      </c>
      <c r="R63" s="7">
        <v>0</v>
      </c>
      <c r="S63" s="7">
        <v>0</v>
      </c>
      <c r="T63" s="8">
        <f>SUM(IO_Riparian[[#This Row],[JANUARY]:[DECEMBER]])</f>
        <v>2400</v>
      </c>
    </row>
    <row r="64" spans="1:20" x14ac:dyDescent="0.25">
      <c r="A64" s="6" t="s">
        <v>1069</v>
      </c>
      <c r="B64" s="6" t="str">
        <f>IF(ISERROR(VLOOKUP(IO_Riparian[[#This Row],[APP_ID]],Table6[APPL_ID],1,FALSE)),"","Y")</f>
        <v>Y</v>
      </c>
      <c r="C64" s="6" t="str">
        <f>IF(ISERROR(VLOOKUP(IO_Riparian[[#This Row],[APP_ID]],Sheet1!$C$2:$C$9,1,FALSE)),"","Y")</f>
        <v/>
      </c>
      <c r="E64" s="6" t="s">
        <v>1531</v>
      </c>
      <c r="F64" s="41" t="s">
        <v>1532</v>
      </c>
      <c r="G64" s="6" t="s">
        <v>1070</v>
      </c>
      <c r="H64" s="7">
        <v>1</v>
      </c>
      <c r="I64" s="7">
        <v>1</v>
      </c>
      <c r="J64" s="7">
        <v>1</v>
      </c>
      <c r="K64" s="7">
        <v>1</v>
      </c>
      <c r="L64" s="7">
        <v>1</v>
      </c>
      <c r="M64" s="7">
        <v>1</v>
      </c>
      <c r="N64" s="7">
        <v>1</v>
      </c>
      <c r="O64" s="7">
        <v>1</v>
      </c>
      <c r="P64" s="7">
        <v>1</v>
      </c>
      <c r="Q64" s="7">
        <v>1</v>
      </c>
      <c r="R64" s="7">
        <v>1</v>
      </c>
      <c r="S64" s="7">
        <v>1</v>
      </c>
      <c r="T64" s="8">
        <f>SUM(IO_Riparian[[#This Row],[JANUARY]:[DECEMBER]])</f>
        <v>12</v>
      </c>
    </row>
    <row r="65" spans="1:20" x14ac:dyDescent="0.25">
      <c r="A65" s="6" t="s">
        <v>425</v>
      </c>
      <c r="B65" s="6" t="str">
        <f>IF(ISERROR(VLOOKUP(IO_Riparian[[#This Row],[APP_ID]],Table6[APPL_ID],1,FALSE)),"","Y")</f>
        <v>Y</v>
      </c>
      <c r="C65" s="6" t="str">
        <f>IF(ISERROR(VLOOKUP(IO_Riparian[[#This Row],[APP_ID]],Sheet1!$C$2:$C$9,1,FALSE)),"","Y")</f>
        <v/>
      </c>
      <c r="E65" s="6" t="s">
        <v>1531</v>
      </c>
      <c r="F65" s="41" t="s">
        <v>1532</v>
      </c>
      <c r="G65" s="6" t="s">
        <v>426</v>
      </c>
      <c r="H65" s="7">
        <v>0</v>
      </c>
      <c r="I65" s="7">
        <v>0</v>
      </c>
      <c r="J65" s="7">
        <v>0</v>
      </c>
      <c r="K65" s="7">
        <v>1</v>
      </c>
      <c r="L65" s="7">
        <v>1</v>
      </c>
      <c r="M65" s="7">
        <v>1</v>
      </c>
      <c r="N65" s="7">
        <v>1</v>
      </c>
      <c r="O65" s="7">
        <v>1</v>
      </c>
      <c r="P65" s="7">
        <v>0</v>
      </c>
      <c r="Q65" s="7">
        <v>0</v>
      </c>
      <c r="R65" s="7">
        <v>0</v>
      </c>
      <c r="S65" s="7">
        <v>0</v>
      </c>
      <c r="T65" s="8">
        <f>SUM(IO_Riparian[[#This Row],[JANUARY]:[DECEMBER]])</f>
        <v>5</v>
      </c>
    </row>
    <row r="66" spans="1:20" x14ac:dyDescent="0.25">
      <c r="A66" s="6" t="s">
        <v>532</v>
      </c>
      <c r="B66" s="6" t="str">
        <f>IF(ISERROR(VLOOKUP(IO_Riparian[[#This Row],[APP_ID]],Table6[APPL_ID],1,FALSE)),"","Y")</f>
        <v>Y</v>
      </c>
      <c r="C66" s="6" t="str">
        <f>IF(ISERROR(VLOOKUP(IO_Riparian[[#This Row],[APP_ID]],Sheet1!$C$2:$C$9,1,FALSE)),"","Y")</f>
        <v/>
      </c>
      <c r="E66" s="6" t="s">
        <v>1531</v>
      </c>
      <c r="F66" s="41" t="s">
        <v>1533</v>
      </c>
      <c r="G66" s="6" t="s">
        <v>533</v>
      </c>
      <c r="H66" s="7">
        <v>0</v>
      </c>
      <c r="I66" s="7">
        <v>0</v>
      </c>
      <c r="J66" s="7">
        <v>0</v>
      </c>
      <c r="K66" s="7">
        <v>0</v>
      </c>
      <c r="L66" s="7">
        <v>37.700000000000003</v>
      </c>
      <c r="M66" s="7">
        <v>101.3</v>
      </c>
      <c r="N66" s="7">
        <v>49.9</v>
      </c>
      <c r="O66" s="7">
        <v>34.1</v>
      </c>
      <c r="P66" s="7">
        <v>59.6</v>
      </c>
      <c r="Q66" s="7">
        <v>0</v>
      </c>
      <c r="R66" s="7">
        <v>0</v>
      </c>
      <c r="S66" s="7">
        <v>0</v>
      </c>
      <c r="T66" s="8">
        <f>SUM(IO_Riparian[[#This Row],[JANUARY]:[DECEMBER]])</f>
        <v>282.60000000000002</v>
      </c>
    </row>
    <row r="67" spans="1:20" x14ac:dyDescent="0.25">
      <c r="A67" s="6" t="s">
        <v>59</v>
      </c>
      <c r="B67" s="6" t="str">
        <f>IF(ISERROR(VLOOKUP(IO_Riparian[[#This Row],[APP_ID]],Table6[APPL_ID],1,FALSE)),"","Y")</f>
        <v>Y</v>
      </c>
      <c r="C67" s="6" t="str">
        <f>IF(ISERROR(VLOOKUP(IO_Riparian[[#This Row],[APP_ID]],Sheet1!$C$2:$C$9,1,FALSE)),"","Y")</f>
        <v/>
      </c>
      <c r="E67" s="6" t="s">
        <v>1531</v>
      </c>
      <c r="F67" s="41" t="s">
        <v>1532</v>
      </c>
      <c r="G67" s="6" t="s">
        <v>60</v>
      </c>
      <c r="H67" s="7">
        <v>0</v>
      </c>
      <c r="I67" s="7">
        <v>0</v>
      </c>
      <c r="J67" s="7">
        <v>0</v>
      </c>
      <c r="K67" s="7">
        <v>0</v>
      </c>
      <c r="L67" s="7">
        <v>32</v>
      </c>
      <c r="M67" s="7">
        <v>57.6</v>
      </c>
      <c r="N67" s="7">
        <v>115.3</v>
      </c>
      <c r="O67" s="7">
        <v>85.4</v>
      </c>
      <c r="P67" s="7">
        <v>72.599999999999994</v>
      </c>
      <c r="Q67" s="7">
        <v>55.5</v>
      </c>
      <c r="R67" s="7">
        <v>8.5</v>
      </c>
      <c r="S67" s="7">
        <v>0</v>
      </c>
      <c r="T67" s="8">
        <f>SUM(IO_Riparian[[#This Row],[JANUARY]:[DECEMBER]])</f>
        <v>426.9</v>
      </c>
    </row>
    <row r="68" spans="1:20" x14ac:dyDescent="0.25">
      <c r="A68" s="6" t="s">
        <v>56</v>
      </c>
      <c r="B68" s="6" t="str">
        <f>IF(ISERROR(VLOOKUP(IO_Riparian[[#This Row],[APP_ID]],Table6[APPL_ID],1,FALSE)),"","Y")</f>
        <v>Y</v>
      </c>
      <c r="C68" s="6" t="str">
        <f>IF(ISERROR(VLOOKUP(IO_Riparian[[#This Row],[APP_ID]],Sheet1!$C$2:$C$9,1,FALSE)),"","Y")</f>
        <v/>
      </c>
      <c r="E68" s="6" t="s">
        <v>1531</v>
      </c>
      <c r="F68" s="41" t="s">
        <v>1532</v>
      </c>
      <c r="G68" s="6" t="s">
        <v>57</v>
      </c>
      <c r="H68" s="7">
        <v>0</v>
      </c>
      <c r="I68" s="7">
        <v>0</v>
      </c>
      <c r="J68" s="7">
        <v>1</v>
      </c>
      <c r="K68" s="7">
        <v>0</v>
      </c>
      <c r="L68" s="7">
        <v>1</v>
      </c>
      <c r="M68" s="7">
        <v>0</v>
      </c>
      <c r="N68" s="7">
        <v>1</v>
      </c>
      <c r="O68" s="7">
        <v>1</v>
      </c>
      <c r="P68" s="7">
        <v>1</v>
      </c>
      <c r="Q68" s="7">
        <v>0</v>
      </c>
      <c r="R68" s="7">
        <v>0</v>
      </c>
      <c r="S68" s="7">
        <v>0</v>
      </c>
      <c r="T68" s="8">
        <f>SUM(IO_Riparian[[#This Row],[JANUARY]:[DECEMBER]])</f>
        <v>5</v>
      </c>
    </row>
    <row r="69" spans="1:20" x14ac:dyDescent="0.25">
      <c r="A69" s="6" t="s">
        <v>586</v>
      </c>
      <c r="B69" s="6" t="str">
        <f>IF(ISERROR(VLOOKUP(IO_Riparian[[#This Row],[APP_ID]],Table6[APPL_ID],1,FALSE)),"","Y")</f>
        <v>Y</v>
      </c>
      <c r="C69" s="6" t="str">
        <f>IF(ISERROR(VLOOKUP(IO_Riparian[[#This Row],[APP_ID]],Sheet1!$C$2:$C$9,1,FALSE)),"","Y")</f>
        <v/>
      </c>
      <c r="E69" s="6" t="s">
        <v>1531</v>
      </c>
      <c r="F69" s="41" t="s">
        <v>1532</v>
      </c>
      <c r="G69" s="6" t="s">
        <v>587</v>
      </c>
      <c r="H69" s="7">
        <v>0</v>
      </c>
      <c r="I69" s="7">
        <v>0</v>
      </c>
      <c r="J69" s="7">
        <v>0</v>
      </c>
      <c r="K69" s="7">
        <v>1</v>
      </c>
      <c r="L69" s="7">
        <v>1</v>
      </c>
      <c r="M69" s="7">
        <v>1</v>
      </c>
      <c r="N69" s="7">
        <v>1</v>
      </c>
      <c r="O69" s="7">
        <v>1</v>
      </c>
      <c r="P69" s="7">
        <v>1</v>
      </c>
      <c r="Q69" s="7">
        <v>0</v>
      </c>
      <c r="R69" s="7">
        <v>0</v>
      </c>
      <c r="S69" s="7">
        <v>0</v>
      </c>
      <c r="T69" s="8">
        <f>SUM(IO_Riparian[[#This Row],[JANUARY]:[DECEMBER]])</f>
        <v>6</v>
      </c>
    </row>
    <row r="70" spans="1:20" x14ac:dyDescent="0.25">
      <c r="A70" s="9" t="s">
        <v>206</v>
      </c>
      <c r="B70" s="9" t="str">
        <f>IF(ISERROR(VLOOKUP(IO_Riparian[[#This Row],[APP_ID]],Table6[APPL_ID],1,FALSE)),"","Y")</f>
        <v>Y</v>
      </c>
      <c r="C70" s="9" t="str">
        <f>IF(ISERROR(VLOOKUP(IO_Riparian[[#This Row],[APP_ID]],Sheet1!$C$2:$C$9,1,FALSE)),"","Y")</f>
        <v/>
      </c>
      <c r="D70" s="9"/>
      <c r="E70" s="9" t="s">
        <v>1531</v>
      </c>
      <c r="F70" s="42" t="s">
        <v>1532</v>
      </c>
      <c r="G70" s="9" t="s">
        <v>202</v>
      </c>
      <c r="H70" s="10">
        <v>0</v>
      </c>
      <c r="I70" s="10">
        <v>0</v>
      </c>
      <c r="J70" s="10">
        <v>1</v>
      </c>
      <c r="K70" s="10">
        <v>1</v>
      </c>
      <c r="L70" s="10">
        <v>1</v>
      </c>
      <c r="M70" s="10">
        <v>1</v>
      </c>
      <c r="N70" s="10">
        <v>1</v>
      </c>
      <c r="O70" s="10">
        <v>1</v>
      </c>
      <c r="P70" s="10">
        <v>1</v>
      </c>
      <c r="Q70" s="10">
        <v>0</v>
      </c>
      <c r="R70" s="10">
        <v>0</v>
      </c>
      <c r="S70" s="10">
        <v>0</v>
      </c>
      <c r="T70" s="10">
        <f>SUM(IO_Riparian[[#This Row],[JANUARY]:[DECEMBER]])</f>
        <v>7</v>
      </c>
    </row>
    <row r="71" spans="1:20" x14ac:dyDescent="0.25">
      <c r="A71" s="6" t="s">
        <v>211</v>
      </c>
      <c r="B71" s="6" t="str">
        <f>IF(ISERROR(VLOOKUP(IO_Riparian[[#This Row],[APP_ID]],Table6[APPL_ID],1,FALSE)),"","Y")</f>
        <v>Y</v>
      </c>
      <c r="C71" s="6" t="str">
        <f>IF(ISERROR(VLOOKUP(IO_Riparian[[#This Row],[APP_ID]],Sheet1!$C$2:$C$9,1,FALSE)),"","Y")</f>
        <v/>
      </c>
      <c r="E71" s="6" t="s">
        <v>1531</v>
      </c>
      <c r="F71" s="41" t="s">
        <v>1532</v>
      </c>
      <c r="G71" s="6" t="s">
        <v>212</v>
      </c>
      <c r="H71" s="7">
        <v>0</v>
      </c>
      <c r="I71" s="7">
        <v>0</v>
      </c>
      <c r="J71" s="7">
        <v>1</v>
      </c>
      <c r="K71" s="7">
        <v>1</v>
      </c>
      <c r="L71" s="7">
        <v>1</v>
      </c>
      <c r="M71" s="7">
        <v>1</v>
      </c>
      <c r="N71" s="7">
        <v>1</v>
      </c>
      <c r="O71" s="7">
        <v>1</v>
      </c>
      <c r="P71" s="7">
        <v>0</v>
      </c>
      <c r="Q71" s="7">
        <v>0</v>
      </c>
      <c r="R71" s="7">
        <v>0</v>
      </c>
      <c r="S71" s="7">
        <v>0</v>
      </c>
      <c r="T71" s="8">
        <f>SUM(IO_Riparian[[#This Row],[JANUARY]:[DECEMBER]])</f>
        <v>6</v>
      </c>
    </row>
    <row r="72" spans="1:20" x14ac:dyDescent="0.25">
      <c r="A72" s="6" t="s">
        <v>142</v>
      </c>
      <c r="B72" s="6" t="str">
        <f>IF(ISERROR(VLOOKUP(IO_Riparian[[#This Row],[APP_ID]],Table6[APPL_ID],1,FALSE)),"","Y")</f>
        <v>Y</v>
      </c>
      <c r="C72" s="6" t="str">
        <f>IF(ISERROR(VLOOKUP(IO_Riparian[[#This Row],[APP_ID]],Sheet1!$C$2:$C$9,1,FALSE)),"","Y")</f>
        <v/>
      </c>
      <c r="E72" s="6" t="s">
        <v>1531</v>
      </c>
      <c r="F72" s="41" t="s">
        <v>1532</v>
      </c>
      <c r="G72" s="6" t="s">
        <v>143</v>
      </c>
      <c r="H72" s="7">
        <v>0</v>
      </c>
      <c r="I72" s="7">
        <v>0</v>
      </c>
      <c r="J72" s="7">
        <v>0</v>
      </c>
      <c r="K72" s="7">
        <v>1</v>
      </c>
      <c r="L72" s="7">
        <v>1</v>
      </c>
      <c r="M72" s="7">
        <v>1</v>
      </c>
      <c r="N72" s="7">
        <v>1</v>
      </c>
      <c r="O72" s="7">
        <v>1</v>
      </c>
      <c r="P72" s="7">
        <v>1</v>
      </c>
      <c r="Q72" s="7">
        <v>1</v>
      </c>
      <c r="R72" s="7">
        <v>0</v>
      </c>
      <c r="S72" s="7">
        <v>0</v>
      </c>
      <c r="T72" s="8">
        <f>SUM(IO_Riparian[[#This Row],[JANUARY]:[DECEMBER]])</f>
        <v>7</v>
      </c>
    </row>
    <row r="73" spans="1:20" x14ac:dyDescent="0.25">
      <c r="A73" s="6" t="s">
        <v>172</v>
      </c>
      <c r="B73" s="6" t="str">
        <f>IF(ISERROR(VLOOKUP(IO_Riparian[[#This Row],[APP_ID]],Table6[APPL_ID],1,FALSE)),"","Y")</f>
        <v>Y</v>
      </c>
      <c r="C73" s="6" t="str">
        <f>IF(ISERROR(VLOOKUP(IO_Riparian[[#This Row],[APP_ID]],Sheet1!$C$2:$C$9,1,FALSE)),"","Y")</f>
        <v/>
      </c>
      <c r="E73" s="6" t="s">
        <v>1531</v>
      </c>
      <c r="F73" s="41" t="s">
        <v>1532</v>
      </c>
      <c r="G73" s="6" t="s">
        <v>173</v>
      </c>
      <c r="H73" s="7">
        <v>0</v>
      </c>
      <c r="I73" s="7">
        <v>0</v>
      </c>
      <c r="J73" s="7">
        <v>0</v>
      </c>
      <c r="K73" s="7">
        <v>1</v>
      </c>
      <c r="L73" s="7">
        <v>1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1</v>
      </c>
      <c r="T73" s="8">
        <f>SUM(IO_Riparian[[#This Row],[JANUARY]:[DECEMBER]])</f>
        <v>3</v>
      </c>
    </row>
    <row r="74" spans="1:20" x14ac:dyDescent="0.25">
      <c r="A74" s="6" t="s">
        <v>1128</v>
      </c>
      <c r="B74" s="6" t="str">
        <f>IF(ISERROR(VLOOKUP(IO_Riparian[[#This Row],[APP_ID]],Table6[APPL_ID],1,FALSE)),"","Y")</f>
        <v>Y</v>
      </c>
      <c r="C74" s="6" t="str">
        <f>IF(ISERROR(VLOOKUP(IO_Riparian[[#This Row],[APP_ID]],Sheet1!$C$2:$C$9,1,FALSE)),"","Y")</f>
        <v/>
      </c>
      <c r="E74" s="6" t="s">
        <v>1531</v>
      </c>
      <c r="F74" s="41" t="s">
        <v>1532</v>
      </c>
      <c r="G74" s="6" t="s">
        <v>1129</v>
      </c>
      <c r="H74" s="7">
        <v>0</v>
      </c>
      <c r="I74" s="7">
        <v>0</v>
      </c>
      <c r="J74" s="7">
        <v>0</v>
      </c>
      <c r="K74" s="7">
        <v>1</v>
      </c>
      <c r="L74" s="7">
        <v>1</v>
      </c>
      <c r="M74" s="7">
        <v>1</v>
      </c>
      <c r="N74" s="7">
        <v>1</v>
      </c>
      <c r="O74" s="7">
        <v>1</v>
      </c>
      <c r="P74" s="7">
        <v>0</v>
      </c>
      <c r="Q74" s="7">
        <v>0</v>
      </c>
      <c r="R74" s="7">
        <v>0</v>
      </c>
      <c r="S74" s="7">
        <v>0</v>
      </c>
      <c r="T74" s="8">
        <f>SUM(IO_Riparian[[#This Row],[JANUARY]:[DECEMBER]])</f>
        <v>5</v>
      </c>
    </row>
    <row r="75" spans="1:20" x14ac:dyDescent="0.25">
      <c r="A75" s="6" t="s">
        <v>213</v>
      </c>
      <c r="B75" s="6" t="str">
        <f>IF(ISERROR(VLOOKUP(IO_Riparian[[#This Row],[APP_ID]],Table6[APPL_ID],1,FALSE)),"","Y")</f>
        <v>Y</v>
      </c>
      <c r="C75" s="6" t="str">
        <f>IF(ISERROR(VLOOKUP(IO_Riparian[[#This Row],[APP_ID]],Sheet1!$C$2:$C$9,1,FALSE)),"","Y")</f>
        <v/>
      </c>
      <c r="E75" s="6" t="s">
        <v>1531</v>
      </c>
      <c r="F75" s="41" t="s">
        <v>1532</v>
      </c>
      <c r="G75" s="6" t="s">
        <v>214</v>
      </c>
      <c r="H75" s="7">
        <v>0</v>
      </c>
      <c r="I75" s="7">
        <v>0</v>
      </c>
      <c r="J75" s="7">
        <v>0</v>
      </c>
      <c r="K75" s="7">
        <v>0</v>
      </c>
      <c r="L75" s="7">
        <v>1</v>
      </c>
      <c r="M75" s="7">
        <v>1</v>
      </c>
      <c r="N75" s="7">
        <v>1</v>
      </c>
      <c r="O75" s="7">
        <v>1</v>
      </c>
      <c r="P75" s="7">
        <v>0</v>
      </c>
      <c r="Q75" s="7">
        <v>0</v>
      </c>
      <c r="R75" s="7">
        <v>0</v>
      </c>
      <c r="S75" s="7">
        <v>0</v>
      </c>
      <c r="T75" s="8">
        <f>SUM(IO_Riparian[[#This Row],[JANUARY]:[DECEMBER]])</f>
        <v>4</v>
      </c>
    </row>
    <row r="76" spans="1:20" x14ac:dyDescent="0.25">
      <c r="A76" s="6" t="s">
        <v>177</v>
      </c>
      <c r="B76" s="6" t="str">
        <f>IF(ISERROR(VLOOKUP(IO_Riparian[[#This Row],[APP_ID]],Table6[APPL_ID],1,FALSE)),"","Y")</f>
        <v>Y</v>
      </c>
      <c r="C76" s="6" t="str">
        <f>IF(ISERROR(VLOOKUP(IO_Riparian[[#This Row],[APP_ID]],Sheet1!$C$2:$C$9,1,FALSE)),"","Y")</f>
        <v/>
      </c>
      <c r="E76" s="6" t="s">
        <v>1531</v>
      </c>
      <c r="F76" s="41" t="s">
        <v>1532</v>
      </c>
      <c r="G76" s="6" t="s">
        <v>178</v>
      </c>
      <c r="H76" s="7">
        <v>1</v>
      </c>
      <c r="I76" s="7">
        <v>1</v>
      </c>
      <c r="J76" s="7">
        <v>0</v>
      </c>
      <c r="K76" s="7">
        <v>1</v>
      </c>
      <c r="L76" s="7">
        <v>1</v>
      </c>
      <c r="M76" s="7">
        <v>1</v>
      </c>
      <c r="N76" s="7">
        <v>1</v>
      </c>
      <c r="O76" s="7">
        <v>1</v>
      </c>
      <c r="P76" s="7">
        <v>1</v>
      </c>
      <c r="Q76" s="7">
        <v>1</v>
      </c>
      <c r="R76" s="7">
        <v>0</v>
      </c>
      <c r="S76" s="7">
        <v>0</v>
      </c>
      <c r="T76" s="8">
        <f>SUM(IO_Riparian[[#This Row],[JANUARY]:[DECEMBER]])</f>
        <v>9</v>
      </c>
    </row>
    <row r="77" spans="1:20" x14ac:dyDescent="0.25">
      <c r="A77" s="6" t="s">
        <v>1138</v>
      </c>
      <c r="B77" s="6" t="str">
        <f>IF(ISERROR(VLOOKUP(IO_Riparian[[#This Row],[APP_ID]],Table6[APPL_ID],1,FALSE)),"","Y")</f>
        <v>Y</v>
      </c>
      <c r="C77" s="6" t="str">
        <f>IF(ISERROR(VLOOKUP(IO_Riparian[[#This Row],[APP_ID]],Sheet1!$C$2:$C$9,1,FALSE)),"","Y")</f>
        <v/>
      </c>
      <c r="E77" s="6" t="s">
        <v>1531</v>
      </c>
      <c r="F77" s="41" t="s">
        <v>1532</v>
      </c>
      <c r="G77" s="6" t="s">
        <v>1139</v>
      </c>
      <c r="H77" s="7">
        <v>0</v>
      </c>
      <c r="I77" s="7">
        <v>0</v>
      </c>
      <c r="J77" s="7">
        <v>0</v>
      </c>
      <c r="K77" s="7">
        <v>1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8">
        <f>SUM(IO_Riparian[[#This Row],[JANUARY]:[DECEMBER]])</f>
        <v>1</v>
      </c>
    </row>
    <row r="78" spans="1:20" x14ac:dyDescent="0.25">
      <c r="A78" s="6" t="s">
        <v>552</v>
      </c>
      <c r="B78" s="6" t="str">
        <f>IF(ISERROR(VLOOKUP(IO_Riparian[[#This Row],[APP_ID]],Table6[APPL_ID],1,FALSE)),"","Y")</f>
        <v>Y</v>
      </c>
      <c r="C78" s="6" t="str">
        <f>IF(ISERROR(VLOOKUP(IO_Riparian[[#This Row],[APP_ID]],Sheet1!$C$2:$C$9,1,FALSE)),"","Y")</f>
        <v/>
      </c>
      <c r="E78" s="6" t="s">
        <v>1531</v>
      </c>
      <c r="F78" s="41" t="s">
        <v>1532</v>
      </c>
      <c r="G78" s="6" t="s">
        <v>553</v>
      </c>
      <c r="H78" s="7">
        <v>19.62</v>
      </c>
      <c r="I78" s="7">
        <v>0.64</v>
      </c>
      <c r="J78" s="7">
        <v>0.61</v>
      </c>
      <c r="K78" s="7">
        <v>16.559999999999999</v>
      </c>
      <c r="L78" s="7">
        <v>18.010000000000002</v>
      </c>
      <c r="M78" s="7">
        <v>10.43</v>
      </c>
      <c r="N78" s="7">
        <v>28.32</v>
      </c>
      <c r="O78" s="7">
        <v>31.97</v>
      </c>
      <c r="P78" s="7">
        <v>0.6</v>
      </c>
      <c r="Q78" s="7">
        <v>0.61</v>
      </c>
      <c r="R78" s="7">
        <v>0</v>
      </c>
      <c r="S78" s="7">
        <v>0</v>
      </c>
      <c r="T78" s="8">
        <f>SUM(IO_Riparian[[#This Row],[JANUARY]:[DECEMBER]])</f>
        <v>127.36999999999999</v>
      </c>
    </row>
    <row r="79" spans="1:20" x14ac:dyDescent="0.25">
      <c r="A79" s="6" t="s">
        <v>159</v>
      </c>
      <c r="B79" s="6" t="str">
        <f>IF(ISERROR(VLOOKUP(IO_Riparian[[#This Row],[APP_ID]],Table6[APPL_ID],1,FALSE)),"","Y")</f>
        <v>Y</v>
      </c>
      <c r="C79" s="6" t="str">
        <f>IF(ISERROR(VLOOKUP(IO_Riparian[[#This Row],[APP_ID]],Sheet1!$C$2:$C$9,1,FALSE)),"","Y")</f>
        <v/>
      </c>
      <c r="E79" s="6" t="s">
        <v>1531</v>
      </c>
      <c r="F79" s="41" t="s">
        <v>1532</v>
      </c>
      <c r="G79" s="6" t="s">
        <v>160</v>
      </c>
      <c r="H79" s="7">
        <v>0</v>
      </c>
      <c r="I79" s="7">
        <v>0</v>
      </c>
      <c r="J79" s="7">
        <v>0</v>
      </c>
      <c r="K79" s="7">
        <v>0</v>
      </c>
      <c r="L79" s="7">
        <v>1</v>
      </c>
      <c r="M79" s="7">
        <v>1</v>
      </c>
      <c r="N79" s="7">
        <v>1</v>
      </c>
      <c r="O79" s="7">
        <v>1</v>
      </c>
      <c r="P79" s="7">
        <v>0</v>
      </c>
      <c r="Q79" s="7">
        <v>0</v>
      </c>
      <c r="R79" s="7">
        <v>0</v>
      </c>
      <c r="S79" s="7">
        <v>0</v>
      </c>
      <c r="T79" s="8">
        <f>SUM(IO_Riparian[[#This Row],[JANUARY]:[DECEMBER]])</f>
        <v>4</v>
      </c>
    </row>
    <row r="80" spans="1:20" x14ac:dyDescent="0.25">
      <c r="A80" s="6" t="s">
        <v>793</v>
      </c>
      <c r="B80" s="6" t="str">
        <f>IF(ISERROR(VLOOKUP(IO_Riparian[[#This Row],[APP_ID]],Table6[APPL_ID],1,FALSE)),"","Y")</f>
        <v>Y</v>
      </c>
      <c r="C80" s="6" t="str">
        <f>IF(ISERROR(VLOOKUP(IO_Riparian[[#This Row],[APP_ID]],Sheet1!$C$2:$C$9,1,FALSE)),"","Y")</f>
        <v/>
      </c>
      <c r="E80" s="6" t="s">
        <v>1531</v>
      </c>
      <c r="F80" s="41" t="s">
        <v>1532</v>
      </c>
      <c r="G80" s="6" t="s">
        <v>777</v>
      </c>
      <c r="H80" s="7">
        <v>0</v>
      </c>
      <c r="I80" s="7">
        <v>0</v>
      </c>
      <c r="J80" s="7">
        <v>0</v>
      </c>
      <c r="K80" s="7">
        <v>1</v>
      </c>
      <c r="L80" s="7">
        <v>1</v>
      </c>
      <c r="M80" s="7">
        <v>1</v>
      </c>
      <c r="N80" s="7">
        <v>1</v>
      </c>
      <c r="O80" s="7">
        <v>0</v>
      </c>
      <c r="P80" s="7">
        <v>1</v>
      </c>
      <c r="Q80" s="7">
        <v>0</v>
      </c>
      <c r="R80" s="7">
        <v>0</v>
      </c>
      <c r="S80" s="7">
        <v>0</v>
      </c>
      <c r="T80" s="8">
        <f>SUM(IO_Riparian[[#This Row],[JANUARY]:[DECEMBER]])</f>
        <v>5</v>
      </c>
    </row>
    <row r="81" spans="1:20" x14ac:dyDescent="0.25">
      <c r="A81" s="6" t="s">
        <v>593</v>
      </c>
      <c r="B81" s="6" t="str">
        <f>IF(ISERROR(VLOOKUP(IO_Riparian[[#This Row],[APP_ID]],Table6[APPL_ID],1,FALSE)),"","Y")</f>
        <v>Y</v>
      </c>
      <c r="C81" s="6" t="str">
        <f>IF(ISERROR(VLOOKUP(IO_Riparian[[#This Row],[APP_ID]],Sheet1!$C$2:$C$9,1,FALSE)),"","Y")</f>
        <v/>
      </c>
      <c r="E81" s="6" t="s">
        <v>1531</v>
      </c>
      <c r="F81" s="41" t="s">
        <v>1532</v>
      </c>
      <c r="G81" s="6" t="s">
        <v>594</v>
      </c>
      <c r="H81" s="7">
        <v>0</v>
      </c>
      <c r="I81" s="7">
        <v>0</v>
      </c>
      <c r="J81" s="7">
        <v>0</v>
      </c>
      <c r="K81" s="7">
        <v>1</v>
      </c>
      <c r="L81" s="7">
        <v>1</v>
      </c>
      <c r="M81" s="7">
        <v>1</v>
      </c>
      <c r="N81" s="7">
        <v>1</v>
      </c>
      <c r="O81" s="7">
        <v>1</v>
      </c>
      <c r="P81" s="7">
        <v>1</v>
      </c>
      <c r="Q81" s="7">
        <v>0</v>
      </c>
      <c r="R81" s="7">
        <v>0</v>
      </c>
      <c r="S81" s="7">
        <v>0</v>
      </c>
      <c r="T81" s="8">
        <f>SUM(IO_Riparian[[#This Row],[JANUARY]:[DECEMBER]])</f>
        <v>6</v>
      </c>
    </row>
    <row r="82" spans="1:20" x14ac:dyDescent="0.25">
      <c r="A82" s="6" t="s">
        <v>161</v>
      </c>
      <c r="B82" s="6" t="str">
        <f>IF(ISERROR(VLOOKUP(IO_Riparian[[#This Row],[APP_ID]],Table6[APPL_ID],1,FALSE)),"","Y")</f>
        <v>Y</v>
      </c>
      <c r="C82" s="6" t="str">
        <f>IF(ISERROR(VLOOKUP(IO_Riparian[[#This Row],[APP_ID]],Sheet1!$C$2:$C$9,1,FALSE)),"","Y")</f>
        <v/>
      </c>
      <c r="E82" s="6" t="s">
        <v>1531</v>
      </c>
      <c r="F82" s="41" t="s">
        <v>1532</v>
      </c>
      <c r="G82" s="6" t="s">
        <v>162</v>
      </c>
      <c r="H82" s="7">
        <v>0</v>
      </c>
      <c r="I82" s="7">
        <v>0</v>
      </c>
      <c r="J82" s="7">
        <v>1</v>
      </c>
      <c r="K82" s="7">
        <v>1</v>
      </c>
      <c r="L82" s="7">
        <v>1</v>
      </c>
      <c r="M82" s="7">
        <v>1</v>
      </c>
      <c r="N82" s="7">
        <v>1</v>
      </c>
      <c r="O82" s="7">
        <v>1</v>
      </c>
      <c r="P82" s="7">
        <v>1</v>
      </c>
      <c r="Q82" s="7">
        <v>0</v>
      </c>
      <c r="R82" s="7">
        <v>0</v>
      </c>
      <c r="S82" s="7">
        <v>0</v>
      </c>
      <c r="T82" s="8">
        <f>SUM(IO_Riparian[[#This Row],[JANUARY]:[DECEMBER]])</f>
        <v>7</v>
      </c>
    </row>
    <row r="83" spans="1:20" x14ac:dyDescent="0.25">
      <c r="A83" s="6" t="s">
        <v>1094</v>
      </c>
      <c r="B83" s="6" t="str">
        <f>IF(ISERROR(VLOOKUP(IO_Riparian[[#This Row],[APP_ID]],Table6[APPL_ID],1,FALSE)),"","Y")</f>
        <v>Y</v>
      </c>
      <c r="C83" s="6" t="str">
        <f>IF(ISERROR(VLOOKUP(IO_Riparian[[#This Row],[APP_ID]],Sheet1!$C$2:$C$9,1,FALSE)),"","Y")</f>
        <v/>
      </c>
      <c r="E83" s="6" t="s">
        <v>1531</v>
      </c>
      <c r="F83" s="41" t="s">
        <v>1532</v>
      </c>
      <c r="G83" s="6" t="s">
        <v>1072</v>
      </c>
      <c r="H83" s="7">
        <v>0</v>
      </c>
      <c r="I83" s="7">
        <v>0</v>
      </c>
      <c r="J83" s="7">
        <v>1</v>
      </c>
      <c r="K83" s="7">
        <v>0</v>
      </c>
      <c r="L83" s="7">
        <v>0</v>
      </c>
      <c r="M83" s="7">
        <v>1</v>
      </c>
      <c r="N83" s="7">
        <v>1</v>
      </c>
      <c r="O83" s="7">
        <v>1</v>
      </c>
      <c r="P83" s="7">
        <v>1</v>
      </c>
      <c r="Q83" s="7">
        <v>1</v>
      </c>
      <c r="R83" s="7">
        <v>0</v>
      </c>
      <c r="S83" s="7">
        <v>0</v>
      </c>
      <c r="T83" s="8">
        <f>SUM(IO_Riparian[[#This Row],[JANUARY]:[DECEMBER]])</f>
        <v>6</v>
      </c>
    </row>
    <row r="84" spans="1:20" x14ac:dyDescent="0.25">
      <c r="A84" s="6" t="s">
        <v>1071</v>
      </c>
      <c r="B84" s="6" t="str">
        <f>IF(ISERROR(VLOOKUP(IO_Riparian[[#This Row],[APP_ID]],Table6[APPL_ID],1,FALSE)),"","Y")</f>
        <v>Y</v>
      </c>
      <c r="C84" s="6" t="str">
        <f>IF(ISERROR(VLOOKUP(IO_Riparian[[#This Row],[APP_ID]],Sheet1!$C$2:$C$9,1,FALSE)),"","Y")</f>
        <v/>
      </c>
      <c r="E84" s="6" t="s">
        <v>1531</v>
      </c>
      <c r="F84" s="41" t="s">
        <v>1532</v>
      </c>
      <c r="G84" s="6" t="s">
        <v>1072</v>
      </c>
      <c r="H84" s="7">
        <v>0</v>
      </c>
      <c r="I84" s="7">
        <v>0</v>
      </c>
      <c r="J84" s="7">
        <v>1</v>
      </c>
      <c r="K84" s="7">
        <v>0</v>
      </c>
      <c r="L84" s="7">
        <v>1</v>
      </c>
      <c r="M84" s="7">
        <v>1</v>
      </c>
      <c r="N84" s="7">
        <v>1</v>
      </c>
      <c r="O84" s="7">
        <v>1</v>
      </c>
      <c r="P84" s="7">
        <v>1</v>
      </c>
      <c r="Q84" s="7">
        <v>0</v>
      </c>
      <c r="R84" s="7">
        <v>0</v>
      </c>
      <c r="S84" s="7">
        <v>0</v>
      </c>
      <c r="T84" s="8">
        <f>SUM(IO_Riparian[[#This Row],[JANUARY]:[DECEMBER]])</f>
        <v>6</v>
      </c>
    </row>
    <row r="85" spans="1:20" x14ac:dyDescent="0.25">
      <c r="A85" s="6" t="s">
        <v>1103</v>
      </c>
      <c r="B85" s="6" t="str">
        <f>IF(ISERROR(VLOOKUP(IO_Riparian[[#This Row],[APP_ID]],Table6[APPL_ID],1,FALSE)),"","Y")</f>
        <v>Y</v>
      </c>
      <c r="C85" s="6" t="str">
        <f>IF(ISERROR(VLOOKUP(IO_Riparian[[#This Row],[APP_ID]],Sheet1!$C$2:$C$9,1,FALSE)),"","Y")</f>
        <v/>
      </c>
      <c r="E85" s="6" t="s">
        <v>1531</v>
      </c>
      <c r="F85" s="41" t="s">
        <v>1532</v>
      </c>
      <c r="G85" s="6" t="s">
        <v>1072</v>
      </c>
      <c r="H85" s="7">
        <v>0</v>
      </c>
      <c r="I85" s="7">
        <v>0</v>
      </c>
      <c r="J85" s="7">
        <v>1</v>
      </c>
      <c r="K85" s="7">
        <v>1</v>
      </c>
      <c r="L85" s="7">
        <v>0</v>
      </c>
      <c r="M85" s="7">
        <v>1</v>
      </c>
      <c r="N85" s="7">
        <v>1</v>
      </c>
      <c r="O85" s="7">
        <v>1</v>
      </c>
      <c r="P85" s="7">
        <v>1</v>
      </c>
      <c r="Q85" s="7">
        <v>1</v>
      </c>
      <c r="R85" s="7">
        <v>1</v>
      </c>
      <c r="S85" s="7">
        <v>1</v>
      </c>
      <c r="T85" s="8">
        <f>SUM(IO_Riparian[[#This Row],[JANUARY]:[DECEMBER]])</f>
        <v>9</v>
      </c>
    </row>
    <row r="86" spans="1:20" x14ac:dyDescent="0.25">
      <c r="A86" s="6" t="s">
        <v>1289</v>
      </c>
      <c r="B86" s="6" t="str">
        <f>IF(ISERROR(VLOOKUP(IO_Riparian[[#This Row],[APP_ID]],Table6[APPL_ID],1,FALSE)),"","Y")</f>
        <v>Y</v>
      </c>
      <c r="C86" s="6" t="str">
        <f>IF(ISERROR(VLOOKUP(IO_Riparian[[#This Row],[APP_ID]],Sheet1!$C$2:$C$9,1,FALSE)),"","Y")</f>
        <v/>
      </c>
      <c r="E86" s="6" t="s">
        <v>1531</v>
      </c>
      <c r="F86" s="41" t="s">
        <v>1532</v>
      </c>
      <c r="G86" s="6" t="s">
        <v>1290</v>
      </c>
      <c r="H86" s="7">
        <v>0</v>
      </c>
      <c r="I86" s="7">
        <v>0</v>
      </c>
      <c r="J86" s="7">
        <v>1</v>
      </c>
      <c r="K86" s="7">
        <v>1</v>
      </c>
      <c r="L86" s="7">
        <v>1</v>
      </c>
      <c r="M86" s="7">
        <v>1</v>
      </c>
      <c r="N86" s="7">
        <v>1</v>
      </c>
      <c r="O86" s="7">
        <v>1</v>
      </c>
      <c r="P86" s="7">
        <v>1</v>
      </c>
      <c r="Q86" s="7">
        <v>1</v>
      </c>
      <c r="R86" s="7">
        <v>0</v>
      </c>
      <c r="S86" s="7">
        <v>0</v>
      </c>
      <c r="T86" s="8">
        <f>SUM(IO_Riparian[[#This Row],[JANUARY]:[DECEMBER]])</f>
        <v>8</v>
      </c>
    </row>
    <row r="87" spans="1:20" x14ac:dyDescent="0.25">
      <c r="A87" s="6" t="s">
        <v>1435</v>
      </c>
      <c r="B87" s="6" t="str">
        <f>IF(ISERROR(VLOOKUP(IO_Riparian[[#This Row],[APP_ID]],Table6[APPL_ID],1,FALSE)),"","Y")</f>
        <v>Y</v>
      </c>
      <c r="C87" s="6" t="str">
        <f>IF(ISERROR(VLOOKUP(IO_Riparian[[#This Row],[APP_ID]],Sheet1!$C$2:$C$9,1,FALSE)),"","Y")</f>
        <v/>
      </c>
      <c r="E87" s="6" t="s">
        <v>1531</v>
      </c>
      <c r="F87" s="41" t="s">
        <v>1532</v>
      </c>
      <c r="G87" s="6" t="s">
        <v>379</v>
      </c>
      <c r="H87" s="7">
        <v>0</v>
      </c>
      <c r="I87" s="7">
        <v>0</v>
      </c>
      <c r="J87" s="7">
        <v>0</v>
      </c>
      <c r="K87" s="7">
        <v>1</v>
      </c>
      <c r="L87" s="7">
        <v>1</v>
      </c>
      <c r="M87" s="7">
        <v>1</v>
      </c>
      <c r="N87" s="7">
        <v>1</v>
      </c>
      <c r="O87" s="7">
        <v>0</v>
      </c>
      <c r="P87" s="7">
        <v>1</v>
      </c>
      <c r="Q87" s="7">
        <v>1</v>
      </c>
      <c r="R87" s="7">
        <v>0</v>
      </c>
      <c r="S87" s="7">
        <v>0</v>
      </c>
      <c r="T87" s="8">
        <f>SUM(IO_Riparian[[#This Row],[JANUARY]:[DECEMBER]])</f>
        <v>6</v>
      </c>
    </row>
    <row r="88" spans="1:20" x14ac:dyDescent="0.25">
      <c r="A88" s="6" t="s">
        <v>550</v>
      </c>
      <c r="B88" s="6" t="str">
        <f>IF(ISERROR(VLOOKUP(IO_Riparian[[#This Row],[APP_ID]],Table6[APPL_ID],1,FALSE)),"","Y")</f>
        <v>Y</v>
      </c>
      <c r="C88" s="6" t="str">
        <f>IF(ISERROR(VLOOKUP(IO_Riparian[[#This Row],[APP_ID]],Sheet1!$C$2:$C$9,1,FALSE)),"","Y")</f>
        <v/>
      </c>
      <c r="E88" s="6" t="s">
        <v>1531</v>
      </c>
      <c r="F88" s="41" t="s">
        <v>1533</v>
      </c>
      <c r="G88" s="6" t="s">
        <v>551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700</v>
      </c>
      <c r="N88" s="7">
        <v>0</v>
      </c>
      <c r="O88" s="7">
        <v>0</v>
      </c>
      <c r="P88" s="7">
        <v>800</v>
      </c>
      <c r="Q88" s="7">
        <v>500</v>
      </c>
      <c r="R88" s="7">
        <v>200</v>
      </c>
      <c r="S88" s="7">
        <v>0</v>
      </c>
      <c r="T88" s="8">
        <f>SUM(IO_Riparian[[#This Row],[JANUARY]:[DECEMBER]])</f>
        <v>2200</v>
      </c>
    </row>
    <row r="89" spans="1:20" x14ac:dyDescent="0.25">
      <c r="A89" s="6" t="s">
        <v>557</v>
      </c>
      <c r="B89" s="6" t="str">
        <f>IF(ISERROR(VLOOKUP(IO_Riparian[[#This Row],[APP_ID]],Table6[APPL_ID],1,FALSE)),"","Y")</f>
        <v>Y</v>
      </c>
      <c r="C89" s="6" t="str">
        <f>IF(ISERROR(VLOOKUP(IO_Riparian[[#This Row],[APP_ID]],Sheet1!$C$2:$C$9,1,FALSE)),"","Y")</f>
        <v/>
      </c>
      <c r="E89" s="6" t="s">
        <v>1531</v>
      </c>
      <c r="F89" s="41" t="s">
        <v>1533</v>
      </c>
      <c r="G89" s="6" t="s">
        <v>551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700</v>
      </c>
      <c r="N89" s="7">
        <v>0</v>
      </c>
      <c r="O89" s="7">
        <v>0</v>
      </c>
      <c r="P89" s="7">
        <v>800</v>
      </c>
      <c r="Q89" s="7">
        <v>500</v>
      </c>
      <c r="R89" s="7">
        <v>200</v>
      </c>
      <c r="S89" s="7">
        <v>0</v>
      </c>
      <c r="T89" s="8">
        <f>SUM(IO_Riparian[[#This Row],[JANUARY]:[DECEMBER]])</f>
        <v>2200</v>
      </c>
    </row>
    <row r="90" spans="1:20" x14ac:dyDescent="0.25">
      <c r="A90" s="6" t="s">
        <v>570</v>
      </c>
      <c r="B90" s="6" t="str">
        <f>IF(ISERROR(VLOOKUP(IO_Riparian[[#This Row],[APP_ID]],Table6[APPL_ID],1,FALSE)),"","Y")</f>
        <v>Y</v>
      </c>
      <c r="C90" s="6" t="str">
        <f>IF(ISERROR(VLOOKUP(IO_Riparian[[#This Row],[APP_ID]],Sheet1!$C$2:$C$9,1,FALSE)),"","Y")</f>
        <v/>
      </c>
      <c r="E90" s="6" t="s">
        <v>1531</v>
      </c>
      <c r="F90" s="41" t="s">
        <v>1533</v>
      </c>
      <c r="G90" s="6" t="s">
        <v>571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8">
        <f>SUM(IO_Riparian[[#This Row],[JANUARY]:[DECEMBER]])</f>
        <v>0</v>
      </c>
    </row>
    <row r="91" spans="1:20" x14ac:dyDescent="0.25">
      <c r="A91" s="6" t="s">
        <v>826</v>
      </c>
      <c r="B91" s="6" t="str">
        <f>IF(ISERROR(VLOOKUP(IO_Riparian[[#This Row],[APP_ID]],Table6[APPL_ID],1,FALSE)),"","Y")</f>
        <v>Y</v>
      </c>
      <c r="C91" s="6" t="str">
        <f>IF(ISERROR(VLOOKUP(IO_Riparian[[#This Row],[APP_ID]],Sheet1!$C$2:$C$9,1,FALSE)),"","Y")</f>
        <v/>
      </c>
      <c r="E91" s="6" t="s">
        <v>1531</v>
      </c>
      <c r="F91" s="41" t="s">
        <v>1532</v>
      </c>
      <c r="G91" s="6" t="s">
        <v>827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8">
        <f>SUM(IO_Riparian[[#This Row],[JANUARY]:[DECEMBER]])</f>
        <v>0</v>
      </c>
    </row>
    <row r="92" spans="1:20" x14ac:dyDescent="0.25">
      <c r="A92" s="6" t="s">
        <v>296</v>
      </c>
      <c r="B92" s="6" t="str">
        <f>IF(ISERROR(VLOOKUP(IO_Riparian[[#This Row],[APP_ID]],Table6[APPL_ID],1,FALSE)),"","Y")</f>
        <v>Y</v>
      </c>
      <c r="C92" s="6" t="str">
        <f>IF(ISERROR(VLOOKUP(IO_Riparian[[#This Row],[APP_ID]],Sheet1!$C$2:$C$9,1,FALSE)),"","Y")</f>
        <v/>
      </c>
      <c r="E92" s="6" t="s">
        <v>1531</v>
      </c>
      <c r="F92" s="41" t="s">
        <v>1532</v>
      </c>
      <c r="G92" s="6" t="s">
        <v>270</v>
      </c>
      <c r="H92" s="7">
        <v>0</v>
      </c>
      <c r="I92" s="7">
        <v>0</v>
      </c>
      <c r="J92" s="7">
        <v>0</v>
      </c>
      <c r="K92" s="7">
        <v>1</v>
      </c>
      <c r="L92" s="7">
        <v>1</v>
      </c>
      <c r="M92" s="7">
        <v>1</v>
      </c>
      <c r="N92" s="7">
        <v>1</v>
      </c>
      <c r="O92" s="7">
        <v>1</v>
      </c>
      <c r="P92" s="7">
        <v>1</v>
      </c>
      <c r="Q92" s="7">
        <v>0</v>
      </c>
      <c r="R92" s="7">
        <v>0</v>
      </c>
      <c r="S92" s="7">
        <v>0</v>
      </c>
      <c r="T92" s="8">
        <f>SUM(IO_Riparian[[#This Row],[JANUARY]:[DECEMBER]])</f>
        <v>6</v>
      </c>
    </row>
    <row r="93" spans="1:20" x14ac:dyDescent="0.25">
      <c r="A93" s="6" t="s">
        <v>99</v>
      </c>
      <c r="B93" s="6" t="str">
        <f>IF(ISERROR(VLOOKUP(IO_Riparian[[#This Row],[APP_ID]],Table6[APPL_ID],1,FALSE)),"","Y")</f>
        <v>Y</v>
      </c>
      <c r="C93" s="6" t="str">
        <f>IF(ISERROR(VLOOKUP(IO_Riparian[[#This Row],[APP_ID]],Sheet1!$C$2:$C$9,1,FALSE)),"","Y")</f>
        <v/>
      </c>
      <c r="E93" s="6" t="s">
        <v>1531</v>
      </c>
      <c r="F93" s="41" t="s">
        <v>1532</v>
      </c>
      <c r="G93" s="6" t="s">
        <v>100</v>
      </c>
      <c r="H93" s="7">
        <v>0</v>
      </c>
      <c r="I93" s="7">
        <v>0</v>
      </c>
      <c r="J93" s="7">
        <v>0</v>
      </c>
      <c r="K93" s="7">
        <v>1</v>
      </c>
      <c r="L93" s="7">
        <v>1</v>
      </c>
      <c r="M93" s="7">
        <v>1</v>
      </c>
      <c r="N93" s="7">
        <v>1</v>
      </c>
      <c r="O93" s="7">
        <v>1</v>
      </c>
      <c r="P93" s="7">
        <v>0</v>
      </c>
      <c r="Q93" s="7">
        <v>0</v>
      </c>
      <c r="R93" s="7">
        <v>0</v>
      </c>
      <c r="S93" s="7">
        <v>0</v>
      </c>
      <c r="T93" s="8">
        <f>SUM(IO_Riparian[[#This Row],[JANUARY]:[DECEMBER]])</f>
        <v>5</v>
      </c>
    </row>
    <row r="94" spans="1:20" x14ac:dyDescent="0.25">
      <c r="A94" s="6" t="s">
        <v>201</v>
      </c>
      <c r="B94" s="6" t="str">
        <f>IF(ISERROR(VLOOKUP(IO_Riparian[[#This Row],[APP_ID]],Table6[APPL_ID],1,FALSE)),"","Y")</f>
        <v>Y</v>
      </c>
      <c r="C94" s="6" t="str">
        <f>IF(ISERROR(VLOOKUP(IO_Riparian[[#This Row],[APP_ID]],Sheet1!$C$2:$C$9,1,FALSE)),"","Y")</f>
        <v/>
      </c>
      <c r="E94" s="6" t="s">
        <v>1531</v>
      </c>
      <c r="F94" s="41" t="s">
        <v>1532</v>
      </c>
      <c r="G94" s="6" t="s">
        <v>202</v>
      </c>
      <c r="H94" s="7">
        <v>1</v>
      </c>
      <c r="I94" s="7">
        <v>0</v>
      </c>
      <c r="J94" s="7">
        <v>0</v>
      </c>
      <c r="K94" s="7">
        <v>1</v>
      </c>
      <c r="L94" s="7">
        <v>1</v>
      </c>
      <c r="M94" s="7">
        <v>1</v>
      </c>
      <c r="N94" s="7">
        <v>1</v>
      </c>
      <c r="O94" s="7">
        <v>1</v>
      </c>
      <c r="P94" s="7">
        <v>1</v>
      </c>
      <c r="Q94" s="7">
        <v>0</v>
      </c>
      <c r="R94" s="7">
        <v>0</v>
      </c>
      <c r="S94" s="7">
        <v>0</v>
      </c>
      <c r="T94" s="8">
        <f>SUM(IO_Riparian[[#This Row],[JANUARY]:[DECEMBER]])</f>
        <v>7</v>
      </c>
    </row>
    <row r="95" spans="1:20" x14ac:dyDescent="0.25">
      <c r="A95" s="6" t="s">
        <v>386</v>
      </c>
      <c r="B95" s="6" t="str">
        <f>IF(ISERROR(VLOOKUP(IO_Riparian[[#This Row],[APP_ID]],Table6[APPL_ID],1,FALSE)),"","Y")</f>
        <v>Y</v>
      </c>
      <c r="C95" s="6" t="str">
        <f>IF(ISERROR(VLOOKUP(IO_Riparian[[#This Row],[APP_ID]],Sheet1!$C$2:$C$9,1,FALSE)),"","Y")</f>
        <v/>
      </c>
      <c r="E95" s="6" t="s">
        <v>1531</v>
      </c>
      <c r="F95" s="41" t="s">
        <v>1532</v>
      </c>
      <c r="G95" s="6" t="s">
        <v>387</v>
      </c>
      <c r="H95" s="7">
        <v>1</v>
      </c>
      <c r="I95" s="7">
        <v>0</v>
      </c>
      <c r="J95" s="7">
        <v>1</v>
      </c>
      <c r="K95" s="7">
        <v>0</v>
      </c>
      <c r="L95" s="7">
        <v>0</v>
      </c>
      <c r="M95" s="7">
        <v>1</v>
      </c>
      <c r="N95" s="7">
        <v>1</v>
      </c>
      <c r="O95" s="7">
        <v>1</v>
      </c>
      <c r="P95" s="7">
        <v>0</v>
      </c>
      <c r="Q95" s="7">
        <v>0</v>
      </c>
      <c r="R95" s="7">
        <v>0</v>
      </c>
      <c r="S95" s="7">
        <v>0</v>
      </c>
      <c r="T95" s="8">
        <f>SUM(IO_Riparian[[#This Row],[JANUARY]:[DECEMBER]])</f>
        <v>5</v>
      </c>
    </row>
    <row r="96" spans="1:20" x14ac:dyDescent="0.25">
      <c r="A96" s="6" t="s">
        <v>394</v>
      </c>
      <c r="B96" s="6" t="str">
        <f>IF(ISERROR(VLOOKUP(IO_Riparian[[#This Row],[APP_ID]],Table6[APPL_ID],1,FALSE)),"","Y")</f>
        <v>Y</v>
      </c>
      <c r="C96" s="6" t="str">
        <f>IF(ISERROR(VLOOKUP(IO_Riparian[[#This Row],[APP_ID]],Sheet1!$C$2:$C$9,1,FALSE)),"","Y")</f>
        <v/>
      </c>
      <c r="E96" s="6" t="s">
        <v>1531</v>
      </c>
      <c r="F96" s="41" t="s">
        <v>1532</v>
      </c>
      <c r="G96" s="6" t="s">
        <v>395</v>
      </c>
      <c r="H96" s="7">
        <v>0</v>
      </c>
      <c r="I96" s="7">
        <v>0</v>
      </c>
      <c r="J96" s="7">
        <v>0</v>
      </c>
      <c r="K96" s="7">
        <v>1</v>
      </c>
      <c r="L96" s="7">
        <v>1</v>
      </c>
      <c r="M96" s="7">
        <v>1</v>
      </c>
      <c r="N96" s="7">
        <v>1</v>
      </c>
      <c r="O96" s="7">
        <v>1</v>
      </c>
      <c r="P96" s="7">
        <v>0</v>
      </c>
      <c r="Q96" s="7">
        <v>0</v>
      </c>
      <c r="R96" s="7">
        <v>0</v>
      </c>
      <c r="S96" s="7">
        <v>0</v>
      </c>
      <c r="T96" s="8">
        <f>SUM(IO_Riparian[[#This Row],[JANUARY]:[DECEMBER]])</f>
        <v>5</v>
      </c>
    </row>
    <row r="97" spans="1:20" x14ac:dyDescent="0.25">
      <c r="A97" s="6" t="s">
        <v>65</v>
      </c>
      <c r="B97" s="6" t="str">
        <f>IF(ISERROR(VLOOKUP(IO_Riparian[[#This Row],[APP_ID]],Table6[APPL_ID],1,FALSE)),"","Y")</f>
        <v>Y</v>
      </c>
      <c r="C97" s="6" t="str">
        <f>IF(ISERROR(VLOOKUP(IO_Riparian[[#This Row],[APP_ID]],Sheet1!$C$2:$C$9,1,FALSE)),"","Y")</f>
        <v/>
      </c>
      <c r="E97" s="6" t="s">
        <v>1531</v>
      </c>
      <c r="F97" s="41" t="s">
        <v>1532</v>
      </c>
      <c r="G97" s="6" t="s">
        <v>66</v>
      </c>
      <c r="H97" s="7">
        <v>1</v>
      </c>
      <c r="I97" s="7">
        <v>0</v>
      </c>
      <c r="J97" s="7">
        <v>0</v>
      </c>
      <c r="K97" s="7">
        <v>1</v>
      </c>
      <c r="L97" s="7">
        <v>1</v>
      </c>
      <c r="M97" s="7">
        <v>1</v>
      </c>
      <c r="N97" s="7">
        <v>1</v>
      </c>
      <c r="O97" s="7">
        <v>1</v>
      </c>
      <c r="P97" s="7">
        <v>0</v>
      </c>
      <c r="Q97" s="7">
        <v>1</v>
      </c>
      <c r="R97" s="7">
        <v>0</v>
      </c>
      <c r="S97" s="7">
        <v>0</v>
      </c>
      <c r="T97" s="8">
        <f>SUM(IO_Riparian[[#This Row],[JANUARY]:[DECEMBER]])</f>
        <v>7</v>
      </c>
    </row>
    <row r="98" spans="1:20" x14ac:dyDescent="0.25">
      <c r="A98" s="6" t="s">
        <v>187</v>
      </c>
      <c r="B98" s="6" t="str">
        <f>IF(ISERROR(VLOOKUP(IO_Riparian[[#This Row],[APP_ID]],Table6[APPL_ID],1,FALSE)),"","Y")</f>
        <v>Y</v>
      </c>
      <c r="C98" s="6" t="str">
        <f>IF(ISERROR(VLOOKUP(IO_Riparian[[#This Row],[APP_ID]],Sheet1!$C$2:$C$9,1,FALSE)),"","Y")</f>
        <v/>
      </c>
      <c r="E98" s="6" t="s">
        <v>1531</v>
      </c>
      <c r="F98" s="41" t="s">
        <v>1532</v>
      </c>
      <c r="G98" s="6" t="s">
        <v>184</v>
      </c>
      <c r="H98" s="7">
        <v>0</v>
      </c>
      <c r="I98" s="7">
        <v>0</v>
      </c>
      <c r="J98" s="7">
        <v>0</v>
      </c>
      <c r="K98" s="7">
        <v>0</v>
      </c>
      <c r="L98" s="7">
        <v>1</v>
      </c>
      <c r="M98" s="7">
        <v>1</v>
      </c>
      <c r="N98" s="7">
        <v>1</v>
      </c>
      <c r="O98" s="7">
        <v>1</v>
      </c>
      <c r="P98" s="7">
        <v>1</v>
      </c>
      <c r="Q98" s="7">
        <v>0</v>
      </c>
      <c r="R98" s="7">
        <v>0</v>
      </c>
      <c r="S98" s="7">
        <v>0</v>
      </c>
      <c r="T98" s="8">
        <f>SUM(IO_Riparian[[#This Row],[JANUARY]:[DECEMBER]])</f>
        <v>5</v>
      </c>
    </row>
    <row r="99" spans="1:20" x14ac:dyDescent="0.25">
      <c r="A99" s="6" t="s">
        <v>183</v>
      </c>
      <c r="B99" s="6" t="str">
        <f>IF(ISERROR(VLOOKUP(IO_Riparian[[#This Row],[APP_ID]],Table6[APPL_ID],1,FALSE)),"","Y")</f>
        <v>Y</v>
      </c>
      <c r="C99" s="6" t="str">
        <f>IF(ISERROR(VLOOKUP(IO_Riparian[[#This Row],[APP_ID]],Sheet1!$C$2:$C$9,1,FALSE)),"","Y")</f>
        <v/>
      </c>
      <c r="E99" s="6" t="s">
        <v>1531</v>
      </c>
      <c r="F99" s="41" t="s">
        <v>1532</v>
      </c>
      <c r="G99" s="6" t="s">
        <v>184</v>
      </c>
      <c r="H99" s="7">
        <v>0</v>
      </c>
      <c r="I99" s="7">
        <v>0</v>
      </c>
      <c r="J99" s="7">
        <v>0</v>
      </c>
      <c r="K99" s="7">
        <v>1</v>
      </c>
      <c r="L99" s="7">
        <v>1</v>
      </c>
      <c r="M99" s="7">
        <v>1</v>
      </c>
      <c r="N99" s="7">
        <v>1</v>
      </c>
      <c r="O99" s="7">
        <v>1</v>
      </c>
      <c r="P99" s="7">
        <v>1</v>
      </c>
      <c r="Q99" s="7">
        <v>0</v>
      </c>
      <c r="R99" s="7">
        <v>1</v>
      </c>
      <c r="S99" s="7">
        <v>0</v>
      </c>
      <c r="T99" s="8">
        <f>SUM(IO_Riparian[[#This Row],[JANUARY]:[DECEMBER]])</f>
        <v>7</v>
      </c>
    </row>
    <row r="100" spans="1:20" x14ac:dyDescent="0.25">
      <c r="A100" s="6" t="s">
        <v>481</v>
      </c>
      <c r="B100" s="6" t="str">
        <f>IF(ISERROR(VLOOKUP(IO_Riparian[[#This Row],[APP_ID]],Table6[APPL_ID],1,FALSE)),"","Y")</f>
        <v>Y</v>
      </c>
      <c r="C100" s="6" t="str">
        <f>IF(ISERROR(VLOOKUP(IO_Riparian[[#This Row],[APP_ID]],Sheet1!$C$2:$C$9,1,FALSE)),"","Y")</f>
        <v/>
      </c>
      <c r="E100" s="6" t="s">
        <v>1531</v>
      </c>
      <c r="F100" s="41" t="s">
        <v>1532</v>
      </c>
      <c r="G100" s="6" t="s">
        <v>482</v>
      </c>
      <c r="H100" s="7">
        <v>1</v>
      </c>
      <c r="I100" s="7">
        <v>1</v>
      </c>
      <c r="J100" s="7">
        <v>1</v>
      </c>
      <c r="K100" s="7">
        <v>1</v>
      </c>
      <c r="L100" s="7">
        <v>1</v>
      </c>
      <c r="M100" s="7">
        <v>1</v>
      </c>
      <c r="N100" s="7">
        <v>1</v>
      </c>
      <c r="O100" s="7">
        <v>1</v>
      </c>
      <c r="P100" s="7">
        <v>1</v>
      </c>
      <c r="Q100" s="7">
        <v>1</v>
      </c>
      <c r="R100" s="7">
        <v>1</v>
      </c>
      <c r="S100" s="7">
        <v>1</v>
      </c>
      <c r="T100" s="8">
        <f>SUM(IO_Riparian[[#This Row],[JANUARY]:[DECEMBER]])</f>
        <v>12</v>
      </c>
    </row>
    <row r="101" spans="1:20" x14ac:dyDescent="0.25">
      <c r="A101" s="6" t="s">
        <v>498</v>
      </c>
      <c r="B101" s="6" t="str">
        <f>IF(ISERROR(VLOOKUP(IO_Riparian[[#This Row],[APP_ID]],Table6[APPL_ID],1,FALSE)),"","Y")</f>
        <v>Y</v>
      </c>
      <c r="C101" s="6" t="str">
        <f>IF(ISERROR(VLOOKUP(IO_Riparian[[#This Row],[APP_ID]],Sheet1!$C$2:$C$9,1,FALSE)),"","Y")</f>
        <v/>
      </c>
      <c r="E101" s="6" t="s">
        <v>1531</v>
      </c>
      <c r="F101" s="41" t="s">
        <v>1532</v>
      </c>
      <c r="G101" s="6" t="s">
        <v>482</v>
      </c>
      <c r="H101" s="7">
        <v>1</v>
      </c>
      <c r="I101" s="7">
        <v>1</v>
      </c>
      <c r="J101" s="7">
        <v>1</v>
      </c>
      <c r="K101" s="7">
        <v>1</v>
      </c>
      <c r="L101" s="7">
        <v>1</v>
      </c>
      <c r="M101" s="7">
        <v>1</v>
      </c>
      <c r="N101" s="7">
        <v>1</v>
      </c>
      <c r="O101" s="7">
        <v>1</v>
      </c>
      <c r="P101" s="7">
        <v>1</v>
      </c>
      <c r="Q101" s="7">
        <v>1</v>
      </c>
      <c r="R101" s="7">
        <v>1</v>
      </c>
      <c r="S101" s="7">
        <v>1</v>
      </c>
      <c r="T101" s="8">
        <f>SUM(IO_Riparian[[#This Row],[JANUARY]:[DECEMBER]])</f>
        <v>12</v>
      </c>
    </row>
    <row r="102" spans="1:20" x14ac:dyDescent="0.25">
      <c r="A102" s="6" t="s">
        <v>506</v>
      </c>
      <c r="B102" s="6" t="str">
        <f>IF(ISERROR(VLOOKUP(IO_Riparian[[#This Row],[APP_ID]],Table6[APPL_ID],1,FALSE)),"","Y")</f>
        <v>Y</v>
      </c>
      <c r="C102" s="6" t="str">
        <f>IF(ISERROR(VLOOKUP(IO_Riparian[[#This Row],[APP_ID]],Sheet1!$C$2:$C$9,1,FALSE)),"","Y")</f>
        <v/>
      </c>
      <c r="E102" s="6" t="s">
        <v>1531</v>
      </c>
      <c r="F102" s="41" t="s">
        <v>1532</v>
      </c>
      <c r="G102" s="6" t="s">
        <v>482</v>
      </c>
      <c r="H102" s="7">
        <v>1</v>
      </c>
      <c r="I102" s="7">
        <v>1</v>
      </c>
      <c r="J102" s="7">
        <v>1</v>
      </c>
      <c r="K102" s="7">
        <v>1</v>
      </c>
      <c r="L102" s="7">
        <v>1</v>
      </c>
      <c r="M102" s="7">
        <v>1</v>
      </c>
      <c r="N102" s="7">
        <v>1</v>
      </c>
      <c r="O102" s="7">
        <v>1</v>
      </c>
      <c r="P102" s="7">
        <v>1</v>
      </c>
      <c r="Q102" s="7">
        <v>1</v>
      </c>
      <c r="R102" s="7">
        <v>1</v>
      </c>
      <c r="S102" s="7">
        <v>1</v>
      </c>
      <c r="T102" s="8">
        <f>SUM(IO_Riparian[[#This Row],[JANUARY]:[DECEMBER]])</f>
        <v>12</v>
      </c>
    </row>
    <row r="103" spans="1:20" x14ac:dyDescent="0.25">
      <c r="A103" s="6" t="s">
        <v>507</v>
      </c>
      <c r="B103" s="6" t="str">
        <f>IF(ISERROR(VLOOKUP(IO_Riparian[[#This Row],[APP_ID]],Table6[APPL_ID],1,FALSE)),"","Y")</f>
        <v>Y</v>
      </c>
      <c r="C103" s="6" t="str">
        <f>IF(ISERROR(VLOOKUP(IO_Riparian[[#This Row],[APP_ID]],Sheet1!$C$2:$C$9,1,FALSE)),"","Y")</f>
        <v/>
      </c>
      <c r="E103" s="6" t="s">
        <v>1531</v>
      </c>
      <c r="F103" s="41" t="s">
        <v>1532</v>
      </c>
      <c r="G103" s="6" t="s">
        <v>482</v>
      </c>
      <c r="H103" s="7">
        <v>1</v>
      </c>
      <c r="I103" s="7">
        <v>1</v>
      </c>
      <c r="J103" s="7">
        <v>1</v>
      </c>
      <c r="K103" s="7">
        <v>1</v>
      </c>
      <c r="L103" s="7">
        <v>1</v>
      </c>
      <c r="M103" s="7">
        <v>1</v>
      </c>
      <c r="N103" s="7">
        <v>1</v>
      </c>
      <c r="O103" s="7">
        <v>1</v>
      </c>
      <c r="P103" s="7">
        <v>1</v>
      </c>
      <c r="Q103" s="7">
        <v>1</v>
      </c>
      <c r="R103" s="7">
        <v>1</v>
      </c>
      <c r="S103" s="7">
        <v>1</v>
      </c>
      <c r="T103" s="8">
        <f>SUM(IO_Riparian[[#This Row],[JANUARY]:[DECEMBER]])</f>
        <v>12</v>
      </c>
    </row>
    <row r="104" spans="1:20" x14ac:dyDescent="0.25">
      <c r="A104" s="6" t="s">
        <v>278</v>
      </c>
      <c r="B104" s="6" t="str">
        <f>IF(ISERROR(VLOOKUP(IO_Riparian[[#This Row],[APP_ID]],Table6[APPL_ID],1,FALSE)),"","Y")</f>
        <v>Y</v>
      </c>
      <c r="C104" s="6" t="str">
        <f>IF(ISERROR(VLOOKUP(IO_Riparian[[#This Row],[APP_ID]],Sheet1!$C$2:$C$9,1,FALSE)),"","Y")</f>
        <v/>
      </c>
      <c r="E104" s="6" t="s">
        <v>1531</v>
      </c>
      <c r="F104" s="41" t="s">
        <v>1532</v>
      </c>
      <c r="G104" s="6" t="s">
        <v>1496</v>
      </c>
      <c r="H104" s="7">
        <v>0</v>
      </c>
      <c r="I104" s="7">
        <v>0</v>
      </c>
      <c r="J104" s="7">
        <v>0</v>
      </c>
      <c r="K104" s="7">
        <v>0</v>
      </c>
      <c r="L104" s="7">
        <v>1</v>
      </c>
      <c r="M104" s="7">
        <v>1</v>
      </c>
      <c r="N104" s="7">
        <v>1</v>
      </c>
      <c r="O104" s="7">
        <v>1</v>
      </c>
      <c r="P104" s="7">
        <v>1</v>
      </c>
      <c r="Q104" s="7">
        <v>1</v>
      </c>
      <c r="R104" s="7">
        <v>0</v>
      </c>
      <c r="S104" s="7">
        <v>0</v>
      </c>
      <c r="T104" s="8">
        <f>SUM(IO_Riparian[[#This Row],[JANUARY]:[DECEMBER]])</f>
        <v>6</v>
      </c>
    </row>
    <row r="105" spans="1:20" x14ac:dyDescent="0.25">
      <c r="A105" s="6" t="s">
        <v>705</v>
      </c>
      <c r="B105" s="6" t="str">
        <f>IF(ISERROR(VLOOKUP(IO_Riparian[[#This Row],[APP_ID]],Table6[APPL_ID],1,FALSE)),"","Y")</f>
        <v>Y</v>
      </c>
      <c r="C105" s="6" t="str">
        <f>IF(ISERROR(VLOOKUP(IO_Riparian[[#This Row],[APP_ID]],Sheet1!$C$2:$C$9,1,FALSE)),"","Y")</f>
        <v/>
      </c>
      <c r="E105" s="6" t="s">
        <v>1531</v>
      </c>
      <c r="F105" s="41" t="s">
        <v>1532</v>
      </c>
      <c r="G105" s="6" t="s">
        <v>279</v>
      </c>
      <c r="H105" s="7">
        <v>0</v>
      </c>
      <c r="I105" s="7">
        <v>0</v>
      </c>
      <c r="J105" s="7">
        <v>0</v>
      </c>
      <c r="K105" s="7">
        <v>0</v>
      </c>
      <c r="L105" s="7">
        <v>110.46</v>
      </c>
      <c r="M105" s="7">
        <v>163.18</v>
      </c>
      <c r="N105" s="7">
        <v>188.29</v>
      </c>
      <c r="O105" s="7">
        <v>163.18</v>
      </c>
      <c r="P105" s="7">
        <v>123.01</v>
      </c>
      <c r="Q105" s="7">
        <v>85.35</v>
      </c>
      <c r="R105" s="7">
        <v>0</v>
      </c>
      <c r="S105" s="7">
        <v>0</v>
      </c>
      <c r="T105" s="8">
        <f>SUM(IO_Riparian[[#This Row],[JANUARY]:[DECEMBER]])</f>
        <v>833.46999999999991</v>
      </c>
    </row>
    <row r="106" spans="1:20" x14ac:dyDescent="0.25">
      <c r="A106" s="6" t="s">
        <v>1470</v>
      </c>
      <c r="B106" s="6" t="str">
        <f>IF(ISERROR(VLOOKUP(IO_Riparian[[#This Row],[APP_ID]],Table6[APPL_ID],1,FALSE)),"","Y")</f>
        <v>Y</v>
      </c>
      <c r="C106" s="6" t="str">
        <f>IF(ISERROR(VLOOKUP(IO_Riparian[[#This Row],[APP_ID]],Sheet1!$C$2:$C$9,1,FALSE)),"","Y")</f>
        <v/>
      </c>
      <c r="E106" s="6" t="s">
        <v>1531</v>
      </c>
      <c r="F106" s="41" t="s">
        <v>1532</v>
      </c>
      <c r="G106" s="6" t="s">
        <v>1471</v>
      </c>
      <c r="H106" s="7">
        <v>0</v>
      </c>
      <c r="I106" s="7">
        <v>0</v>
      </c>
      <c r="J106" s="7">
        <v>0</v>
      </c>
      <c r="K106" s="7">
        <v>0</v>
      </c>
      <c r="L106" s="7">
        <v>1</v>
      </c>
      <c r="M106" s="7">
        <v>1</v>
      </c>
      <c r="N106" s="7">
        <v>1</v>
      </c>
      <c r="O106" s="7">
        <v>1</v>
      </c>
      <c r="P106" s="7">
        <v>1</v>
      </c>
      <c r="Q106" s="7">
        <v>1</v>
      </c>
      <c r="R106" s="7">
        <v>0</v>
      </c>
      <c r="S106" s="7">
        <v>0</v>
      </c>
      <c r="T106" s="8">
        <f>SUM(IO_Riparian[[#This Row],[JANUARY]:[DECEMBER]])</f>
        <v>6</v>
      </c>
    </row>
    <row r="107" spans="1:20" x14ac:dyDescent="0.25">
      <c r="A107" s="6" t="s">
        <v>236</v>
      </c>
      <c r="B107" s="6" t="str">
        <f>IF(ISERROR(VLOOKUP(IO_Riparian[[#This Row],[APP_ID]],Table6[APPL_ID],1,FALSE)),"","Y")</f>
        <v>Y</v>
      </c>
      <c r="C107" s="6" t="str">
        <f>IF(ISERROR(VLOOKUP(IO_Riparian[[#This Row],[APP_ID]],Sheet1!$C$2:$C$9,1,FALSE)),"","Y")</f>
        <v/>
      </c>
      <c r="E107" s="6" t="s">
        <v>1531</v>
      </c>
      <c r="F107" s="41" t="s">
        <v>1532</v>
      </c>
      <c r="G107" s="6" t="s">
        <v>237</v>
      </c>
      <c r="H107" s="7">
        <v>1</v>
      </c>
      <c r="I107" s="7">
        <v>0</v>
      </c>
      <c r="J107" s="7">
        <v>0</v>
      </c>
      <c r="K107" s="7">
        <v>0</v>
      </c>
      <c r="L107" s="7">
        <v>0</v>
      </c>
      <c r="M107" s="7">
        <v>1</v>
      </c>
      <c r="N107" s="7">
        <v>1</v>
      </c>
      <c r="O107" s="7">
        <v>1</v>
      </c>
      <c r="P107" s="7">
        <v>0</v>
      </c>
      <c r="Q107" s="7">
        <v>0</v>
      </c>
      <c r="R107" s="7">
        <v>0</v>
      </c>
      <c r="S107" s="7">
        <v>1</v>
      </c>
      <c r="T107" s="8">
        <f>SUM(IO_Riparian[[#This Row],[JANUARY]:[DECEMBER]])</f>
        <v>5</v>
      </c>
    </row>
    <row r="108" spans="1:20" x14ac:dyDescent="0.25">
      <c r="A108" s="6" t="s">
        <v>234</v>
      </c>
      <c r="B108" s="6" t="str">
        <f>IF(ISERROR(VLOOKUP(IO_Riparian[[#This Row],[APP_ID]],Table6[APPL_ID],1,FALSE)),"","Y")</f>
        <v>Y</v>
      </c>
      <c r="C108" s="6" t="str">
        <f>IF(ISERROR(VLOOKUP(IO_Riparian[[#This Row],[APP_ID]],Sheet1!$C$2:$C$9,1,FALSE)),"","Y")</f>
        <v/>
      </c>
      <c r="E108" s="6" t="s">
        <v>1531</v>
      </c>
      <c r="F108" s="41" t="s">
        <v>1532</v>
      </c>
      <c r="G108" s="6" t="s">
        <v>235</v>
      </c>
      <c r="H108" s="7">
        <v>1</v>
      </c>
      <c r="I108" s="7">
        <v>0</v>
      </c>
      <c r="J108" s="7">
        <v>0</v>
      </c>
      <c r="K108" s="7">
        <v>0</v>
      </c>
      <c r="L108" s="7">
        <v>0</v>
      </c>
      <c r="M108" s="7">
        <v>1</v>
      </c>
      <c r="N108" s="7">
        <v>1</v>
      </c>
      <c r="O108" s="7">
        <v>1</v>
      </c>
      <c r="P108" s="7">
        <v>0</v>
      </c>
      <c r="Q108" s="7">
        <v>0</v>
      </c>
      <c r="R108" s="7">
        <v>0</v>
      </c>
      <c r="S108" s="7">
        <v>1</v>
      </c>
      <c r="T108" s="8">
        <f>SUM(IO_Riparian[[#This Row],[JANUARY]:[DECEMBER]])</f>
        <v>5</v>
      </c>
    </row>
    <row r="109" spans="1:20" x14ac:dyDescent="0.25">
      <c r="A109" s="6" t="s">
        <v>72</v>
      </c>
      <c r="B109" s="6" t="str">
        <f>IF(ISERROR(VLOOKUP(IO_Riparian[[#This Row],[APP_ID]],Table6[APPL_ID],1,FALSE)),"","Y")</f>
        <v>Y</v>
      </c>
      <c r="C109" s="6" t="str">
        <f>IF(ISERROR(VLOOKUP(IO_Riparian[[#This Row],[APP_ID]],Sheet1!$C$2:$C$9,1,FALSE)),"","Y")</f>
        <v/>
      </c>
      <c r="E109" s="6" t="s">
        <v>1531</v>
      </c>
      <c r="F109" s="41" t="s">
        <v>1533</v>
      </c>
      <c r="G109" s="6" t="s">
        <v>73</v>
      </c>
      <c r="H109" s="7">
        <v>1</v>
      </c>
      <c r="I109" s="7">
        <v>0</v>
      </c>
      <c r="J109" s="7">
        <v>0</v>
      </c>
      <c r="K109" s="7">
        <v>1</v>
      </c>
      <c r="L109" s="7">
        <v>1</v>
      </c>
      <c r="M109" s="7">
        <v>1</v>
      </c>
      <c r="N109" s="7">
        <v>1</v>
      </c>
      <c r="O109" s="7">
        <v>1</v>
      </c>
      <c r="P109" s="7">
        <v>1</v>
      </c>
      <c r="Q109" s="7">
        <v>1</v>
      </c>
      <c r="R109" s="7">
        <v>1</v>
      </c>
      <c r="S109" s="7">
        <v>0</v>
      </c>
      <c r="T109" s="8">
        <f>SUM(IO_Riparian[[#This Row],[JANUARY]:[DECEMBER]])</f>
        <v>9</v>
      </c>
    </row>
    <row r="110" spans="1:20" x14ac:dyDescent="0.25">
      <c r="A110" s="6" t="s">
        <v>84</v>
      </c>
      <c r="B110" s="6" t="str">
        <f>IF(ISERROR(VLOOKUP(IO_Riparian[[#This Row],[APP_ID]],Table6[APPL_ID],1,FALSE)),"","Y")</f>
        <v>Y</v>
      </c>
      <c r="C110" s="6" t="str">
        <f>IF(ISERROR(VLOOKUP(IO_Riparian[[#This Row],[APP_ID]],Sheet1!$C$2:$C$9,1,FALSE)),"","Y")</f>
        <v/>
      </c>
      <c r="E110" s="6" t="s">
        <v>1531</v>
      </c>
      <c r="F110" s="41" t="s">
        <v>1533</v>
      </c>
      <c r="G110" s="6" t="s">
        <v>73</v>
      </c>
      <c r="H110" s="7">
        <v>0</v>
      </c>
      <c r="I110" s="7">
        <v>0</v>
      </c>
      <c r="J110" s="7">
        <v>0</v>
      </c>
      <c r="K110" s="7">
        <v>0</v>
      </c>
      <c r="L110" s="7">
        <v>1</v>
      </c>
      <c r="M110" s="7">
        <v>1</v>
      </c>
      <c r="N110" s="7">
        <v>1</v>
      </c>
      <c r="O110" s="7">
        <v>1</v>
      </c>
      <c r="P110" s="7">
        <v>1</v>
      </c>
      <c r="Q110" s="7">
        <v>0</v>
      </c>
      <c r="R110" s="7">
        <v>0</v>
      </c>
      <c r="S110" s="7">
        <v>0</v>
      </c>
      <c r="T110" s="8">
        <f>SUM(IO_Riparian[[#This Row],[JANUARY]:[DECEMBER]])</f>
        <v>5</v>
      </c>
    </row>
    <row r="111" spans="1:20" x14ac:dyDescent="0.25">
      <c r="A111" s="6" t="s">
        <v>251</v>
      </c>
      <c r="B111" s="6" t="str">
        <f>IF(ISERROR(VLOOKUP(IO_Riparian[[#This Row],[APP_ID]],Table6[APPL_ID],1,FALSE)),"","Y")</f>
        <v>Y</v>
      </c>
      <c r="C111" s="6" t="str">
        <f>IF(ISERROR(VLOOKUP(IO_Riparian[[#This Row],[APP_ID]],Sheet1!$C$2:$C$9,1,FALSE)),"","Y")</f>
        <v/>
      </c>
      <c r="E111" s="6" t="s">
        <v>1531</v>
      </c>
      <c r="F111" s="41" t="s">
        <v>1533</v>
      </c>
      <c r="G111" s="6" t="s">
        <v>73</v>
      </c>
      <c r="H111" s="7">
        <v>0</v>
      </c>
      <c r="I111" s="7">
        <v>0</v>
      </c>
      <c r="J111" s="7">
        <v>0</v>
      </c>
      <c r="K111" s="7">
        <v>1</v>
      </c>
      <c r="L111" s="7">
        <v>1</v>
      </c>
      <c r="M111" s="7">
        <v>1</v>
      </c>
      <c r="N111" s="7">
        <v>1</v>
      </c>
      <c r="O111" s="7">
        <v>1</v>
      </c>
      <c r="P111" s="7">
        <v>1</v>
      </c>
      <c r="Q111" s="7">
        <v>0</v>
      </c>
      <c r="R111" s="7">
        <v>0</v>
      </c>
      <c r="S111" s="7">
        <v>0</v>
      </c>
      <c r="T111" s="8">
        <f>SUM(IO_Riparian[[#This Row],[JANUARY]:[DECEMBER]])</f>
        <v>6</v>
      </c>
    </row>
    <row r="112" spans="1:20" x14ac:dyDescent="0.25">
      <c r="A112" s="6" t="s">
        <v>1234</v>
      </c>
      <c r="B112" s="6" t="str">
        <f>IF(ISERROR(VLOOKUP(IO_Riparian[[#This Row],[APP_ID]],Table6[APPL_ID],1,FALSE)),"","Y")</f>
        <v>Y</v>
      </c>
      <c r="C112" s="6" t="str">
        <f>IF(ISERROR(VLOOKUP(IO_Riparian[[#This Row],[APP_ID]],Sheet1!$C$2:$C$9,1,FALSE)),"","Y")</f>
        <v/>
      </c>
      <c r="E112" s="6" t="s">
        <v>1531</v>
      </c>
      <c r="F112" s="41" t="s">
        <v>1533</v>
      </c>
      <c r="G112" s="6" t="s">
        <v>1235</v>
      </c>
      <c r="H112" s="7">
        <v>0</v>
      </c>
      <c r="I112" s="7">
        <v>0</v>
      </c>
      <c r="J112" s="7">
        <v>0</v>
      </c>
      <c r="K112" s="7">
        <v>1</v>
      </c>
      <c r="L112" s="7">
        <v>1</v>
      </c>
      <c r="M112" s="7">
        <v>1</v>
      </c>
      <c r="N112" s="7">
        <v>1</v>
      </c>
      <c r="O112" s="7">
        <v>1</v>
      </c>
      <c r="P112" s="7">
        <v>0</v>
      </c>
      <c r="Q112" s="7">
        <v>0</v>
      </c>
      <c r="R112" s="7">
        <v>0</v>
      </c>
      <c r="S112" s="7">
        <v>0</v>
      </c>
      <c r="T112" s="8">
        <f>SUM(IO_Riparian[[#This Row],[JANUARY]:[DECEMBER]])</f>
        <v>5</v>
      </c>
    </row>
    <row r="113" spans="1:20" x14ac:dyDescent="0.25">
      <c r="A113" s="6" t="s">
        <v>534</v>
      </c>
      <c r="B113" s="6" t="str">
        <f>IF(ISERROR(VLOOKUP(IO_Riparian[[#This Row],[APP_ID]],Table6[APPL_ID],1,FALSE)),"","Y")</f>
        <v>Y</v>
      </c>
      <c r="C113" s="6" t="str">
        <f>IF(ISERROR(VLOOKUP(IO_Riparian[[#This Row],[APP_ID]],Sheet1!$C$2:$C$9,1,FALSE)),"","Y")</f>
        <v/>
      </c>
      <c r="E113" s="6" t="s">
        <v>1531</v>
      </c>
      <c r="F113" s="41" t="s">
        <v>1532</v>
      </c>
      <c r="G113" s="6" t="s">
        <v>535</v>
      </c>
      <c r="H113" s="7">
        <v>1</v>
      </c>
      <c r="I113" s="7">
        <v>1</v>
      </c>
      <c r="J113" s="7">
        <v>1</v>
      </c>
      <c r="K113" s="7">
        <v>1</v>
      </c>
      <c r="L113" s="7">
        <v>1</v>
      </c>
      <c r="M113" s="7">
        <v>1</v>
      </c>
      <c r="N113" s="7">
        <v>1</v>
      </c>
      <c r="O113" s="7">
        <v>1</v>
      </c>
      <c r="P113" s="7">
        <v>1</v>
      </c>
      <c r="Q113" s="7">
        <v>1</v>
      </c>
      <c r="R113" s="7">
        <v>1</v>
      </c>
      <c r="S113" s="7">
        <v>1</v>
      </c>
      <c r="T113" s="8">
        <f>SUM(IO_Riparian[[#This Row],[JANUARY]:[DECEMBER]])</f>
        <v>12</v>
      </c>
    </row>
    <row r="114" spans="1:20" x14ac:dyDescent="0.25">
      <c r="A114" s="6" t="s">
        <v>730</v>
      </c>
      <c r="B114" s="6" t="str">
        <f>IF(ISERROR(VLOOKUP(IO_Riparian[[#This Row],[APP_ID]],Table6[APPL_ID],1,FALSE)),"","Y")</f>
        <v>Y</v>
      </c>
      <c r="C114" s="6" t="str">
        <f>IF(ISERROR(VLOOKUP(IO_Riparian[[#This Row],[APP_ID]],Sheet1!$C$2:$C$9,1,FALSE)),"","Y")</f>
        <v/>
      </c>
      <c r="E114" s="6" t="s">
        <v>1531</v>
      </c>
      <c r="F114" s="41" t="s">
        <v>1532</v>
      </c>
      <c r="G114" s="6" t="s">
        <v>731</v>
      </c>
      <c r="H114" s="7">
        <v>0</v>
      </c>
      <c r="I114" s="7">
        <v>0</v>
      </c>
      <c r="J114" s="7">
        <v>0</v>
      </c>
      <c r="K114" s="7">
        <v>1</v>
      </c>
      <c r="L114" s="7">
        <v>1</v>
      </c>
      <c r="M114" s="7">
        <v>1</v>
      </c>
      <c r="N114" s="7">
        <v>1</v>
      </c>
      <c r="O114" s="7">
        <v>1</v>
      </c>
      <c r="P114" s="7">
        <v>1</v>
      </c>
      <c r="Q114" s="7">
        <v>0</v>
      </c>
      <c r="R114" s="7">
        <v>0</v>
      </c>
      <c r="S114" s="7">
        <v>0</v>
      </c>
      <c r="T114" s="8">
        <f>SUM(IO_Riparian[[#This Row],[JANUARY]:[DECEMBER]])</f>
        <v>6</v>
      </c>
    </row>
    <row r="115" spans="1:20" x14ac:dyDescent="0.25">
      <c r="A115" s="6" t="s">
        <v>525</v>
      </c>
      <c r="B115" s="6" t="str">
        <f>IF(ISERROR(VLOOKUP(IO_Riparian[[#This Row],[APP_ID]],Table6[APPL_ID],1,FALSE)),"","Y")</f>
        <v>Y</v>
      </c>
      <c r="C115" s="6" t="str">
        <f>IF(ISERROR(VLOOKUP(IO_Riparian[[#This Row],[APP_ID]],Sheet1!$C$2:$C$9,1,FALSE)),"","Y")</f>
        <v/>
      </c>
      <c r="E115" s="6" t="s">
        <v>1531</v>
      </c>
      <c r="F115" s="41" t="s">
        <v>1533</v>
      </c>
      <c r="G115" s="6" t="s">
        <v>520</v>
      </c>
      <c r="H115" s="7">
        <v>1</v>
      </c>
      <c r="I115" s="7">
        <v>1</v>
      </c>
      <c r="J115" s="7">
        <v>1</v>
      </c>
      <c r="K115" s="7">
        <v>1</v>
      </c>
      <c r="L115" s="7">
        <v>1</v>
      </c>
      <c r="M115" s="7">
        <v>1</v>
      </c>
      <c r="N115" s="7">
        <v>1</v>
      </c>
      <c r="O115" s="7">
        <v>1</v>
      </c>
      <c r="P115" s="7">
        <v>1</v>
      </c>
      <c r="Q115" s="7">
        <v>1</v>
      </c>
      <c r="R115" s="7">
        <v>1</v>
      </c>
      <c r="S115" s="7">
        <v>1</v>
      </c>
      <c r="T115" s="8">
        <f>SUM(IO_Riparian[[#This Row],[JANUARY]:[DECEMBER]])</f>
        <v>12</v>
      </c>
    </row>
    <row r="116" spans="1:20" x14ac:dyDescent="0.25">
      <c r="A116" s="6" t="s">
        <v>588</v>
      </c>
      <c r="B116" s="6" t="str">
        <f>IF(ISERROR(VLOOKUP(IO_Riparian[[#This Row],[APP_ID]],Table6[APPL_ID],1,FALSE)),"","Y")</f>
        <v>Y</v>
      </c>
      <c r="C116" s="6" t="str">
        <f>IF(ISERROR(VLOOKUP(IO_Riparian[[#This Row],[APP_ID]],Sheet1!$C$2:$C$9,1,FALSE)),"","Y")</f>
        <v/>
      </c>
      <c r="E116" s="6" t="s">
        <v>1531</v>
      </c>
      <c r="F116" s="41" t="s">
        <v>1532</v>
      </c>
      <c r="G116" s="6" t="s">
        <v>589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8">
        <f>SUM(IO_Riparian[[#This Row],[JANUARY]:[DECEMBER]])</f>
        <v>0</v>
      </c>
    </row>
    <row r="117" spans="1:20" x14ac:dyDescent="0.25">
      <c r="A117" s="6" t="s">
        <v>700</v>
      </c>
      <c r="B117" s="6" t="str">
        <f>IF(ISERROR(VLOOKUP(IO_Riparian[[#This Row],[APP_ID]],Table6[APPL_ID],1,FALSE)),"","Y")</f>
        <v>Y</v>
      </c>
      <c r="C117" s="6" t="str">
        <f>IF(ISERROR(VLOOKUP(IO_Riparian[[#This Row],[APP_ID]],Sheet1!$C$2:$C$9,1,FALSE)),"","Y")</f>
        <v/>
      </c>
      <c r="E117" s="6" t="s">
        <v>1531</v>
      </c>
      <c r="F117" s="41" t="s">
        <v>1533</v>
      </c>
      <c r="G117" s="6" t="s">
        <v>699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8">
        <f>SUM(IO_Riparian[[#This Row],[JANUARY]:[DECEMBER]])</f>
        <v>0</v>
      </c>
    </row>
    <row r="118" spans="1:20" x14ac:dyDescent="0.25">
      <c r="A118" s="6" t="s">
        <v>782</v>
      </c>
      <c r="B118" s="6" t="str">
        <f>IF(ISERROR(VLOOKUP(IO_Riparian[[#This Row],[APP_ID]],Table6[APPL_ID],1,FALSE)),"","Y")</f>
        <v>Y</v>
      </c>
      <c r="C118" s="6" t="str">
        <f>IF(ISERROR(VLOOKUP(IO_Riparian[[#This Row],[APP_ID]],Sheet1!$C$2:$C$9,1,FALSE)),"","Y")</f>
        <v/>
      </c>
      <c r="E118" s="6" t="s">
        <v>1531</v>
      </c>
      <c r="F118" s="41" t="s">
        <v>1533</v>
      </c>
      <c r="G118" s="6" t="s">
        <v>783</v>
      </c>
      <c r="H118" s="7">
        <v>1</v>
      </c>
      <c r="I118" s="7">
        <v>1</v>
      </c>
      <c r="J118" s="7">
        <v>1</v>
      </c>
      <c r="K118" s="7">
        <v>1</v>
      </c>
      <c r="L118" s="7">
        <v>1</v>
      </c>
      <c r="M118" s="7">
        <v>1</v>
      </c>
      <c r="N118" s="7">
        <v>1</v>
      </c>
      <c r="O118" s="7">
        <v>1</v>
      </c>
      <c r="P118" s="7">
        <v>1</v>
      </c>
      <c r="Q118" s="7">
        <v>1</v>
      </c>
      <c r="R118" s="7">
        <v>0</v>
      </c>
      <c r="S118" s="7">
        <v>0</v>
      </c>
      <c r="T118" s="8">
        <f>SUM(IO_Riparian[[#This Row],[JANUARY]:[DECEMBER]])</f>
        <v>10</v>
      </c>
    </row>
    <row r="119" spans="1:20" x14ac:dyDescent="0.25">
      <c r="A119" s="6" t="s">
        <v>399</v>
      </c>
      <c r="B119" s="6" t="str">
        <f>IF(ISERROR(VLOOKUP(IO_Riparian[[#This Row],[APP_ID]],Table6[APPL_ID],1,FALSE)),"","Y")</f>
        <v>Y</v>
      </c>
      <c r="C119" s="6" t="str">
        <f>IF(ISERROR(VLOOKUP(IO_Riparian[[#This Row],[APP_ID]],Sheet1!$C$2:$C$9,1,FALSE)),"","Y")</f>
        <v/>
      </c>
      <c r="E119" s="6" t="s">
        <v>1531</v>
      </c>
      <c r="F119" s="41" t="s">
        <v>1532</v>
      </c>
      <c r="G119" s="6" t="s">
        <v>395</v>
      </c>
      <c r="H119" s="7">
        <v>0</v>
      </c>
      <c r="I119" s="7">
        <v>0</v>
      </c>
      <c r="J119" s="7">
        <v>0</v>
      </c>
      <c r="K119" s="7">
        <v>1</v>
      </c>
      <c r="L119" s="7">
        <v>1</v>
      </c>
      <c r="M119" s="7">
        <v>1</v>
      </c>
      <c r="N119" s="7">
        <v>1</v>
      </c>
      <c r="O119" s="7">
        <v>1</v>
      </c>
      <c r="P119" s="7">
        <v>0</v>
      </c>
      <c r="Q119" s="7">
        <v>0</v>
      </c>
      <c r="R119" s="7">
        <v>0</v>
      </c>
      <c r="S119" s="7">
        <v>0</v>
      </c>
      <c r="T119" s="8">
        <f>SUM(IO_Riparian[[#This Row],[JANUARY]:[DECEMBER]])</f>
        <v>5</v>
      </c>
    </row>
    <row r="120" spans="1:20" x14ac:dyDescent="0.25">
      <c r="A120" s="6" t="s">
        <v>157</v>
      </c>
      <c r="B120" s="6" t="str">
        <f>IF(ISERROR(VLOOKUP(IO_Riparian[[#This Row],[APP_ID]],Table6[APPL_ID],1,FALSE)),"","Y")</f>
        <v>Y</v>
      </c>
      <c r="C120" s="6" t="str">
        <f>IF(ISERROR(VLOOKUP(IO_Riparian[[#This Row],[APP_ID]],Sheet1!$C$2:$C$9,1,FALSE)),"","Y")</f>
        <v/>
      </c>
      <c r="E120" s="6" t="s">
        <v>1531</v>
      </c>
      <c r="F120" s="41" t="s">
        <v>1532</v>
      </c>
      <c r="G120" s="6" t="s">
        <v>158</v>
      </c>
      <c r="H120" s="7">
        <v>0</v>
      </c>
      <c r="I120" s="7">
        <v>0</v>
      </c>
      <c r="J120" s="7">
        <v>1</v>
      </c>
      <c r="K120" s="7">
        <v>1</v>
      </c>
      <c r="L120" s="7">
        <v>1</v>
      </c>
      <c r="M120" s="7">
        <v>1</v>
      </c>
      <c r="N120" s="7">
        <v>1</v>
      </c>
      <c r="O120" s="7">
        <v>1.9</v>
      </c>
      <c r="P120" s="7">
        <v>1</v>
      </c>
      <c r="Q120" s="7">
        <v>0</v>
      </c>
      <c r="R120" s="7">
        <v>0</v>
      </c>
      <c r="S120" s="7">
        <v>0</v>
      </c>
      <c r="T120" s="8">
        <f>SUM(IO_Riparian[[#This Row],[JANUARY]:[DECEMBER]])</f>
        <v>7.9</v>
      </c>
    </row>
    <row r="121" spans="1:20" x14ac:dyDescent="0.25">
      <c r="A121" s="6" t="s">
        <v>1112</v>
      </c>
      <c r="B121" s="6" t="str">
        <f>IF(ISERROR(VLOOKUP(IO_Riparian[[#This Row],[APP_ID]],Table6[APPL_ID],1,FALSE)),"","Y")</f>
        <v>Y</v>
      </c>
      <c r="C121" s="6" t="str">
        <f>IF(ISERROR(VLOOKUP(IO_Riparian[[#This Row],[APP_ID]],Sheet1!$C$2:$C$9,1,FALSE)),"","Y")</f>
        <v/>
      </c>
      <c r="E121" s="6" t="s">
        <v>1531</v>
      </c>
      <c r="F121" s="41" t="s">
        <v>1532</v>
      </c>
      <c r="G121" s="6" t="s">
        <v>1113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8">
        <f>SUM(IO_Riparian[[#This Row],[JANUARY]:[DECEMBER]])</f>
        <v>0</v>
      </c>
    </row>
    <row r="122" spans="1:20" x14ac:dyDescent="0.25">
      <c r="A122" s="6" t="s">
        <v>131</v>
      </c>
      <c r="B122" s="6" t="str">
        <f>IF(ISERROR(VLOOKUP(IO_Riparian[[#This Row],[APP_ID]],Table6[APPL_ID],1,FALSE)),"","Y")</f>
        <v>Y</v>
      </c>
      <c r="C122" s="6" t="str">
        <f>IF(ISERROR(VLOOKUP(IO_Riparian[[#This Row],[APP_ID]],Sheet1!$C$2:$C$9,1,FALSE)),"","Y")</f>
        <v/>
      </c>
      <c r="E122" s="6" t="s">
        <v>1531</v>
      </c>
      <c r="F122" s="41" t="s">
        <v>1533</v>
      </c>
      <c r="G122" s="6" t="s">
        <v>132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8">
        <f>SUM(IO_Riparian[[#This Row],[JANUARY]:[DECEMBER]])</f>
        <v>0</v>
      </c>
    </row>
    <row r="123" spans="1:20" x14ac:dyDescent="0.25">
      <c r="A123" s="6" t="s">
        <v>789</v>
      </c>
      <c r="B123" s="6" t="str">
        <f>IF(ISERROR(VLOOKUP(IO_Riparian[[#This Row],[APP_ID]],Table6[APPL_ID],1,FALSE)),"","Y")</f>
        <v>Y</v>
      </c>
      <c r="C123" s="6" t="str">
        <f>IF(ISERROR(VLOOKUP(IO_Riparian[[#This Row],[APP_ID]],Sheet1!$C$2:$C$9,1,FALSE)),"","Y")</f>
        <v/>
      </c>
      <c r="E123" s="6" t="s">
        <v>1531</v>
      </c>
      <c r="F123" s="41" t="s">
        <v>1532</v>
      </c>
      <c r="G123" s="6" t="s">
        <v>719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8">
        <f>SUM(IO_Riparian[[#This Row],[JANUARY]:[DECEMBER]])</f>
        <v>0</v>
      </c>
    </row>
    <row r="124" spans="1:20" x14ac:dyDescent="0.25">
      <c r="A124" s="6" t="s">
        <v>809</v>
      </c>
      <c r="B124" s="6" t="str">
        <f>IF(ISERROR(VLOOKUP(IO_Riparian[[#This Row],[APP_ID]],Table6[APPL_ID],1,FALSE)),"","Y")</f>
        <v>Y</v>
      </c>
      <c r="C124" s="6" t="str">
        <f>IF(ISERROR(VLOOKUP(IO_Riparian[[#This Row],[APP_ID]],Sheet1!$C$2:$C$9,1,FALSE)),"","Y")</f>
        <v/>
      </c>
      <c r="E124" s="6" t="s">
        <v>1531</v>
      </c>
      <c r="F124" s="41" t="s">
        <v>1532</v>
      </c>
      <c r="G124" s="6" t="s">
        <v>719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8">
        <f>SUM(IO_Riparian[[#This Row],[JANUARY]:[DECEMBER]])</f>
        <v>0</v>
      </c>
    </row>
    <row r="125" spans="1:20" x14ac:dyDescent="0.25">
      <c r="A125" s="6" t="s">
        <v>1387</v>
      </c>
      <c r="B125" s="6" t="str">
        <f>IF(ISERROR(VLOOKUP(IO_Riparian[[#This Row],[APP_ID]],Table6[APPL_ID],1,FALSE)),"","Y")</f>
        <v>Y</v>
      </c>
      <c r="C125" s="6" t="str">
        <f>IF(ISERROR(VLOOKUP(IO_Riparian[[#This Row],[APP_ID]],Sheet1!$C$2:$C$9,1,FALSE)),"","Y")</f>
        <v/>
      </c>
      <c r="E125" s="6" t="s">
        <v>1531</v>
      </c>
      <c r="F125" s="41" t="s">
        <v>1532</v>
      </c>
      <c r="G125" s="6" t="s">
        <v>719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8">
        <f>SUM(IO_Riparian[[#This Row],[JANUARY]:[DECEMBER]])</f>
        <v>0</v>
      </c>
    </row>
    <row r="126" spans="1:20" x14ac:dyDescent="0.25">
      <c r="A126" s="6" t="s">
        <v>894</v>
      </c>
      <c r="B126" s="6" t="str">
        <f>IF(ISERROR(VLOOKUP(IO_Riparian[[#This Row],[APP_ID]],Table6[APPL_ID],1,FALSE)),"","Y")</f>
        <v>Y</v>
      </c>
      <c r="C126" s="6" t="str">
        <f>IF(ISERROR(VLOOKUP(IO_Riparian[[#This Row],[APP_ID]],Sheet1!$C$2:$C$9,1,FALSE)),"","Y")</f>
        <v/>
      </c>
      <c r="E126" s="6" t="s">
        <v>1531</v>
      </c>
      <c r="F126" s="41" t="s">
        <v>1532</v>
      </c>
      <c r="G126" s="6" t="s">
        <v>719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8">
        <f>SUM(IO_Riparian[[#This Row],[JANUARY]:[DECEMBER]])</f>
        <v>0</v>
      </c>
    </row>
    <row r="127" spans="1:20" x14ac:dyDescent="0.25">
      <c r="A127" s="6" t="s">
        <v>917</v>
      </c>
      <c r="B127" s="6" t="str">
        <f>IF(ISERROR(VLOOKUP(IO_Riparian[[#This Row],[APP_ID]],Table6[APPL_ID],1,FALSE)),"","Y")</f>
        <v>Y</v>
      </c>
      <c r="C127" s="6" t="str">
        <f>IF(ISERROR(VLOOKUP(IO_Riparian[[#This Row],[APP_ID]],Sheet1!$C$2:$C$9,1,FALSE)),"","Y")</f>
        <v/>
      </c>
      <c r="E127" s="6" t="s">
        <v>1531</v>
      </c>
      <c r="F127" s="41" t="s">
        <v>1532</v>
      </c>
      <c r="G127" s="6" t="s">
        <v>719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8">
        <f>SUM(IO_Riparian[[#This Row],[JANUARY]:[DECEMBER]])</f>
        <v>0</v>
      </c>
    </row>
    <row r="128" spans="1:20" x14ac:dyDescent="0.25">
      <c r="A128" s="6" t="s">
        <v>846</v>
      </c>
      <c r="B128" s="6" t="str">
        <f>IF(ISERROR(VLOOKUP(IO_Riparian[[#This Row],[APP_ID]],Table6[APPL_ID],1,FALSE)),"","Y")</f>
        <v>Y</v>
      </c>
      <c r="C128" s="6" t="str">
        <f>IF(ISERROR(VLOOKUP(IO_Riparian[[#This Row],[APP_ID]],Sheet1!$C$2:$C$9,1,FALSE)),"","Y")</f>
        <v/>
      </c>
      <c r="E128" s="6" t="s">
        <v>1531</v>
      </c>
      <c r="F128" s="41" t="s">
        <v>1532</v>
      </c>
      <c r="G128" s="6" t="s">
        <v>719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8">
        <f>SUM(IO_Riparian[[#This Row],[JANUARY]:[DECEMBER]])</f>
        <v>0</v>
      </c>
    </row>
    <row r="129" spans="1:20" x14ac:dyDescent="0.25">
      <c r="A129" s="6" t="s">
        <v>924</v>
      </c>
      <c r="B129" s="6" t="str">
        <f>IF(ISERROR(VLOOKUP(IO_Riparian[[#This Row],[APP_ID]],Table6[APPL_ID],1,FALSE)),"","Y")</f>
        <v>Y</v>
      </c>
      <c r="C129" s="6" t="str">
        <f>IF(ISERROR(VLOOKUP(IO_Riparian[[#This Row],[APP_ID]],Sheet1!$C$2:$C$9,1,FALSE)),"","Y")</f>
        <v/>
      </c>
      <c r="E129" s="6" t="s">
        <v>1531</v>
      </c>
      <c r="F129" s="41" t="s">
        <v>1532</v>
      </c>
      <c r="G129" s="6" t="s">
        <v>719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8">
        <f>SUM(IO_Riparian[[#This Row],[JANUARY]:[DECEMBER]])</f>
        <v>0</v>
      </c>
    </row>
    <row r="130" spans="1:20" x14ac:dyDescent="0.25">
      <c r="A130" s="6" t="s">
        <v>931</v>
      </c>
      <c r="B130" s="6" t="str">
        <f>IF(ISERROR(VLOOKUP(IO_Riparian[[#This Row],[APP_ID]],Table6[APPL_ID],1,FALSE)),"","Y")</f>
        <v>Y</v>
      </c>
      <c r="C130" s="6" t="str">
        <f>IF(ISERROR(VLOOKUP(IO_Riparian[[#This Row],[APP_ID]],Sheet1!$C$2:$C$9,1,FALSE)),"","Y")</f>
        <v/>
      </c>
      <c r="E130" s="6" t="s">
        <v>1531</v>
      </c>
      <c r="F130" s="41" t="s">
        <v>1532</v>
      </c>
      <c r="G130" s="6" t="s">
        <v>719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8">
        <f>SUM(IO_Riparian[[#This Row],[JANUARY]:[DECEMBER]])</f>
        <v>0</v>
      </c>
    </row>
    <row r="131" spans="1:20" x14ac:dyDescent="0.25">
      <c r="A131" s="6" t="s">
        <v>1119</v>
      </c>
      <c r="B131" s="6" t="str">
        <f>IF(ISERROR(VLOOKUP(IO_Riparian[[#This Row],[APP_ID]],Table6[APPL_ID],1,FALSE)),"","Y")</f>
        <v>Y</v>
      </c>
      <c r="C131" s="6" t="str">
        <f>IF(ISERROR(VLOOKUP(IO_Riparian[[#This Row],[APP_ID]],Sheet1!$C$2:$C$9,1,FALSE)),"","Y")</f>
        <v/>
      </c>
      <c r="E131" s="6" t="s">
        <v>1531</v>
      </c>
      <c r="F131" s="41" t="s">
        <v>1532</v>
      </c>
      <c r="G131" s="6" t="s">
        <v>1113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8">
        <f>SUM(IO_Riparian[[#This Row],[JANUARY]:[DECEMBER]])</f>
        <v>0</v>
      </c>
    </row>
    <row r="132" spans="1:20" x14ac:dyDescent="0.25">
      <c r="A132" s="6" t="s">
        <v>444</v>
      </c>
      <c r="B132" s="6" t="str">
        <f>IF(ISERROR(VLOOKUP(IO_Riparian[[#This Row],[APP_ID]],Table6[APPL_ID],1,FALSE)),"","Y")</f>
        <v>Y</v>
      </c>
      <c r="C132" s="6" t="str">
        <f>IF(ISERROR(VLOOKUP(IO_Riparian[[#This Row],[APP_ID]],Sheet1!$C$2:$C$9,1,FALSE)),"","Y")</f>
        <v/>
      </c>
      <c r="E132" s="6" t="s">
        <v>1531</v>
      </c>
      <c r="F132" s="41" t="s">
        <v>1533</v>
      </c>
      <c r="G132" s="6" t="s">
        <v>445</v>
      </c>
      <c r="H132" s="7">
        <v>1</v>
      </c>
      <c r="I132" s="7">
        <v>1</v>
      </c>
      <c r="J132" s="7">
        <v>1</v>
      </c>
      <c r="K132" s="7">
        <v>1</v>
      </c>
      <c r="L132" s="7">
        <v>1</v>
      </c>
      <c r="M132" s="7">
        <v>1</v>
      </c>
      <c r="N132" s="7">
        <v>1</v>
      </c>
      <c r="O132" s="7">
        <v>1</v>
      </c>
      <c r="P132" s="7">
        <v>1</v>
      </c>
      <c r="Q132" s="7">
        <v>1</v>
      </c>
      <c r="R132" s="7">
        <v>1</v>
      </c>
      <c r="S132" s="7">
        <v>1</v>
      </c>
      <c r="T132" s="8">
        <f>SUM(IO_Riparian[[#This Row],[JANUARY]:[DECEMBER]])</f>
        <v>12</v>
      </c>
    </row>
    <row r="133" spans="1:20" x14ac:dyDescent="0.25">
      <c r="A133" s="6" t="s">
        <v>449</v>
      </c>
      <c r="B133" s="6" t="str">
        <f>IF(ISERROR(VLOOKUP(IO_Riparian[[#This Row],[APP_ID]],Table6[APPL_ID],1,FALSE)),"","Y")</f>
        <v>Y</v>
      </c>
      <c r="C133" s="6" t="str">
        <f>IF(ISERROR(VLOOKUP(IO_Riparian[[#This Row],[APP_ID]],Sheet1!$C$2:$C$9,1,FALSE)),"","Y")</f>
        <v/>
      </c>
      <c r="E133" s="6" t="s">
        <v>1531</v>
      </c>
      <c r="F133" s="41" t="s">
        <v>1533</v>
      </c>
      <c r="G133" s="6" t="s">
        <v>450</v>
      </c>
      <c r="H133" s="7">
        <v>1</v>
      </c>
      <c r="I133" s="7">
        <v>1</v>
      </c>
      <c r="J133" s="7">
        <v>1</v>
      </c>
      <c r="K133" s="7">
        <v>1</v>
      </c>
      <c r="L133" s="7">
        <v>1</v>
      </c>
      <c r="M133" s="7">
        <v>1</v>
      </c>
      <c r="N133" s="7">
        <v>1</v>
      </c>
      <c r="O133" s="7">
        <v>1</v>
      </c>
      <c r="P133" s="7">
        <v>1</v>
      </c>
      <c r="Q133" s="7">
        <v>1</v>
      </c>
      <c r="R133" s="7">
        <v>1</v>
      </c>
      <c r="S133" s="7">
        <v>1</v>
      </c>
      <c r="T133" s="8">
        <f>SUM(IO_Riparian[[#This Row],[JANUARY]:[DECEMBER]])</f>
        <v>12</v>
      </c>
    </row>
    <row r="134" spans="1:20" x14ac:dyDescent="0.25">
      <c r="A134" s="6" t="s">
        <v>1043</v>
      </c>
      <c r="B134" s="6" t="str">
        <f>IF(ISERROR(VLOOKUP(IO_Riparian[[#This Row],[APP_ID]],Table6[APPL_ID],1,FALSE)),"","Y")</f>
        <v>Y</v>
      </c>
      <c r="C134" s="6" t="str">
        <f>IF(ISERROR(VLOOKUP(IO_Riparian[[#This Row],[APP_ID]],Sheet1!$C$2:$C$9,1,FALSE)),"","Y")</f>
        <v/>
      </c>
      <c r="E134" s="6" t="s">
        <v>1531</v>
      </c>
      <c r="F134" s="41" t="s">
        <v>1532</v>
      </c>
      <c r="G134" s="6" t="s">
        <v>1044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8">
        <f>SUM(IO_Riparian[[#This Row],[JANUARY]:[DECEMBER]])</f>
        <v>0</v>
      </c>
    </row>
    <row r="135" spans="1:20" x14ac:dyDescent="0.25">
      <c r="A135" s="6" t="s">
        <v>995</v>
      </c>
      <c r="B135" s="6" t="str">
        <f>IF(ISERROR(VLOOKUP(IO_Riparian[[#This Row],[APP_ID]],Table6[APPL_ID],1,FALSE)),"","Y")</f>
        <v>Y</v>
      </c>
      <c r="C135" s="6" t="str">
        <f>IF(ISERROR(VLOOKUP(IO_Riparian[[#This Row],[APP_ID]],Sheet1!$C$2:$C$9,1,FALSE)),"","Y")</f>
        <v/>
      </c>
      <c r="E135" s="6" t="s">
        <v>1531</v>
      </c>
      <c r="F135" s="41" t="s">
        <v>1532</v>
      </c>
      <c r="G135" s="6" t="s">
        <v>996</v>
      </c>
      <c r="H135" s="7">
        <v>0</v>
      </c>
      <c r="I135" s="7">
        <v>0</v>
      </c>
      <c r="J135" s="7">
        <v>0</v>
      </c>
      <c r="K135" s="7">
        <v>1</v>
      </c>
      <c r="L135" s="7">
        <v>1</v>
      </c>
      <c r="M135" s="7">
        <v>1</v>
      </c>
      <c r="N135" s="7">
        <v>1</v>
      </c>
      <c r="O135" s="7">
        <v>1</v>
      </c>
      <c r="P135" s="7">
        <v>1</v>
      </c>
      <c r="Q135" s="7">
        <v>1</v>
      </c>
      <c r="R135" s="7">
        <v>0</v>
      </c>
      <c r="S135" s="7">
        <v>0</v>
      </c>
      <c r="T135" s="8">
        <f>SUM(IO_Riparian[[#This Row],[JANUARY]:[DECEMBER]])</f>
        <v>7</v>
      </c>
    </row>
    <row r="136" spans="1:20" x14ac:dyDescent="0.25">
      <c r="A136" s="6" t="s">
        <v>1046</v>
      </c>
      <c r="B136" s="6" t="str">
        <f>IF(ISERROR(VLOOKUP(IO_Riparian[[#This Row],[APP_ID]],Table6[APPL_ID],1,FALSE)),"","Y")</f>
        <v>Y</v>
      </c>
      <c r="C136" s="6" t="str">
        <f>IF(ISERROR(VLOOKUP(IO_Riparian[[#This Row],[APP_ID]],Sheet1!$C$2:$C$9,1,FALSE)),"","Y")</f>
        <v/>
      </c>
      <c r="E136" s="6" t="s">
        <v>1531</v>
      </c>
      <c r="F136" s="41" t="s">
        <v>1532</v>
      </c>
      <c r="G136" s="6" t="s">
        <v>1044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8">
        <f>SUM(IO_Riparian[[#This Row],[JANUARY]:[DECEMBER]])</f>
        <v>0</v>
      </c>
    </row>
    <row r="137" spans="1:20" x14ac:dyDescent="0.25">
      <c r="A137" s="6" t="s">
        <v>1055</v>
      </c>
      <c r="B137" s="6" t="str">
        <f>IF(ISERROR(VLOOKUP(IO_Riparian[[#This Row],[APP_ID]],Table6[APPL_ID],1,FALSE)),"","Y")</f>
        <v>Y</v>
      </c>
      <c r="C137" s="6" t="str">
        <f>IF(ISERROR(VLOOKUP(IO_Riparian[[#This Row],[APP_ID]],Sheet1!$C$2:$C$9,1,FALSE)),"","Y")</f>
        <v/>
      </c>
      <c r="E137" s="6" t="s">
        <v>1531</v>
      </c>
      <c r="F137" s="41" t="s">
        <v>1532</v>
      </c>
      <c r="G137" s="6" t="s">
        <v>1044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8">
        <f>SUM(IO_Riparian[[#This Row],[JANUARY]:[DECEMBER]])</f>
        <v>0</v>
      </c>
    </row>
    <row r="138" spans="1:20" x14ac:dyDescent="0.25">
      <c r="A138" s="6" t="s">
        <v>1064</v>
      </c>
      <c r="B138" s="6" t="str">
        <f>IF(ISERROR(VLOOKUP(IO_Riparian[[#This Row],[APP_ID]],Table6[APPL_ID],1,FALSE)),"","Y")</f>
        <v>Y</v>
      </c>
      <c r="C138" s="6" t="str">
        <f>IF(ISERROR(VLOOKUP(IO_Riparian[[#This Row],[APP_ID]],Sheet1!$C$2:$C$9,1,FALSE)),"","Y")</f>
        <v/>
      </c>
      <c r="E138" s="6" t="s">
        <v>1531</v>
      </c>
      <c r="F138" s="41" t="s">
        <v>1532</v>
      </c>
      <c r="G138" s="6" t="s">
        <v>1044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8">
        <f>SUM(IO_Riparian[[#This Row],[JANUARY]:[DECEMBER]])</f>
        <v>0</v>
      </c>
    </row>
    <row r="139" spans="1:20" x14ac:dyDescent="0.25">
      <c r="A139" s="6" t="s">
        <v>1140</v>
      </c>
      <c r="B139" s="6" t="str">
        <f>IF(ISERROR(VLOOKUP(IO_Riparian[[#This Row],[APP_ID]],Table6[APPL_ID],1,FALSE)),"","Y")</f>
        <v>Y</v>
      </c>
      <c r="C139" s="6" t="str">
        <f>IF(ISERROR(VLOOKUP(IO_Riparian[[#This Row],[APP_ID]],Sheet1!$C$2:$C$9,1,FALSE)),"","Y")</f>
        <v/>
      </c>
      <c r="E139" s="6" t="s">
        <v>1531</v>
      </c>
      <c r="F139" s="41" t="s">
        <v>1532</v>
      </c>
      <c r="G139" s="6" t="s">
        <v>1085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8">
        <f>SUM(IO_Riparian[[#This Row],[JANUARY]:[DECEMBER]])</f>
        <v>0</v>
      </c>
    </row>
    <row r="140" spans="1:20" x14ac:dyDescent="0.25">
      <c r="A140" s="6" t="s">
        <v>1019</v>
      </c>
      <c r="B140" s="6" t="str">
        <f>IF(ISERROR(VLOOKUP(IO_Riparian[[#This Row],[APP_ID]],Table6[APPL_ID],1,FALSE)),"","Y")</f>
        <v>Y</v>
      </c>
      <c r="C140" s="6" t="str">
        <f>IF(ISERROR(VLOOKUP(IO_Riparian[[#This Row],[APP_ID]],Sheet1!$C$2:$C$9,1,FALSE)),"","Y")</f>
        <v/>
      </c>
      <c r="E140" s="6" t="s">
        <v>1531</v>
      </c>
      <c r="F140" s="41" t="s">
        <v>1532</v>
      </c>
      <c r="G140" s="6" t="s">
        <v>936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8">
        <f>SUM(IO_Riparian[[#This Row],[JANUARY]:[DECEMBER]])</f>
        <v>0</v>
      </c>
    </row>
    <row r="141" spans="1:20" x14ac:dyDescent="0.25">
      <c r="A141" s="6" t="s">
        <v>1084</v>
      </c>
      <c r="B141" s="6" t="str">
        <f>IF(ISERROR(VLOOKUP(IO_Riparian[[#This Row],[APP_ID]],Table6[APPL_ID],1,FALSE)),"","Y")</f>
        <v>Y</v>
      </c>
      <c r="C141" s="6" t="str">
        <f>IF(ISERROR(VLOOKUP(IO_Riparian[[#This Row],[APP_ID]],Sheet1!$C$2:$C$9,1,FALSE)),"","Y")</f>
        <v/>
      </c>
      <c r="E141" s="6" t="s">
        <v>1531</v>
      </c>
      <c r="F141" s="41" t="s">
        <v>1532</v>
      </c>
      <c r="G141" s="6" t="s">
        <v>1085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8">
        <f>SUM(IO_Riparian[[#This Row],[JANUARY]:[DECEMBER]])</f>
        <v>0</v>
      </c>
    </row>
    <row r="142" spans="1:20" x14ac:dyDescent="0.25">
      <c r="A142" s="6" t="s">
        <v>1399</v>
      </c>
      <c r="B142" s="6" t="str">
        <f>IF(ISERROR(VLOOKUP(IO_Riparian[[#This Row],[APP_ID]],Table6[APPL_ID],1,FALSE)),"","Y")</f>
        <v>Y</v>
      </c>
      <c r="C142" s="6" t="str">
        <f>IF(ISERROR(VLOOKUP(IO_Riparian[[#This Row],[APP_ID]],Sheet1!$C$2:$C$9,1,FALSE)),"","Y")</f>
        <v/>
      </c>
      <c r="E142" s="6" t="s">
        <v>1531</v>
      </c>
      <c r="F142" s="41" t="s">
        <v>1533</v>
      </c>
      <c r="G142" s="6" t="s">
        <v>1400</v>
      </c>
      <c r="H142" s="7">
        <v>1</v>
      </c>
      <c r="I142" s="7">
        <v>1</v>
      </c>
      <c r="J142" s="7">
        <v>1</v>
      </c>
      <c r="K142" s="7">
        <v>1</v>
      </c>
      <c r="L142" s="7">
        <v>1</v>
      </c>
      <c r="M142" s="7">
        <v>1</v>
      </c>
      <c r="N142" s="7">
        <v>1</v>
      </c>
      <c r="O142" s="7">
        <v>1</v>
      </c>
      <c r="P142" s="7">
        <v>1</v>
      </c>
      <c r="Q142" s="7">
        <v>1</v>
      </c>
      <c r="R142" s="7">
        <v>0</v>
      </c>
      <c r="S142" s="7">
        <v>0</v>
      </c>
      <c r="T142" s="8">
        <f>SUM(IO_Riparian[[#This Row],[JANUARY]:[DECEMBER]])</f>
        <v>10</v>
      </c>
    </row>
    <row r="143" spans="1:20" x14ac:dyDescent="0.25">
      <c r="A143" s="6" t="s">
        <v>1007</v>
      </c>
      <c r="B143" s="6" t="str">
        <f>IF(ISERROR(VLOOKUP(IO_Riparian[[#This Row],[APP_ID]],Table6[APPL_ID],1,FALSE)),"","Y")</f>
        <v>Y</v>
      </c>
      <c r="C143" s="6" t="str">
        <f>IF(ISERROR(VLOOKUP(IO_Riparian[[#This Row],[APP_ID]],Sheet1!$C$2:$C$9,1,FALSE)),"","Y")</f>
        <v/>
      </c>
      <c r="E143" s="6" t="s">
        <v>1531</v>
      </c>
      <c r="F143" s="41" t="s">
        <v>1532</v>
      </c>
      <c r="G143" s="6" t="s">
        <v>936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8">
        <f>SUM(IO_Riparian[[#This Row],[JANUARY]:[DECEMBER]])</f>
        <v>0</v>
      </c>
    </row>
    <row r="144" spans="1:20" x14ac:dyDescent="0.25">
      <c r="A144" s="6" t="s">
        <v>1089</v>
      </c>
      <c r="B144" s="6" t="str">
        <f>IF(ISERROR(VLOOKUP(IO_Riparian[[#This Row],[APP_ID]],Table6[APPL_ID],1,FALSE)),"","Y")</f>
        <v>Y</v>
      </c>
      <c r="C144" s="6" t="str">
        <f>IF(ISERROR(VLOOKUP(IO_Riparian[[#This Row],[APP_ID]],Sheet1!$C$2:$C$9,1,FALSE)),"","Y")</f>
        <v/>
      </c>
      <c r="E144" s="6" t="s">
        <v>1531</v>
      </c>
      <c r="F144" s="41" t="s">
        <v>1532</v>
      </c>
      <c r="G144" s="6" t="s">
        <v>1085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8">
        <f>SUM(IO_Riparian[[#This Row],[JANUARY]:[DECEMBER]])</f>
        <v>0</v>
      </c>
    </row>
    <row r="145" spans="1:20" x14ac:dyDescent="0.25">
      <c r="A145" s="6" t="s">
        <v>1100</v>
      </c>
      <c r="B145" s="6" t="str">
        <f>IF(ISERROR(VLOOKUP(IO_Riparian[[#This Row],[APP_ID]],Table6[APPL_ID],1,FALSE)),"","Y")</f>
        <v>Y</v>
      </c>
      <c r="C145" s="6" t="str">
        <f>IF(ISERROR(VLOOKUP(IO_Riparian[[#This Row],[APP_ID]],Sheet1!$C$2:$C$9,1,FALSE)),"","Y")</f>
        <v/>
      </c>
      <c r="E145" s="6" t="s">
        <v>1531</v>
      </c>
      <c r="F145" s="41" t="s">
        <v>1532</v>
      </c>
      <c r="G145" s="6" t="s">
        <v>1085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8">
        <f>SUM(IO_Riparian[[#This Row],[JANUARY]:[DECEMBER]])</f>
        <v>0</v>
      </c>
    </row>
    <row r="146" spans="1:20" x14ac:dyDescent="0.25">
      <c r="A146" s="6" t="s">
        <v>1104</v>
      </c>
      <c r="B146" s="6" t="str">
        <f>IF(ISERROR(VLOOKUP(IO_Riparian[[#This Row],[APP_ID]],Table6[APPL_ID],1,FALSE)),"","Y")</f>
        <v>Y</v>
      </c>
      <c r="C146" s="6" t="str">
        <f>IF(ISERROR(VLOOKUP(IO_Riparian[[#This Row],[APP_ID]],Sheet1!$C$2:$C$9,1,FALSE)),"","Y")</f>
        <v/>
      </c>
      <c r="E146" s="6" t="s">
        <v>1531</v>
      </c>
      <c r="F146" s="41" t="s">
        <v>1532</v>
      </c>
      <c r="G146" s="6" t="s">
        <v>1085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8">
        <f>SUM(IO_Riparian[[#This Row],[JANUARY]:[DECEMBER]])</f>
        <v>0</v>
      </c>
    </row>
    <row r="147" spans="1:20" x14ac:dyDescent="0.25">
      <c r="A147" s="6" t="s">
        <v>1025</v>
      </c>
      <c r="B147" s="6" t="str">
        <f>IF(ISERROR(VLOOKUP(IO_Riparian[[#This Row],[APP_ID]],Table6[APPL_ID],1,FALSE)),"","Y")</f>
        <v>Y</v>
      </c>
      <c r="C147" s="6" t="str">
        <f>IF(ISERROR(VLOOKUP(IO_Riparian[[#This Row],[APP_ID]],Sheet1!$C$2:$C$9,1,FALSE)),"","Y")</f>
        <v/>
      </c>
      <c r="E147" s="6" t="s">
        <v>1531</v>
      </c>
      <c r="F147" s="41" t="s">
        <v>1532</v>
      </c>
      <c r="G147" s="6" t="s">
        <v>936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8">
        <f>SUM(IO_Riparian[[#This Row],[JANUARY]:[DECEMBER]])</f>
        <v>0</v>
      </c>
    </row>
    <row r="148" spans="1:20" x14ac:dyDescent="0.25">
      <c r="A148" s="6" t="s">
        <v>1110</v>
      </c>
      <c r="B148" s="6" t="str">
        <f>IF(ISERROR(VLOOKUP(IO_Riparian[[#This Row],[APP_ID]],Table6[APPL_ID],1,FALSE)),"","Y")</f>
        <v>Y</v>
      </c>
      <c r="C148" s="6" t="str">
        <f>IF(ISERROR(VLOOKUP(IO_Riparian[[#This Row],[APP_ID]],Sheet1!$C$2:$C$9,1,FALSE)),"","Y")</f>
        <v/>
      </c>
      <c r="E148" s="6" t="s">
        <v>1531</v>
      </c>
      <c r="F148" s="41" t="s">
        <v>1532</v>
      </c>
      <c r="G148" s="6" t="s">
        <v>1085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8">
        <f>SUM(IO_Riparian[[#This Row],[JANUARY]:[DECEMBER]])</f>
        <v>0</v>
      </c>
    </row>
    <row r="149" spans="1:20" x14ac:dyDescent="0.25">
      <c r="A149" s="6" t="s">
        <v>1039</v>
      </c>
      <c r="B149" s="6" t="str">
        <f>IF(ISERROR(VLOOKUP(IO_Riparian[[#This Row],[APP_ID]],Table6[APPL_ID],1,FALSE)),"","Y")</f>
        <v>Y</v>
      </c>
      <c r="C149" s="6" t="str">
        <f>IF(ISERROR(VLOOKUP(IO_Riparian[[#This Row],[APP_ID]],Sheet1!$C$2:$C$9,1,FALSE)),"","Y")</f>
        <v/>
      </c>
      <c r="E149" s="6" t="s">
        <v>1531</v>
      </c>
      <c r="F149" s="41" t="s">
        <v>1532</v>
      </c>
      <c r="G149" s="6" t="s">
        <v>936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8">
        <f>SUM(IO_Riparian[[#This Row],[JANUARY]:[DECEMBER]])</f>
        <v>0</v>
      </c>
    </row>
    <row r="150" spans="1:20" x14ac:dyDescent="0.25">
      <c r="A150" s="6" t="s">
        <v>1045</v>
      </c>
      <c r="B150" s="6" t="str">
        <f>IF(ISERROR(VLOOKUP(IO_Riparian[[#This Row],[APP_ID]],Table6[APPL_ID],1,FALSE)),"","Y")</f>
        <v>Y</v>
      </c>
      <c r="C150" s="6" t="str">
        <f>IF(ISERROR(VLOOKUP(IO_Riparian[[#This Row],[APP_ID]],Sheet1!$C$2:$C$9,1,FALSE)),"","Y")</f>
        <v/>
      </c>
      <c r="E150" s="6" t="s">
        <v>1531</v>
      </c>
      <c r="F150" s="41" t="s">
        <v>1532</v>
      </c>
      <c r="G150" s="6" t="s">
        <v>936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8">
        <f>SUM(IO_Riparian[[#This Row],[JANUARY]:[DECEMBER]])</f>
        <v>0</v>
      </c>
    </row>
    <row r="151" spans="1:20" x14ac:dyDescent="0.25">
      <c r="A151" s="6" t="s">
        <v>940</v>
      </c>
      <c r="B151" s="6" t="str">
        <f>IF(ISERROR(VLOOKUP(IO_Riparian[[#This Row],[APP_ID]],Table6[APPL_ID],1,FALSE)),"","Y")</f>
        <v>Y</v>
      </c>
      <c r="C151" s="6" t="str">
        <f>IF(ISERROR(VLOOKUP(IO_Riparian[[#This Row],[APP_ID]],Sheet1!$C$2:$C$9,1,FALSE)),"","Y")</f>
        <v/>
      </c>
      <c r="E151" s="6" t="s">
        <v>1531</v>
      </c>
      <c r="F151" s="41" t="s">
        <v>1532</v>
      </c>
      <c r="G151" s="6" t="s">
        <v>936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8">
        <f>SUM(IO_Riparian[[#This Row],[JANUARY]:[DECEMBER]])</f>
        <v>0</v>
      </c>
    </row>
    <row r="152" spans="1:20" x14ac:dyDescent="0.25">
      <c r="A152" s="6" t="s">
        <v>1250</v>
      </c>
      <c r="B152" s="6" t="str">
        <f>IF(ISERROR(VLOOKUP(IO_Riparian[[#This Row],[APP_ID]],Table6[APPL_ID],1,FALSE)),"","Y")</f>
        <v>Y</v>
      </c>
      <c r="C152" s="6" t="str">
        <f>IF(ISERROR(VLOOKUP(IO_Riparian[[#This Row],[APP_ID]],Sheet1!$C$2:$C$9,1,FALSE)),"","Y")</f>
        <v/>
      </c>
      <c r="E152" s="6" t="s">
        <v>1531</v>
      </c>
      <c r="F152" s="41" t="s">
        <v>1533</v>
      </c>
      <c r="G152" s="6" t="s">
        <v>1251</v>
      </c>
      <c r="H152" s="7">
        <v>0</v>
      </c>
      <c r="I152" s="7">
        <v>0</v>
      </c>
      <c r="J152" s="7">
        <v>0</v>
      </c>
      <c r="K152" s="7">
        <v>1</v>
      </c>
      <c r="L152" s="7">
        <v>1</v>
      </c>
      <c r="M152" s="7">
        <v>1</v>
      </c>
      <c r="N152" s="7">
        <v>1</v>
      </c>
      <c r="O152" s="7">
        <v>1</v>
      </c>
      <c r="P152" s="7">
        <v>1</v>
      </c>
      <c r="Q152" s="7">
        <v>1</v>
      </c>
      <c r="R152" s="7">
        <v>0</v>
      </c>
      <c r="S152" s="7">
        <v>0</v>
      </c>
      <c r="T152" s="8">
        <f>SUM(IO_Riparian[[#This Row],[JANUARY]:[DECEMBER]])</f>
        <v>7</v>
      </c>
    </row>
    <row r="153" spans="1:20" x14ac:dyDescent="0.25">
      <c r="A153" s="6" t="s">
        <v>1164</v>
      </c>
      <c r="B153" s="6" t="str">
        <f>IF(ISERROR(VLOOKUP(IO_Riparian[[#This Row],[APP_ID]],Table6[APPL_ID],1,FALSE)),"","Y")</f>
        <v>Y</v>
      </c>
      <c r="C153" s="6" t="str">
        <f>IF(ISERROR(VLOOKUP(IO_Riparian[[#This Row],[APP_ID]],Sheet1!$C$2:$C$9,1,FALSE)),"","Y")</f>
        <v/>
      </c>
      <c r="E153" s="6" t="s">
        <v>1531</v>
      </c>
      <c r="F153" s="41" t="s">
        <v>1532</v>
      </c>
      <c r="G153" s="6" t="s">
        <v>936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8">
        <f>SUM(IO_Riparian[[#This Row],[JANUARY]:[DECEMBER]])</f>
        <v>0</v>
      </c>
    </row>
    <row r="154" spans="1:20" x14ac:dyDescent="0.25">
      <c r="A154" s="6" t="s">
        <v>1168</v>
      </c>
      <c r="B154" s="6" t="str">
        <f>IF(ISERROR(VLOOKUP(IO_Riparian[[#This Row],[APP_ID]],Table6[APPL_ID],1,FALSE)),"","Y")</f>
        <v>Y</v>
      </c>
      <c r="C154" s="6" t="str">
        <f>IF(ISERROR(VLOOKUP(IO_Riparian[[#This Row],[APP_ID]],Sheet1!$C$2:$C$9,1,FALSE)),"","Y")</f>
        <v/>
      </c>
      <c r="E154" s="6" t="s">
        <v>1531</v>
      </c>
      <c r="F154" s="41" t="s">
        <v>1532</v>
      </c>
      <c r="G154" s="6" t="s">
        <v>936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8">
        <f>SUM(IO_Riparian[[#This Row],[JANUARY]:[DECEMBER]])</f>
        <v>0</v>
      </c>
    </row>
    <row r="155" spans="1:20" x14ac:dyDescent="0.25">
      <c r="A155" s="6" t="s">
        <v>313</v>
      </c>
      <c r="B155" s="6" t="str">
        <f>IF(ISERROR(VLOOKUP(IO_Riparian[[#This Row],[APP_ID]],Table6[APPL_ID],1,FALSE)),"","Y")</f>
        <v>Y</v>
      </c>
      <c r="C155" s="6" t="str">
        <f>IF(ISERROR(VLOOKUP(IO_Riparian[[#This Row],[APP_ID]],Sheet1!$C$2:$C$9,1,FALSE)),"","Y")</f>
        <v/>
      </c>
      <c r="E155" s="6" t="s">
        <v>1531</v>
      </c>
      <c r="F155" s="41" t="s">
        <v>1532</v>
      </c>
      <c r="G155" s="6" t="s">
        <v>314</v>
      </c>
      <c r="H155" s="7">
        <v>0</v>
      </c>
      <c r="I155" s="7">
        <v>0</v>
      </c>
      <c r="J155" s="7">
        <v>1</v>
      </c>
      <c r="K155" s="7">
        <v>1</v>
      </c>
      <c r="L155" s="7">
        <v>1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8">
        <f>SUM(IO_Riparian[[#This Row],[JANUARY]:[DECEMBER]])</f>
        <v>3</v>
      </c>
    </row>
    <row r="156" spans="1:20" x14ac:dyDescent="0.25">
      <c r="A156" s="6" t="s">
        <v>682</v>
      </c>
      <c r="B156" s="6" t="str">
        <f>IF(ISERROR(VLOOKUP(IO_Riparian[[#This Row],[APP_ID]],Table6[APPL_ID],1,FALSE)),"","Y")</f>
        <v>Y</v>
      </c>
      <c r="C156" s="6" t="str">
        <f>IF(ISERROR(VLOOKUP(IO_Riparian[[#This Row],[APP_ID]],Sheet1!$C$2:$C$9,1,FALSE)),"","Y")</f>
        <v/>
      </c>
      <c r="E156" s="6" t="s">
        <v>1531</v>
      </c>
      <c r="F156" s="41" t="s">
        <v>1533</v>
      </c>
      <c r="G156" s="6" t="s">
        <v>683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8">
        <f>SUM(IO_Riparian[[#This Row],[JANUARY]:[DECEMBER]])</f>
        <v>0</v>
      </c>
    </row>
    <row r="157" spans="1:20" x14ac:dyDescent="0.25">
      <c r="A157" s="6" t="s">
        <v>334</v>
      </c>
      <c r="B157" s="6" t="str">
        <f>IF(ISERROR(VLOOKUP(IO_Riparian[[#This Row],[APP_ID]],Table6[APPL_ID],1,FALSE)),"","Y")</f>
        <v>Y</v>
      </c>
      <c r="C157" s="6" t="str">
        <f>IF(ISERROR(VLOOKUP(IO_Riparian[[#This Row],[APP_ID]],Sheet1!$C$2:$C$9,1,FALSE)),"","Y")</f>
        <v/>
      </c>
      <c r="E157" s="6" t="s">
        <v>1531</v>
      </c>
      <c r="F157" s="41" t="s">
        <v>1532</v>
      </c>
      <c r="G157" s="6" t="s">
        <v>314</v>
      </c>
      <c r="H157" s="7">
        <v>1</v>
      </c>
      <c r="I157" s="7">
        <v>0</v>
      </c>
      <c r="J157" s="7">
        <v>1</v>
      </c>
      <c r="K157" s="7">
        <v>1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8">
        <f>SUM(IO_Riparian[[#This Row],[JANUARY]:[DECEMBER]])</f>
        <v>3</v>
      </c>
    </row>
    <row r="158" spans="1:20" x14ac:dyDescent="0.25">
      <c r="A158" s="6" t="s">
        <v>1410</v>
      </c>
      <c r="B158" s="6" t="str">
        <f>IF(ISERROR(VLOOKUP(IO_Riparian[[#This Row],[APP_ID]],Table6[APPL_ID],1,FALSE)),"","Y")</f>
        <v>Y</v>
      </c>
      <c r="C158" s="6" t="str">
        <f>IF(ISERROR(VLOOKUP(IO_Riparian[[#This Row],[APP_ID]],Sheet1!$C$2:$C$9,1,FALSE)),"","Y")</f>
        <v/>
      </c>
      <c r="E158" s="6" t="s">
        <v>1531</v>
      </c>
      <c r="F158" s="41" t="s">
        <v>1533</v>
      </c>
      <c r="G158" s="6" t="s">
        <v>1411</v>
      </c>
      <c r="H158" s="7">
        <v>0</v>
      </c>
      <c r="I158" s="7">
        <v>0</v>
      </c>
      <c r="J158" s="7">
        <v>0</v>
      </c>
      <c r="K158" s="7">
        <v>0</v>
      </c>
      <c r="L158" s="7">
        <v>1</v>
      </c>
      <c r="M158" s="7">
        <v>1</v>
      </c>
      <c r="N158" s="7">
        <v>1</v>
      </c>
      <c r="O158" s="7">
        <v>1</v>
      </c>
      <c r="P158" s="7">
        <v>1</v>
      </c>
      <c r="Q158" s="7">
        <v>0</v>
      </c>
      <c r="R158" s="7">
        <v>0</v>
      </c>
      <c r="S158" s="7">
        <v>0</v>
      </c>
      <c r="T158" s="8">
        <f>SUM(IO_Riparian[[#This Row],[JANUARY]:[DECEMBER]])</f>
        <v>5</v>
      </c>
    </row>
    <row r="159" spans="1:20" x14ac:dyDescent="0.25">
      <c r="A159" s="6" t="s">
        <v>421</v>
      </c>
      <c r="B159" s="6" t="str">
        <f>IF(ISERROR(VLOOKUP(IO_Riparian[[#This Row],[APP_ID]],Table6[APPL_ID],1,FALSE)),"","Y")</f>
        <v>Y</v>
      </c>
      <c r="C159" s="6" t="str">
        <f>IF(ISERROR(VLOOKUP(IO_Riparian[[#This Row],[APP_ID]],Sheet1!$C$2:$C$9,1,FALSE)),"","Y")</f>
        <v/>
      </c>
      <c r="E159" s="6" t="s">
        <v>1531</v>
      </c>
      <c r="F159" s="41" t="s">
        <v>1533</v>
      </c>
      <c r="G159" s="6" t="s">
        <v>422</v>
      </c>
      <c r="H159" s="7">
        <v>0</v>
      </c>
      <c r="I159" s="7">
        <v>0</v>
      </c>
      <c r="J159" s="7">
        <v>0</v>
      </c>
      <c r="K159" s="7">
        <v>0</v>
      </c>
      <c r="L159" s="7">
        <v>1</v>
      </c>
      <c r="M159" s="7">
        <v>1</v>
      </c>
      <c r="N159" s="7">
        <v>1</v>
      </c>
      <c r="O159" s="7">
        <v>1</v>
      </c>
      <c r="P159" s="7">
        <v>1</v>
      </c>
      <c r="Q159" s="7">
        <v>0</v>
      </c>
      <c r="R159" s="7">
        <v>0</v>
      </c>
      <c r="S159" s="7">
        <v>0</v>
      </c>
      <c r="T159" s="8">
        <f>SUM(IO_Riparian[[#This Row],[JANUARY]:[DECEMBER]])</f>
        <v>5</v>
      </c>
    </row>
    <row r="160" spans="1:20" x14ac:dyDescent="0.25">
      <c r="A160" s="6" t="s">
        <v>154</v>
      </c>
      <c r="B160" s="6" t="str">
        <f>IF(ISERROR(VLOOKUP(IO_Riparian[[#This Row],[APP_ID]],Table6[APPL_ID],1,FALSE)),"","Y")</f>
        <v>Y</v>
      </c>
      <c r="C160" s="6" t="str">
        <f>IF(ISERROR(VLOOKUP(IO_Riparian[[#This Row],[APP_ID]],Sheet1!$C$2:$C$9,1,FALSE)),"","Y")</f>
        <v/>
      </c>
      <c r="E160" s="6" t="s">
        <v>1531</v>
      </c>
      <c r="F160" s="41" t="s">
        <v>1532</v>
      </c>
      <c r="G160" s="6" t="s">
        <v>155</v>
      </c>
      <c r="H160" s="7">
        <v>0</v>
      </c>
      <c r="I160" s="7">
        <v>0</v>
      </c>
      <c r="J160" s="7">
        <v>1</v>
      </c>
      <c r="K160" s="7">
        <v>1</v>
      </c>
      <c r="L160" s="7">
        <v>1</v>
      </c>
      <c r="M160" s="7">
        <v>1</v>
      </c>
      <c r="N160" s="7">
        <v>1</v>
      </c>
      <c r="O160" s="7">
        <v>1</v>
      </c>
      <c r="P160" s="7">
        <v>1</v>
      </c>
      <c r="Q160" s="7">
        <v>1</v>
      </c>
      <c r="R160" s="7">
        <v>1</v>
      </c>
      <c r="S160" s="7">
        <v>0</v>
      </c>
      <c r="T160" s="8">
        <f>SUM(IO_Riparian[[#This Row],[JANUARY]:[DECEMBER]])</f>
        <v>9</v>
      </c>
    </row>
    <row r="161" spans="1:20" x14ac:dyDescent="0.25">
      <c r="A161" s="6" t="s">
        <v>163</v>
      </c>
      <c r="B161" s="6" t="str">
        <f>IF(ISERROR(VLOOKUP(IO_Riparian[[#This Row],[APP_ID]],Table6[APPL_ID],1,FALSE)),"","Y")</f>
        <v>Y</v>
      </c>
      <c r="C161" s="6" t="str">
        <f>IF(ISERROR(VLOOKUP(IO_Riparian[[#This Row],[APP_ID]],Sheet1!$C$2:$C$9,1,FALSE)),"","Y")</f>
        <v/>
      </c>
      <c r="E161" s="6" t="s">
        <v>1531</v>
      </c>
      <c r="F161" s="41" t="s">
        <v>1532</v>
      </c>
      <c r="G161" s="6" t="s">
        <v>155</v>
      </c>
      <c r="H161" s="7">
        <v>0</v>
      </c>
      <c r="I161" s="7">
        <v>0</v>
      </c>
      <c r="J161" s="7">
        <v>1</v>
      </c>
      <c r="K161" s="7">
        <v>1</v>
      </c>
      <c r="L161" s="7">
        <v>1</v>
      </c>
      <c r="M161" s="7">
        <v>1</v>
      </c>
      <c r="N161" s="7">
        <v>1</v>
      </c>
      <c r="O161" s="7">
        <v>1</v>
      </c>
      <c r="P161" s="7">
        <v>1</v>
      </c>
      <c r="Q161" s="7">
        <v>1</v>
      </c>
      <c r="R161" s="7">
        <v>1</v>
      </c>
      <c r="S161" s="7">
        <v>0</v>
      </c>
      <c r="T161" s="8">
        <f>SUM(IO_Riparian[[#This Row],[JANUARY]:[DECEMBER]])</f>
        <v>9</v>
      </c>
    </row>
    <row r="162" spans="1:20" x14ac:dyDescent="0.25">
      <c r="A162" s="6" t="s">
        <v>204</v>
      </c>
      <c r="B162" s="6" t="str">
        <f>IF(ISERROR(VLOOKUP(IO_Riparian[[#This Row],[APP_ID]],Table6[APPL_ID],1,FALSE)),"","Y")</f>
        <v>Y</v>
      </c>
      <c r="C162" s="6" t="str">
        <f>IF(ISERROR(VLOOKUP(IO_Riparian[[#This Row],[APP_ID]],Sheet1!$C$2:$C$9,1,FALSE)),"","Y")</f>
        <v/>
      </c>
      <c r="E162" s="6" t="s">
        <v>1531</v>
      </c>
      <c r="F162" s="41" t="s">
        <v>1532</v>
      </c>
      <c r="G162" s="6" t="s">
        <v>205</v>
      </c>
      <c r="H162" s="7">
        <v>0</v>
      </c>
      <c r="I162" s="7">
        <v>0</v>
      </c>
      <c r="J162" s="7">
        <v>0</v>
      </c>
      <c r="K162" s="7">
        <v>1</v>
      </c>
      <c r="L162" s="7">
        <v>1</v>
      </c>
      <c r="M162" s="7">
        <v>1</v>
      </c>
      <c r="N162" s="7">
        <v>1</v>
      </c>
      <c r="O162" s="7">
        <v>1</v>
      </c>
      <c r="P162" s="7">
        <v>1</v>
      </c>
      <c r="Q162" s="7">
        <v>0</v>
      </c>
      <c r="R162" s="7">
        <v>0</v>
      </c>
      <c r="S162" s="7">
        <v>0</v>
      </c>
      <c r="T162" s="8">
        <f>SUM(IO_Riparian[[#This Row],[JANUARY]:[DECEMBER]])</f>
        <v>6</v>
      </c>
    </row>
    <row r="163" spans="1:20" x14ac:dyDescent="0.25">
      <c r="A163" s="6" t="s">
        <v>919</v>
      </c>
      <c r="B163" s="6" t="str">
        <f>IF(ISERROR(VLOOKUP(IO_Riparian[[#This Row],[APP_ID]],Table6[APPL_ID],1,FALSE)),"","Y")</f>
        <v>Y</v>
      </c>
      <c r="C163" s="6" t="str">
        <f>IF(ISERROR(VLOOKUP(IO_Riparian[[#This Row],[APP_ID]],Sheet1!$C$2:$C$9,1,FALSE)),"","Y")</f>
        <v/>
      </c>
      <c r="E163" s="6" t="s">
        <v>1531</v>
      </c>
      <c r="F163" s="41" t="s">
        <v>1533</v>
      </c>
      <c r="G163" s="6" t="s">
        <v>920</v>
      </c>
      <c r="H163" s="7">
        <v>1</v>
      </c>
      <c r="I163" s="7">
        <v>0</v>
      </c>
      <c r="J163" s="7">
        <v>0</v>
      </c>
      <c r="K163" s="7">
        <v>0</v>
      </c>
      <c r="L163" s="7">
        <v>1</v>
      </c>
      <c r="M163" s="7">
        <v>1</v>
      </c>
      <c r="N163" s="7">
        <v>1</v>
      </c>
      <c r="O163" s="7">
        <v>1</v>
      </c>
      <c r="P163" s="7">
        <v>1</v>
      </c>
      <c r="Q163" s="7">
        <v>0</v>
      </c>
      <c r="R163" s="7">
        <v>0</v>
      </c>
      <c r="S163" s="7">
        <v>0</v>
      </c>
      <c r="T163" s="8">
        <f>SUM(IO_Riparian[[#This Row],[JANUARY]:[DECEMBER]])</f>
        <v>6</v>
      </c>
    </row>
    <row r="164" spans="1:20" x14ac:dyDescent="0.25">
      <c r="A164" s="6" t="s">
        <v>1037</v>
      </c>
      <c r="B164" s="6" t="str">
        <f>IF(ISERROR(VLOOKUP(IO_Riparian[[#This Row],[APP_ID]],Table6[APPL_ID],1,FALSE)),"","Y")</f>
        <v>Y</v>
      </c>
      <c r="C164" s="6" t="str">
        <f>IF(ISERROR(VLOOKUP(IO_Riparian[[#This Row],[APP_ID]],Sheet1!$C$2:$C$9,1,FALSE)),"","Y")</f>
        <v/>
      </c>
      <c r="E164" s="6" t="s">
        <v>1531</v>
      </c>
      <c r="F164" s="41" t="s">
        <v>1533</v>
      </c>
      <c r="G164" s="6" t="s">
        <v>1038</v>
      </c>
      <c r="H164" s="7">
        <v>1</v>
      </c>
      <c r="I164" s="7">
        <v>0</v>
      </c>
      <c r="J164" s="7">
        <v>0</v>
      </c>
      <c r="K164" s="7">
        <v>0</v>
      </c>
      <c r="L164" s="7">
        <v>1</v>
      </c>
      <c r="M164" s="7">
        <v>1</v>
      </c>
      <c r="N164" s="7">
        <v>1</v>
      </c>
      <c r="O164" s="7">
        <v>1</v>
      </c>
      <c r="P164" s="7">
        <v>1</v>
      </c>
      <c r="Q164" s="7">
        <v>1</v>
      </c>
      <c r="R164" s="7">
        <v>0</v>
      </c>
      <c r="S164" s="7">
        <v>0</v>
      </c>
      <c r="T164" s="8">
        <f>SUM(IO_Riparian[[#This Row],[JANUARY]:[DECEMBER]])</f>
        <v>7</v>
      </c>
    </row>
    <row r="165" spans="1:20" x14ac:dyDescent="0.25">
      <c r="A165" s="6" t="s">
        <v>684</v>
      </c>
      <c r="B165" s="6" t="str">
        <f>IF(ISERROR(VLOOKUP(IO_Riparian[[#This Row],[APP_ID]],Table6[APPL_ID],1,FALSE)),"","Y")</f>
        <v>Y</v>
      </c>
      <c r="C165" s="6" t="str">
        <f>IF(ISERROR(VLOOKUP(IO_Riparian[[#This Row],[APP_ID]],Sheet1!$C$2:$C$9,1,FALSE)),"","Y")</f>
        <v/>
      </c>
      <c r="E165" s="6" t="s">
        <v>1531</v>
      </c>
      <c r="F165" s="41" t="s">
        <v>1533</v>
      </c>
      <c r="G165" s="6" t="s">
        <v>685</v>
      </c>
      <c r="H165" s="7">
        <v>1</v>
      </c>
      <c r="I165" s="7">
        <v>0</v>
      </c>
      <c r="J165" s="7">
        <v>0</v>
      </c>
      <c r="K165" s="7">
        <v>0</v>
      </c>
      <c r="L165" s="7">
        <v>1</v>
      </c>
      <c r="M165" s="7">
        <v>1</v>
      </c>
      <c r="N165" s="7">
        <v>1</v>
      </c>
      <c r="O165" s="7">
        <v>1</v>
      </c>
      <c r="P165" s="7">
        <v>1</v>
      </c>
      <c r="Q165" s="7">
        <v>1</v>
      </c>
      <c r="R165" s="7">
        <v>0</v>
      </c>
      <c r="S165" s="7">
        <v>0</v>
      </c>
      <c r="T165" s="8">
        <f>SUM(IO_Riparian[[#This Row],[JANUARY]:[DECEMBER]])</f>
        <v>7</v>
      </c>
    </row>
    <row r="166" spans="1:20" x14ac:dyDescent="0.25">
      <c r="A166" s="6" t="s">
        <v>79</v>
      </c>
      <c r="B166" s="6" t="str">
        <f>IF(ISERROR(VLOOKUP(IO_Riparian[[#This Row],[APP_ID]],Table6[APPL_ID],1,FALSE)),"","Y")</f>
        <v>Y</v>
      </c>
      <c r="C166" s="6" t="str">
        <f>IF(ISERROR(VLOOKUP(IO_Riparian[[#This Row],[APP_ID]],Sheet1!$C$2:$C$9,1,FALSE)),"","Y")</f>
        <v/>
      </c>
      <c r="E166" s="6" t="s">
        <v>1531</v>
      </c>
      <c r="F166" s="41" t="s">
        <v>1532</v>
      </c>
      <c r="G166" s="6" t="s">
        <v>80</v>
      </c>
      <c r="H166" s="7">
        <v>0</v>
      </c>
      <c r="I166" s="7">
        <v>0</v>
      </c>
      <c r="J166" s="7">
        <v>1</v>
      </c>
      <c r="K166" s="7">
        <v>1</v>
      </c>
      <c r="L166" s="7">
        <v>1</v>
      </c>
      <c r="M166" s="7">
        <v>1</v>
      </c>
      <c r="N166" s="7">
        <v>1</v>
      </c>
      <c r="O166" s="7">
        <v>1</v>
      </c>
      <c r="P166" s="7">
        <v>1</v>
      </c>
      <c r="Q166" s="7">
        <v>0</v>
      </c>
      <c r="R166" s="7">
        <v>0</v>
      </c>
      <c r="S166" s="7">
        <v>0</v>
      </c>
      <c r="T166" s="8">
        <f>SUM(IO_Riparian[[#This Row],[JANUARY]:[DECEMBER]])</f>
        <v>7</v>
      </c>
    </row>
    <row r="167" spans="1:20" x14ac:dyDescent="0.25">
      <c r="A167" s="6" t="s">
        <v>577</v>
      </c>
      <c r="B167" s="6" t="str">
        <f>IF(ISERROR(VLOOKUP(IO_Riparian[[#This Row],[APP_ID]],Table6[APPL_ID],1,FALSE)),"","Y")</f>
        <v>Y</v>
      </c>
      <c r="C167" s="6" t="str">
        <f>IF(ISERROR(VLOOKUP(IO_Riparian[[#This Row],[APP_ID]],Sheet1!$C$2:$C$9,1,FALSE)),"","Y")</f>
        <v/>
      </c>
      <c r="E167" s="6" t="s">
        <v>1531</v>
      </c>
      <c r="F167" s="41" t="s">
        <v>1533</v>
      </c>
      <c r="G167" s="6" t="s">
        <v>485</v>
      </c>
      <c r="H167" s="7">
        <v>0</v>
      </c>
      <c r="I167" s="7">
        <v>0</v>
      </c>
      <c r="J167" s="7">
        <v>0</v>
      </c>
      <c r="K167" s="7">
        <v>0</v>
      </c>
      <c r="L167" s="7">
        <v>1</v>
      </c>
      <c r="M167" s="7">
        <v>1</v>
      </c>
      <c r="N167" s="7">
        <v>1</v>
      </c>
      <c r="O167" s="7">
        <v>1</v>
      </c>
      <c r="P167" s="7">
        <v>1</v>
      </c>
      <c r="Q167" s="7">
        <v>1</v>
      </c>
      <c r="R167" s="7">
        <v>1</v>
      </c>
      <c r="S167" s="7">
        <v>0</v>
      </c>
      <c r="T167" s="8">
        <f>SUM(IO_Riparian[[#This Row],[JANUARY]:[DECEMBER]])</f>
        <v>7</v>
      </c>
    </row>
    <row r="168" spans="1:20" x14ac:dyDescent="0.25">
      <c r="A168" s="6" t="s">
        <v>484</v>
      </c>
      <c r="B168" s="6" t="str">
        <f>IF(ISERROR(VLOOKUP(IO_Riparian[[#This Row],[APP_ID]],Table6[APPL_ID],1,FALSE)),"","Y")</f>
        <v>Y</v>
      </c>
      <c r="C168" s="6" t="str">
        <f>IF(ISERROR(VLOOKUP(IO_Riparian[[#This Row],[APP_ID]],Sheet1!$C$2:$C$9,1,FALSE)),"","Y")</f>
        <v/>
      </c>
      <c r="E168" s="6" t="s">
        <v>1531</v>
      </c>
      <c r="F168" s="41" t="s">
        <v>1533</v>
      </c>
      <c r="G168" s="6" t="s">
        <v>485</v>
      </c>
      <c r="H168" s="7">
        <v>0</v>
      </c>
      <c r="I168" s="7">
        <v>0</v>
      </c>
      <c r="J168" s="7">
        <v>0</v>
      </c>
      <c r="K168" s="7">
        <v>0</v>
      </c>
      <c r="L168" s="7">
        <v>1</v>
      </c>
      <c r="M168" s="7">
        <v>1</v>
      </c>
      <c r="N168" s="7">
        <v>1</v>
      </c>
      <c r="O168" s="7">
        <v>1</v>
      </c>
      <c r="P168" s="7">
        <v>1</v>
      </c>
      <c r="Q168" s="7">
        <v>1</v>
      </c>
      <c r="R168" s="7">
        <v>1</v>
      </c>
      <c r="S168" s="7">
        <v>0</v>
      </c>
      <c r="T168" s="8">
        <f>SUM(IO_Riparian[[#This Row],[JANUARY]:[DECEMBER]])</f>
        <v>7</v>
      </c>
    </row>
    <row r="169" spans="1:20" x14ac:dyDescent="0.25">
      <c r="A169" s="6" t="s">
        <v>922</v>
      </c>
      <c r="B169" s="6" t="str">
        <f>IF(ISERROR(VLOOKUP(IO_Riparian[[#This Row],[APP_ID]],Table6[APPL_ID],1,FALSE)),"","Y")</f>
        <v>Y</v>
      </c>
      <c r="C169" s="6" t="str">
        <f>IF(ISERROR(VLOOKUP(IO_Riparian[[#This Row],[APP_ID]],Sheet1!$C$2:$C$9,1,FALSE)),"","Y")</f>
        <v/>
      </c>
      <c r="E169" s="6" t="s">
        <v>1531</v>
      </c>
      <c r="F169" s="41" t="s">
        <v>1532</v>
      </c>
      <c r="G169" s="6" t="s">
        <v>923</v>
      </c>
      <c r="H169" s="7">
        <v>1</v>
      </c>
      <c r="I169" s="7">
        <v>1</v>
      </c>
      <c r="J169" s="7">
        <v>1</v>
      </c>
      <c r="K169" s="7">
        <v>0</v>
      </c>
      <c r="L169" s="7">
        <v>1</v>
      </c>
      <c r="M169" s="7">
        <v>1</v>
      </c>
      <c r="N169" s="7">
        <v>1</v>
      </c>
      <c r="O169" s="7">
        <v>1</v>
      </c>
      <c r="P169" s="7">
        <v>1</v>
      </c>
      <c r="Q169" s="7">
        <v>1</v>
      </c>
      <c r="R169" s="7">
        <v>1</v>
      </c>
      <c r="S169" s="7">
        <v>1</v>
      </c>
      <c r="T169" s="8">
        <f>SUM(IO_Riparian[[#This Row],[JANUARY]:[DECEMBER]])</f>
        <v>11</v>
      </c>
    </row>
    <row r="170" spans="1:20" x14ac:dyDescent="0.25">
      <c r="A170" s="6" t="s">
        <v>657</v>
      </c>
      <c r="B170" s="6" t="str">
        <f>IF(ISERROR(VLOOKUP(IO_Riparian[[#This Row],[APP_ID]],Table6[APPL_ID],1,FALSE)),"","Y")</f>
        <v>Y</v>
      </c>
      <c r="C170" s="6" t="str">
        <f>IF(ISERROR(VLOOKUP(IO_Riparian[[#This Row],[APP_ID]],Sheet1!$C$2:$C$9,1,FALSE)),"","Y")</f>
        <v/>
      </c>
      <c r="E170" s="6" t="s">
        <v>1531</v>
      </c>
      <c r="F170" s="41" t="s">
        <v>1533</v>
      </c>
      <c r="G170" s="6" t="s">
        <v>658</v>
      </c>
      <c r="H170" s="7">
        <v>1</v>
      </c>
      <c r="I170" s="7">
        <v>1</v>
      </c>
      <c r="J170" s="7">
        <v>1</v>
      </c>
      <c r="K170" s="7">
        <v>1</v>
      </c>
      <c r="L170" s="7">
        <v>1</v>
      </c>
      <c r="M170" s="7">
        <v>1</v>
      </c>
      <c r="N170" s="7">
        <v>1</v>
      </c>
      <c r="O170" s="7">
        <v>1</v>
      </c>
      <c r="P170" s="7">
        <v>1</v>
      </c>
      <c r="Q170" s="7">
        <v>1</v>
      </c>
      <c r="R170" s="7">
        <v>1</v>
      </c>
      <c r="S170" s="7">
        <v>1</v>
      </c>
      <c r="T170" s="8">
        <f>SUM(IO_Riparian[[#This Row],[JANUARY]:[DECEMBER]])</f>
        <v>12</v>
      </c>
    </row>
    <row r="171" spans="1:20" x14ac:dyDescent="0.25">
      <c r="A171" s="6" t="s">
        <v>113</v>
      </c>
      <c r="B171" s="6" t="str">
        <f>IF(ISERROR(VLOOKUP(IO_Riparian[[#This Row],[APP_ID]],Table6[APPL_ID],1,FALSE)),"","Y")</f>
        <v>Y</v>
      </c>
      <c r="C171" s="6" t="str">
        <f>IF(ISERROR(VLOOKUP(IO_Riparian[[#This Row],[APP_ID]],Sheet1!$C$2:$C$9,1,FALSE)),"","Y")</f>
        <v/>
      </c>
      <c r="E171" s="6" t="s">
        <v>1531</v>
      </c>
      <c r="F171" s="41" t="s">
        <v>1532</v>
      </c>
      <c r="G171" s="6" t="s">
        <v>114</v>
      </c>
      <c r="H171" s="7">
        <v>0</v>
      </c>
      <c r="I171" s="7">
        <v>1</v>
      </c>
      <c r="J171" s="7">
        <v>1</v>
      </c>
      <c r="K171" s="7">
        <v>1</v>
      </c>
      <c r="L171" s="7">
        <v>1</v>
      </c>
      <c r="M171" s="7">
        <v>1</v>
      </c>
      <c r="N171" s="7">
        <v>1</v>
      </c>
      <c r="O171" s="7">
        <v>1</v>
      </c>
      <c r="P171" s="7">
        <v>1</v>
      </c>
      <c r="Q171" s="7">
        <v>1</v>
      </c>
      <c r="R171" s="7">
        <v>1</v>
      </c>
      <c r="S171" s="7">
        <v>0</v>
      </c>
      <c r="T171" s="8">
        <f>SUM(IO_Riparian[[#This Row],[JANUARY]:[DECEMBER]])</f>
        <v>10</v>
      </c>
    </row>
    <row r="172" spans="1:20" x14ac:dyDescent="0.25">
      <c r="A172" s="6" t="s">
        <v>469</v>
      </c>
      <c r="B172" s="6" t="str">
        <f>IF(ISERROR(VLOOKUP(IO_Riparian[[#This Row],[APP_ID]],Table6[APPL_ID],1,FALSE)),"","Y")</f>
        <v>Y</v>
      </c>
      <c r="C172" s="6" t="str">
        <f>IF(ISERROR(VLOOKUP(IO_Riparian[[#This Row],[APP_ID]],Sheet1!$C$2:$C$9,1,FALSE)),"","Y")</f>
        <v/>
      </c>
      <c r="E172" s="6" t="s">
        <v>1531</v>
      </c>
      <c r="F172" s="41" t="s">
        <v>1532</v>
      </c>
      <c r="G172" s="6" t="s">
        <v>470</v>
      </c>
      <c r="H172" s="7">
        <v>1</v>
      </c>
      <c r="I172" s="7">
        <v>1</v>
      </c>
      <c r="J172" s="7">
        <v>1</v>
      </c>
      <c r="K172" s="7">
        <v>1</v>
      </c>
      <c r="L172" s="7">
        <v>1</v>
      </c>
      <c r="M172" s="7">
        <v>1</v>
      </c>
      <c r="N172" s="7">
        <v>1</v>
      </c>
      <c r="O172" s="7">
        <v>1</v>
      </c>
      <c r="P172" s="7">
        <v>1</v>
      </c>
      <c r="Q172" s="7">
        <v>1</v>
      </c>
      <c r="R172" s="7">
        <v>1</v>
      </c>
      <c r="S172" s="7">
        <v>1</v>
      </c>
      <c r="T172" s="8">
        <f>SUM(IO_Riparian[[#This Row],[JANUARY]:[DECEMBER]])</f>
        <v>12</v>
      </c>
    </row>
    <row r="173" spans="1:20" x14ac:dyDescent="0.25">
      <c r="A173" s="6" t="s">
        <v>44</v>
      </c>
      <c r="B173" s="6" t="str">
        <f>IF(ISERROR(VLOOKUP(IO_Riparian[[#This Row],[APP_ID]],Table6[APPL_ID],1,FALSE)),"","Y")</f>
        <v>Y</v>
      </c>
      <c r="C173" s="6" t="str">
        <f>IF(ISERROR(VLOOKUP(IO_Riparian[[#This Row],[APP_ID]],Sheet1!$C$2:$C$9,1,FALSE)),"","Y")</f>
        <v/>
      </c>
      <c r="E173" s="6" t="s">
        <v>1531</v>
      </c>
      <c r="F173" s="41" t="s">
        <v>1532</v>
      </c>
      <c r="G173" s="6" t="s">
        <v>40</v>
      </c>
      <c r="H173" s="7">
        <v>0</v>
      </c>
      <c r="I173" s="7">
        <v>1</v>
      </c>
      <c r="J173" s="7">
        <v>1</v>
      </c>
      <c r="K173" s="7">
        <v>1</v>
      </c>
      <c r="L173" s="7">
        <v>1</v>
      </c>
      <c r="M173" s="7">
        <v>1</v>
      </c>
      <c r="N173" s="7">
        <v>1</v>
      </c>
      <c r="O173" s="7">
        <v>1</v>
      </c>
      <c r="P173" s="7">
        <v>1</v>
      </c>
      <c r="Q173" s="7">
        <v>0</v>
      </c>
      <c r="R173" s="7">
        <v>0</v>
      </c>
      <c r="S173" s="7">
        <v>0</v>
      </c>
      <c r="T173" s="8">
        <f>SUM(IO_Riparian[[#This Row],[JANUARY]:[DECEMBER]])</f>
        <v>8</v>
      </c>
    </row>
    <row r="174" spans="1:20" x14ac:dyDescent="0.25">
      <c r="A174" s="6" t="s">
        <v>43</v>
      </c>
      <c r="B174" s="6" t="str">
        <f>IF(ISERROR(VLOOKUP(IO_Riparian[[#This Row],[APP_ID]],Table6[APPL_ID],1,FALSE)),"","Y")</f>
        <v>Y</v>
      </c>
      <c r="C174" s="6" t="str">
        <f>IF(ISERROR(VLOOKUP(IO_Riparian[[#This Row],[APP_ID]],Sheet1!$C$2:$C$9,1,FALSE)),"","Y")</f>
        <v/>
      </c>
      <c r="E174" s="6" t="s">
        <v>1531</v>
      </c>
      <c r="F174" s="41" t="s">
        <v>1532</v>
      </c>
      <c r="G174" s="6" t="s">
        <v>40</v>
      </c>
      <c r="H174" s="7">
        <v>0</v>
      </c>
      <c r="I174" s="7">
        <v>1</v>
      </c>
      <c r="J174" s="7">
        <v>1</v>
      </c>
      <c r="K174" s="7">
        <v>1</v>
      </c>
      <c r="L174" s="7">
        <v>1</v>
      </c>
      <c r="M174" s="7">
        <v>1</v>
      </c>
      <c r="N174" s="7">
        <v>1</v>
      </c>
      <c r="O174" s="7">
        <v>1</v>
      </c>
      <c r="P174" s="7">
        <v>1</v>
      </c>
      <c r="Q174" s="7">
        <v>1</v>
      </c>
      <c r="R174" s="7">
        <v>1</v>
      </c>
      <c r="S174" s="7">
        <v>0</v>
      </c>
      <c r="T174" s="8">
        <f>SUM(IO_Riparian[[#This Row],[JANUARY]:[DECEMBER]])</f>
        <v>10</v>
      </c>
    </row>
    <row r="175" spans="1:20" x14ac:dyDescent="0.25">
      <c r="A175" s="6" t="s">
        <v>309</v>
      </c>
      <c r="B175" s="6" t="str">
        <f>IF(ISERROR(VLOOKUP(IO_Riparian[[#This Row],[APP_ID]],Table6[APPL_ID],1,FALSE)),"","Y")</f>
        <v>Y</v>
      </c>
      <c r="C175" s="6" t="str">
        <f>IF(ISERROR(VLOOKUP(IO_Riparian[[#This Row],[APP_ID]],Sheet1!$C$2:$C$9,1,FALSE)),"","Y")</f>
        <v/>
      </c>
      <c r="E175" s="6" t="s">
        <v>1531</v>
      </c>
      <c r="F175" s="41" t="s">
        <v>1533</v>
      </c>
      <c r="G175" s="6" t="s">
        <v>310</v>
      </c>
      <c r="H175" s="7">
        <v>1</v>
      </c>
      <c r="I175" s="7">
        <v>1</v>
      </c>
      <c r="J175" s="7">
        <v>1</v>
      </c>
      <c r="K175" s="7">
        <v>1</v>
      </c>
      <c r="L175" s="7">
        <v>1</v>
      </c>
      <c r="M175" s="7">
        <v>1</v>
      </c>
      <c r="N175" s="7">
        <v>1</v>
      </c>
      <c r="O175" s="7">
        <v>1</v>
      </c>
      <c r="P175" s="7">
        <v>1</v>
      </c>
      <c r="Q175" s="7">
        <v>1</v>
      </c>
      <c r="R175" s="7">
        <v>1</v>
      </c>
      <c r="S175" s="7">
        <v>1</v>
      </c>
      <c r="T175" s="8">
        <f>SUM(IO_Riparian[[#This Row],[JANUARY]:[DECEMBER]])</f>
        <v>12</v>
      </c>
    </row>
    <row r="176" spans="1:20" x14ac:dyDescent="0.25">
      <c r="A176" s="6" t="s">
        <v>42</v>
      </c>
      <c r="B176" s="6" t="str">
        <f>IF(ISERROR(VLOOKUP(IO_Riparian[[#This Row],[APP_ID]],Table6[APPL_ID],1,FALSE)),"","Y")</f>
        <v>Y</v>
      </c>
      <c r="C176" s="6" t="str">
        <f>IF(ISERROR(VLOOKUP(IO_Riparian[[#This Row],[APP_ID]],Sheet1!$C$2:$C$9,1,FALSE)),"","Y")</f>
        <v/>
      </c>
      <c r="E176" s="6" t="s">
        <v>1531</v>
      </c>
      <c r="F176" s="41" t="s">
        <v>1532</v>
      </c>
      <c r="G176" s="6" t="s">
        <v>40</v>
      </c>
      <c r="H176" s="7">
        <v>1</v>
      </c>
      <c r="I176" s="7">
        <v>1</v>
      </c>
      <c r="J176" s="7">
        <v>1</v>
      </c>
      <c r="K176" s="7">
        <v>1</v>
      </c>
      <c r="L176" s="7">
        <v>1</v>
      </c>
      <c r="M176" s="7">
        <v>1</v>
      </c>
      <c r="N176" s="7">
        <v>1</v>
      </c>
      <c r="O176" s="7">
        <v>1</v>
      </c>
      <c r="P176" s="7">
        <v>1</v>
      </c>
      <c r="Q176" s="7">
        <v>0</v>
      </c>
      <c r="R176" s="7">
        <v>1</v>
      </c>
      <c r="S176" s="7">
        <v>1</v>
      </c>
      <c r="T176" s="8">
        <f>SUM(IO_Riparian[[#This Row],[JANUARY]:[DECEMBER]])</f>
        <v>11</v>
      </c>
    </row>
    <row r="177" spans="1:20" x14ac:dyDescent="0.25">
      <c r="A177" s="6" t="s">
        <v>478</v>
      </c>
      <c r="B177" s="6" t="str">
        <f>IF(ISERROR(VLOOKUP(IO_Riparian[[#This Row],[APP_ID]],Table6[APPL_ID],1,FALSE)),"","Y")</f>
        <v>Y</v>
      </c>
      <c r="C177" s="6" t="str">
        <f>IF(ISERROR(VLOOKUP(IO_Riparian[[#This Row],[APP_ID]],Sheet1!$C$2:$C$9,1,FALSE)),"","Y")</f>
        <v/>
      </c>
      <c r="E177" s="6" t="s">
        <v>1531</v>
      </c>
      <c r="F177" s="41" t="s">
        <v>1533</v>
      </c>
      <c r="G177" s="6" t="s">
        <v>479</v>
      </c>
      <c r="H177" s="7">
        <v>1</v>
      </c>
      <c r="I177" s="7">
        <v>1</v>
      </c>
      <c r="J177" s="7">
        <v>1</v>
      </c>
      <c r="K177" s="7">
        <v>1</v>
      </c>
      <c r="L177" s="7">
        <v>1</v>
      </c>
      <c r="M177" s="7">
        <v>1</v>
      </c>
      <c r="N177" s="7">
        <v>1</v>
      </c>
      <c r="O177" s="7">
        <v>1</v>
      </c>
      <c r="P177" s="7">
        <v>1</v>
      </c>
      <c r="Q177" s="7">
        <v>1</v>
      </c>
      <c r="R177" s="7">
        <v>1</v>
      </c>
      <c r="S177" s="7">
        <v>1</v>
      </c>
      <c r="T177" s="8">
        <f>SUM(IO_Riparian[[#This Row],[JANUARY]:[DECEMBER]])</f>
        <v>12</v>
      </c>
    </row>
    <row r="178" spans="1:20" x14ac:dyDescent="0.25">
      <c r="A178" s="6" t="s">
        <v>41</v>
      </c>
      <c r="B178" s="6" t="str">
        <f>IF(ISERROR(VLOOKUP(IO_Riparian[[#This Row],[APP_ID]],Table6[APPL_ID],1,FALSE)),"","Y")</f>
        <v>Y</v>
      </c>
      <c r="C178" s="6" t="str">
        <f>IF(ISERROR(VLOOKUP(IO_Riparian[[#This Row],[APP_ID]],Sheet1!$C$2:$C$9,1,FALSE)),"","Y")</f>
        <v/>
      </c>
      <c r="E178" s="6" t="s">
        <v>1531</v>
      </c>
      <c r="F178" s="41" t="s">
        <v>1532</v>
      </c>
      <c r="G178" s="6" t="s">
        <v>40</v>
      </c>
      <c r="H178" s="7">
        <v>1</v>
      </c>
      <c r="I178" s="7">
        <v>1</v>
      </c>
      <c r="J178" s="7">
        <v>1</v>
      </c>
      <c r="K178" s="7">
        <v>1</v>
      </c>
      <c r="L178" s="7">
        <v>1</v>
      </c>
      <c r="M178" s="7">
        <v>1</v>
      </c>
      <c r="N178" s="7">
        <v>1</v>
      </c>
      <c r="O178" s="7">
        <v>1</v>
      </c>
      <c r="P178" s="7">
        <v>1</v>
      </c>
      <c r="Q178" s="7">
        <v>1</v>
      </c>
      <c r="R178" s="7">
        <v>0</v>
      </c>
      <c r="S178" s="7">
        <v>0.25</v>
      </c>
      <c r="T178" s="8">
        <f>SUM(IO_Riparian[[#This Row],[JANUARY]:[DECEMBER]])</f>
        <v>10.25</v>
      </c>
    </row>
    <row r="179" spans="1:20" x14ac:dyDescent="0.25">
      <c r="A179" s="6" t="s">
        <v>39</v>
      </c>
      <c r="B179" s="6" t="str">
        <f>IF(ISERROR(VLOOKUP(IO_Riparian[[#This Row],[APP_ID]],Table6[APPL_ID],1,FALSE)),"","Y")</f>
        <v>Y</v>
      </c>
      <c r="C179" s="6" t="str">
        <f>IF(ISERROR(VLOOKUP(IO_Riparian[[#This Row],[APP_ID]],Sheet1!$C$2:$C$9,1,FALSE)),"","Y")</f>
        <v/>
      </c>
      <c r="E179" s="6" t="s">
        <v>1531</v>
      </c>
      <c r="F179" s="41" t="s">
        <v>1532</v>
      </c>
      <c r="G179" s="6" t="s">
        <v>40</v>
      </c>
      <c r="H179" s="7">
        <v>1</v>
      </c>
      <c r="I179" s="7">
        <v>1</v>
      </c>
      <c r="J179" s="7">
        <v>1</v>
      </c>
      <c r="K179" s="7">
        <v>1</v>
      </c>
      <c r="L179" s="7">
        <v>1</v>
      </c>
      <c r="M179" s="7">
        <v>1</v>
      </c>
      <c r="N179" s="7">
        <v>1</v>
      </c>
      <c r="O179" s="7">
        <v>1</v>
      </c>
      <c r="P179" s="7">
        <v>1</v>
      </c>
      <c r="Q179" s="7">
        <v>1</v>
      </c>
      <c r="R179" s="7">
        <v>1</v>
      </c>
      <c r="S179" s="7">
        <v>1</v>
      </c>
      <c r="T179" s="8">
        <f>SUM(IO_Riparian[[#This Row],[JANUARY]:[DECEMBER]])</f>
        <v>12</v>
      </c>
    </row>
    <row r="180" spans="1:20" x14ac:dyDescent="0.25">
      <c r="A180" s="6" t="s">
        <v>1115</v>
      </c>
      <c r="B180" s="6" t="str">
        <f>IF(ISERROR(VLOOKUP(IO_Riparian[[#This Row],[APP_ID]],Table6[APPL_ID],1,FALSE)),"","Y")</f>
        <v>Y</v>
      </c>
      <c r="C180" s="6" t="str">
        <f>IF(ISERROR(VLOOKUP(IO_Riparian[[#This Row],[APP_ID]],Sheet1!$C$2:$C$9,1,FALSE)),"","Y")</f>
        <v/>
      </c>
      <c r="E180" s="6" t="s">
        <v>1531</v>
      </c>
      <c r="F180" s="41" t="s">
        <v>1532</v>
      </c>
      <c r="G180" s="6" t="s">
        <v>1083</v>
      </c>
      <c r="H180" s="7">
        <v>0</v>
      </c>
      <c r="I180" s="7">
        <v>0</v>
      </c>
      <c r="J180" s="7">
        <v>1</v>
      </c>
      <c r="K180" s="7">
        <v>1</v>
      </c>
      <c r="L180" s="7">
        <v>1</v>
      </c>
      <c r="M180" s="7">
        <v>1</v>
      </c>
      <c r="N180" s="7">
        <v>1</v>
      </c>
      <c r="O180" s="7">
        <v>1</v>
      </c>
      <c r="P180" s="7">
        <v>1</v>
      </c>
      <c r="Q180" s="7">
        <v>0</v>
      </c>
      <c r="R180" s="7">
        <v>0</v>
      </c>
      <c r="S180" s="7">
        <v>0</v>
      </c>
      <c r="T180" s="8">
        <f>SUM(IO_Riparian[[#This Row],[JANUARY]:[DECEMBER]])</f>
        <v>7</v>
      </c>
    </row>
    <row r="181" spans="1:20" x14ac:dyDescent="0.25">
      <c r="A181" s="6" t="s">
        <v>1082</v>
      </c>
      <c r="B181" s="6" t="str">
        <f>IF(ISERROR(VLOOKUP(IO_Riparian[[#This Row],[APP_ID]],Table6[APPL_ID],1,FALSE)),"","Y")</f>
        <v>Y</v>
      </c>
      <c r="C181" s="6" t="str">
        <f>IF(ISERROR(VLOOKUP(IO_Riparian[[#This Row],[APP_ID]],Sheet1!$C$2:$C$9,1,FALSE)),"","Y")</f>
        <v/>
      </c>
      <c r="E181" s="6" t="s">
        <v>1531</v>
      </c>
      <c r="F181" s="41" t="s">
        <v>1532</v>
      </c>
      <c r="G181" s="6" t="s">
        <v>1083</v>
      </c>
      <c r="H181" s="7">
        <v>0</v>
      </c>
      <c r="I181" s="7">
        <v>0</v>
      </c>
      <c r="J181" s="7">
        <v>1</v>
      </c>
      <c r="K181" s="7">
        <v>1</v>
      </c>
      <c r="L181" s="7">
        <v>1</v>
      </c>
      <c r="M181" s="7">
        <v>1</v>
      </c>
      <c r="N181" s="7">
        <v>1</v>
      </c>
      <c r="O181" s="7">
        <v>1</v>
      </c>
      <c r="P181" s="7">
        <v>1</v>
      </c>
      <c r="Q181" s="7">
        <v>0</v>
      </c>
      <c r="R181" s="7">
        <v>0</v>
      </c>
      <c r="S181" s="7">
        <v>0</v>
      </c>
      <c r="T181" s="8">
        <f>SUM(IO_Riparian[[#This Row],[JANUARY]:[DECEMBER]])</f>
        <v>7</v>
      </c>
    </row>
    <row r="182" spans="1:20" x14ac:dyDescent="0.25">
      <c r="A182" s="6" t="s">
        <v>1121</v>
      </c>
      <c r="B182" s="6" t="str">
        <f>IF(ISERROR(VLOOKUP(IO_Riparian[[#This Row],[APP_ID]],Table6[APPL_ID],1,FALSE)),"","Y")</f>
        <v>Y</v>
      </c>
      <c r="C182" s="6" t="str">
        <f>IF(ISERROR(VLOOKUP(IO_Riparian[[#This Row],[APP_ID]],Sheet1!$C$2:$C$9,1,FALSE)),"","Y")</f>
        <v/>
      </c>
      <c r="E182" s="6" t="s">
        <v>1531</v>
      </c>
      <c r="F182" s="41" t="s">
        <v>1532</v>
      </c>
      <c r="G182" s="6" t="s">
        <v>1083</v>
      </c>
      <c r="H182" s="7">
        <v>0</v>
      </c>
      <c r="I182" s="7">
        <v>1</v>
      </c>
      <c r="J182" s="7">
        <v>1</v>
      </c>
      <c r="K182" s="7">
        <v>1</v>
      </c>
      <c r="L182" s="7">
        <v>1</v>
      </c>
      <c r="M182" s="7">
        <v>1</v>
      </c>
      <c r="N182" s="7">
        <v>1</v>
      </c>
      <c r="O182" s="7">
        <v>1</v>
      </c>
      <c r="P182" s="7">
        <v>1</v>
      </c>
      <c r="Q182" s="7">
        <v>0</v>
      </c>
      <c r="R182" s="7">
        <v>0</v>
      </c>
      <c r="S182" s="7">
        <v>0</v>
      </c>
      <c r="T182" s="8">
        <f>SUM(IO_Riparian[[#This Row],[JANUARY]:[DECEMBER]])</f>
        <v>8</v>
      </c>
    </row>
    <row r="183" spans="1:20" x14ac:dyDescent="0.25">
      <c r="A183" s="6" t="s">
        <v>1371</v>
      </c>
      <c r="B183" s="6" t="str">
        <f>IF(ISERROR(VLOOKUP(IO_Riparian[[#This Row],[APP_ID]],Table6[APPL_ID],1,FALSE)),"","Y")</f>
        <v>Y</v>
      </c>
      <c r="C183" s="6" t="str">
        <f>IF(ISERROR(VLOOKUP(IO_Riparian[[#This Row],[APP_ID]],Sheet1!$C$2:$C$9,1,FALSE)),"","Y")</f>
        <v/>
      </c>
      <c r="E183" s="6" t="s">
        <v>1531</v>
      </c>
      <c r="F183" s="41" t="s">
        <v>1532</v>
      </c>
      <c r="G183" s="6" t="s">
        <v>1370</v>
      </c>
      <c r="H183" s="7">
        <v>0</v>
      </c>
      <c r="I183" s="7">
        <v>0</v>
      </c>
      <c r="J183" s="7">
        <v>1</v>
      </c>
      <c r="K183" s="7">
        <v>1</v>
      </c>
      <c r="L183" s="7">
        <v>1</v>
      </c>
      <c r="M183" s="7">
        <v>1</v>
      </c>
      <c r="N183" s="7">
        <v>1</v>
      </c>
      <c r="O183" s="7">
        <v>1</v>
      </c>
      <c r="P183" s="7">
        <v>1</v>
      </c>
      <c r="Q183" s="7">
        <v>1</v>
      </c>
      <c r="R183" s="7">
        <v>0</v>
      </c>
      <c r="S183" s="7">
        <v>0</v>
      </c>
      <c r="T183" s="8">
        <f>SUM(IO_Riparian[[#This Row],[JANUARY]:[DECEMBER]])</f>
        <v>8</v>
      </c>
    </row>
    <row r="184" spans="1:20" x14ac:dyDescent="0.25">
      <c r="A184" s="6" t="s">
        <v>1122</v>
      </c>
      <c r="B184" s="6" t="str">
        <f>IF(ISERROR(VLOOKUP(IO_Riparian[[#This Row],[APP_ID]],Table6[APPL_ID],1,FALSE)),"","Y")</f>
        <v>Y</v>
      </c>
      <c r="C184" s="6" t="str">
        <f>IF(ISERROR(VLOOKUP(IO_Riparian[[#This Row],[APP_ID]],Sheet1!$C$2:$C$9,1,FALSE)),"","Y")</f>
        <v/>
      </c>
      <c r="E184" s="6" t="s">
        <v>1531</v>
      </c>
      <c r="F184" s="41" t="s">
        <v>1532</v>
      </c>
      <c r="G184" s="6" t="s">
        <v>1083</v>
      </c>
      <c r="H184" s="7">
        <v>0</v>
      </c>
      <c r="I184" s="7">
        <v>0</v>
      </c>
      <c r="J184" s="7">
        <v>0</v>
      </c>
      <c r="K184" s="7">
        <v>1</v>
      </c>
      <c r="L184" s="7">
        <v>1</v>
      </c>
      <c r="M184" s="7">
        <v>1</v>
      </c>
      <c r="N184" s="7">
        <v>1</v>
      </c>
      <c r="O184" s="7">
        <v>1</v>
      </c>
      <c r="P184" s="7">
        <v>1</v>
      </c>
      <c r="Q184" s="7">
        <v>0</v>
      </c>
      <c r="R184" s="7">
        <v>0</v>
      </c>
      <c r="S184" s="7">
        <v>0</v>
      </c>
      <c r="T184" s="8">
        <f>SUM(IO_Riparian[[#This Row],[JANUARY]:[DECEMBER]])</f>
        <v>6</v>
      </c>
    </row>
    <row r="185" spans="1:20" x14ac:dyDescent="0.25">
      <c r="A185" s="6" t="s">
        <v>1369</v>
      </c>
      <c r="B185" s="6" t="str">
        <f>IF(ISERROR(VLOOKUP(IO_Riparian[[#This Row],[APP_ID]],Table6[APPL_ID],1,FALSE)),"","Y")</f>
        <v>Y</v>
      </c>
      <c r="C185" s="6" t="str">
        <f>IF(ISERROR(VLOOKUP(IO_Riparian[[#This Row],[APP_ID]],Sheet1!$C$2:$C$9,1,FALSE)),"","Y")</f>
        <v/>
      </c>
      <c r="E185" s="6" t="s">
        <v>1531</v>
      </c>
      <c r="F185" s="41" t="s">
        <v>1532</v>
      </c>
      <c r="G185" s="6" t="s">
        <v>1370</v>
      </c>
      <c r="H185" s="7">
        <v>0</v>
      </c>
      <c r="I185" s="7">
        <v>1</v>
      </c>
      <c r="J185" s="7">
        <v>1</v>
      </c>
      <c r="K185" s="7">
        <v>1</v>
      </c>
      <c r="L185" s="7">
        <v>1</v>
      </c>
      <c r="M185" s="7">
        <v>1</v>
      </c>
      <c r="N185" s="7">
        <v>1</v>
      </c>
      <c r="O185" s="7">
        <v>1</v>
      </c>
      <c r="P185" s="7">
        <v>1</v>
      </c>
      <c r="Q185" s="7">
        <v>0</v>
      </c>
      <c r="R185" s="7">
        <v>0</v>
      </c>
      <c r="S185" s="7">
        <v>0</v>
      </c>
      <c r="T185" s="8">
        <f>SUM(IO_Riparian[[#This Row],[JANUARY]:[DECEMBER]])</f>
        <v>8</v>
      </c>
    </row>
    <row r="186" spans="1:20" x14ac:dyDescent="0.25">
      <c r="A186" s="6" t="s">
        <v>87</v>
      </c>
      <c r="B186" s="6" t="str">
        <f>IF(ISERROR(VLOOKUP(IO_Riparian[[#This Row],[APP_ID]],Table6[APPL_ID],1,FALSE)),"","Y")</f>
        <v>Y</v>
      </c>
      <c r="C186" s="6" t="str">
        <f>IF(ISERROR(VLOOKUP(IO_Riparian[[#This Row],[APP_ID]],Sheet1!$C$2:$C$9,1,FALSE)),"","Y")</f>
        <v/>
      </c>
      <c r="E186" s="6" t="s">
        <v>1531</v>
      </c>
      <c r="F186" s="41" t="s">
        <v>1532</v>
      </c>
      <c r="G186" s="6" t="s">
        <v>82</v>
      </c>
      <c r="H186" s="7">
        <v>0</v>
      </c>
      <c r="I186" s="7">
        <v>0</v>
      </c>
      <c r="J186" s="7">
        <v>1</v>
      </c>
      <c r="K186" s="7">
        <v>1</v>
      </c>
      <c r="L186" s="7">
        <v>1</v>
      </c>
      <c r="M186" s="7">
        <v>1</v>
      </c>
      <c r="N186" s="7">
        <v>1</v>
      </c>
      <c r="O186" s="7">
        <v>1</v>
      </c>
      <c r="P186" s="7">
        <v>1</v>
      </c>
      <c r="Q186" s="7">
        <v>0</v>
      </c>
      <c r="R186" s="7">
        <v>0</v>
      </c>
      <c r="S186" s="7">
        <v>0</v>
      </c>
      <c r="T186" s="8">
        <f>SUM(IO_Riparian[[#This Row],[JANUARY]:[DECEMBER]])</f>
        <v>7</v>
      </c>
    </row>
    <row r="187" spans="1:20" x14ac:dyDescent="0.25">
      <c r="A187" s="6" t="s">
        <v>81</v>
      </c>
      <c r="B187" s="6" t="str">
        <f>IF(ISERROR(VLOOKUP(IO_Riparian[[#This Row],[APP_ID]],Table6[APPL_ID],1,FALSE)),"","Y")</f>
        <v>Y</v>
      </c>
      <c r="C187" s="6" t="str">
        <f>IF(ISERROR(VLOOKUP(IO_Riparian[[#This Row],[APP_ID]],Sheet1!$C$2:$C$9,1,FALSE)),"","Y")</f>
        <v/>
      </c>
      <c r="E187" s="6" t="s">
        <v>1531</v>
      </c>
      <c r="F187" s="41" t="s">
        <v>1532</v>
      </c>
      <c r="G187" s="6" t="s">
        <v>82</v>
      </c>
      <c r="H187" s="7">
        <v>0</v>
      </c>
      <c r="I187" s="7">
        <v>0</v>
      </c>
      <c r="J187" s="7">
        <v>1</v>
      </c>
      <c r="K187" s="7">
        <v>1</v>
      </c>
      <c r="L187" s="7">
        <v>1</v>
      </c>
      <c r="M187" s="7">
        <v>1</v>
      </c>
      <c r="N187" s="7">
        <v>1</v>
      </c>
      <c r="O187" s="7">
        <v>1</v>
      </c>
      <c r="P187" s="7">
        <v>1</v>
      </c>
      <c r="Q187" s="7">
        <v>0</v>
      </c>
      <c r="R187" s="7">
        <v>0</v>
      </c>
      <c r="S187" s="7">
        <v>0</v>
      </c>
      <c r="T187" s="8">
        <f>SUM(IO_Riparian[[#This Row],[JANUARY]:[DECEMBER]])</f>
        <v>7</v>
      </c>
    </row>
    <row r="188" spans="1:20" x14ac:dyDescent="0.25">
      <c r="A188" s="6" t="s">
        <v>58</v>
      </c>
      <c r="B188" s="6" t="str">
        <f>IF(ISERROR(VLOOKUP(IO_Riparian[[#This Row],[APP_ID]],Table6[APPL_ID],1,FALSE)),"","Y")</f>
        <v>Y</v>
      </c>
      <c r="C188" s="6" t="str">
        <f>IF(ISERROR(VLOOKUP(IO_Riparian[[#This Row],[APP_ID]],Sheet1!$C$2:$C$9,1,FALSE)),"","Y")</f>
        <v/>
      </c>
      <c r="E188" s="6" t="s">
        <v>1531</v>
      </c>
      <c r="F188" s="41" t="s">
        <v>1532</v>
      </c>
      <c r="G188" s="6" t="s">
        <v>57</v>
      </c>
      <c r="H188" s="7">
        <v>0</v>
      </c>
      <c r="I188" s="7">
        <v>0</v>
      </c>
      <c r="J188" s="7">
        <v>1</v>
      </c>
      <c r="K188" s="7">
        <v>1</v>
      </c>
      <c r="L188" s="7">
        <v>1</v>
      </c>
      <c r="M188" s="7">
        <v>1</v>
      </c>
      <c r="N188" s="7">
        <v>1</v>
      </c>
      <c r="O188" s="7">
        <v>1</v>
      </c>
      <c r="P188" s="7">
        <v>1</v>
      </c>
      <c r="Q188" s="7">
        <v>1</v>
      </c>
      <c r="R188" s="7">
        <v>0</v>
      </c>
      <c r="S188" s="7">
        <v>0</v>
      </c>
      <c r="T188" s="8">
        <f>SUM(IO_Riparian[[#This Row],[JANUARY]:[DECEMBER]])</f>
        <v>8</v>
      </c>
    </row>
    <row r="189" spans="1:20" x14ac:dyDescent="0.25">
      <c r="A189" s="6" t="s">
        <v>83</v>
      </c>
      <c r="B189" s="6" t="str">
        <f>IF(ISERROR(VLOOKUP(IO_Riparian[[#This Row],[APP_ID]],Table6[APPL_ID],1,FALSE)),"","Y")</f>
        <v>Y</v>
      </c>
      <c r="C189" s="6" t="str">
        <f>IF(ISERROR(VLOOKUP(IO_Riparian[[#This Row],[APP_ID]],Sheet1!$C$2:$C$9,1,FALSE)),"","Y")</f>
        <v/>
      </c>
      <c r="E189" s="6" t="s">
        <v>1531</v>
      </c>
      <c r="F189" s="41" t="s">
        <v>1532</v>
      </c>
      <c r="G189" s="6" t="s">
        <v>82</v>
      </c>
      <c r="H189" s="7">
        <v>0</v>
      </c>
      <c r="I189" s="7">
        <v>0</v>
      </c>
      <c r="J189" s="7">
        <v>0</v>
      </c>
      <c r="K189" s="7">
        <v>1</v>
      </c>
      <c r="L189" s="7">
        <v>1</v>
      </c>
      <c r="M189" s="7">
        <v>1</v>
      </c>
      <c r="N189" s="7">
        <v>1</v>
      </c>
      <c r="O189" s="7">
        <v>1</v>
      </c>
      <c r="P189" s="7">
        <v>1</v>
      </c>
      <c r="Q189" s="7">
        <v>0</v>
      </c>
      <c r="R189" s="7">
        <v>0</v>
      </c>
      <c r="S189" s="7">
        <v>0</v>
      </c>
      <c r="T189" s="8">
        <f>SUM(IO_Riparian[[#This Row],[JANUARY]:[DECEMBER]])</f>
        <v>6</v>
      </c>
    </row>
    <row r="190" spans="1:20" x14ac:dyDescent="0.25">
      <c r="A190" s="6" t="s">
        <v>1254</v>
      </c>
      <c r="B190" s="6" t="str">
        <f>IF(ISERROR(VLOOKUP(IO_Riparian[[#This Row],[APP_ID]],Table6[APPL_ID],1,FALSE)),"","Y")</f>
        <v>Y</v>
      </c>
      <c r="C190" s="6" t="str">
        <f>IF(ISERROR(VLOOKUP(IO_Riparian[[#This Row],[APP_ID]],Sheet1!$C$2:$C$9,1,FALSE)),"","Y")</f>
        <v/>
      </c>
      <c r="E190" s="6" t="s">
        <v>1531</v>
      </c>
      <c r="F190" s="41" t="s">
        <v>1532</v>
      </c>
      <c r="G190" s="6" t="s">
        <v>1255</v>
      </c>
      <c r="H190" s="7">
        <v>1</v>
      </c>
      <c r="I190" s="7">
        <v>1</v>
      </c>
      <c r="J190" s="7">
        <v>1</v>
      </c>
      <c r="K190" s="7">
        <v>1</v>
      </c>
      <c r="L190" s="7">
        <v>1</v>
      </c>
      <c r="M190" s="7">
        <v>1</v>
      </c>
      <c r="N190" s="7">
        <v>1</v>
      </c>
      <c r="O190" s="7">
        <v>1</v>
      </c>
      <c r="P190" s="7">
        <v>1</v>
      </c>
      <c r="Q190" s="7">
        <v>1</v>
      </c>
      <c r="R190" s="7">
        <v>1</v>
      </c>
      <c r="S190" s="7">
        <v>1</v>
      </c>
      <c r="T190" s="8">
        <f>SUM(IO_Riparian[[#This Row],[JANUARY]:[DECEMBER]])</f>
        <v>12</v>
      </c>
    </row>
    <row r="191" spans="1:20" x14ac:dyDescent="0.25">
      <c r="A191" s="6" t="s">
        <v>1388</v>
      </c>
      <c r="B191" s="6" t="str">
        <f>IF(ISERROR(VLOOKUP(IO_Riparian[[#This Row],[APP_ID]],Table6[APPL_ID],1,FALSE)),"","Y")</f>
        <v>Y</v>
      </c>
      <c r="C191" s="6" t="str">
        <f>IF(ISERROR(VLOOKUP(IO_Riparian[[#This Row],[APP_ID]],Sheet1!$C$2:$C$9,1,FALSE)),"","Y")</f>
        <v/>
      </c>
      <c r="E191" s="6" t="s">
        <v>1531</v>
      </c>
      <c r="F191" s="41" t="s">
        <v>1532</v>
      </c>
      <c r="G191" s="6" t="s">
        <v>1258</v>
      </c>
      <c r="H191" s="7">
        <v>1</v>
      </c>
      <c r="I191" s="7">
        <v>1</v>
      </c>
      <c r="J191" s="7">
        <v>1</v>
      </c>
      <c r="K191" s="7">
        <v>1</v>
      </c>
      <c r="L191" s="7">
        <v>1</v>
      </c>
      <c r="M191" s="7">
        <v>1</v>
      </c>
      <c r="N191" s="7">
        <v>1</v>
      </c>
      <c r="O191" s="7">
        <v>1</v>
      </c>
      <c r="P191" s="7">
        <v>1</v>
      </c>
      <c r="Q191" s="7">
        <v>1</v>
      </c>
      <c r="R191" s="7">
        <v>1</v>
      </c>
      <c r="S191" s="7">
        <v>1</v>
      </c>
      <c r="T191" s="8">
        <f>SUM(IO_Riparian[[#This Row],[JANUARY]:[DECEMBER]])</f>
        <v>12</v>
      </c>
    </row>
    <row r="192" spans="1:20" x14ac:dyDescent="0.25">
      <c r="A192" s="6" t="s">
        <v>92</v>
      </c>
      <c r="B192" s="6" t="str">
        <f>IF(ISERROR(VLOOKUP(IO_Riparian[[#This Row],[APP_ID]],Table6[APPL_ID],1,FALSE)),"","Y")</f>
        <v>Y</v>
      </c>
      <c r="C192" s="6" t="str">
        <f>IF(ISERROR(VLOOKUP(IO_Riparian[[#This Row],[APP_ID]],Sheet1!$C$2:$C$9,1,FALSE)),"","Y")</f>
        <v/>
      </c>
      <c r="E192" s="6" t="s">
        <v>1531</v>
      </c>
      <c r="F192" s="41" t="s">
        <v>1532</v>
      </c>
      <c r="G192" s="6" t="s">
        <v>82</v>
      </c>
      <c r="H192" s="7">
        <v>0</v>
      </c>
      <c r="I192" s="7">
        <v>0</v>
      </c>
      <c r="J192" s="7">
        <v>1</v>
      </c>
      <c r="K192" s="7">
        <v>1</v>
      </c>
      <c r="L192" s="7">
        <v>1</v>
      </c>
      <c r="M192" s="7">
        <v>1</v>
      </c>
      <c r="N192" s="7">
        <v>1</v>
      </c>
      <c r="O192" s="7">
        <v>1</v>
      </c>
      <c r="P192" s="7">
        <v>1</v>
      </c>
      <c r="Q192" s="7">
        <v>0</v>
      </c>
      <c r="R192" s="7">
        <v>0</v>
      </c>
      <c r="S192" s="7">
        <v>0</v>
      </c>
      <c r="T192" s="8">
        <f>SUM(IO_Riparian[[#This Row],[JANUARY]:[DECEMBER]])</f>
        <v>7</v>
      </c>
    </row>
    <row r="193" spans="1:20" x14ac:dyDescent="0.25">
      <c r="A193" s="6" t="s">
        <v>686</v>
      </c>
      <c r="B193" s="6" t="str">
        <f>IF(ISERROR(VLOOKUP(IO_Riparian[[#This Row],[APP_ID]],Table6[APPL_ID],1,FALSE)),"","Y")</f>
        <v>Y</v>
      </c>
      <c r="C193" s="6" t="str">
        <f>IF(ISERROR(VLOOKUP(IO_Riparian[[#This Row],[APP_ID]],Sheet1!$C$2:$C$9,1,FALSE)),"","Y")</f>
        <v/>
      </c>
      <c r="E193" s="6" t="s">
        <v>1531</v>
      </c>
      <c r="F193" s="41" t="s">
        <v>1533</v>
      </c>
      <c r="G193" s="6" t="s">
        <v>687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8">
        <f>SUM(IO_Riparian[[#This Row],[JANUARY]:[DECEMBER]])</f>
        <v>0</v>
      </c>
    </row>
    <row r="194" spans="1:20" x14ac:dyDescent="0.25">
      <c r="A194" s="6" t="s">
        <v>941</v>
      </c>
      <c r="B194" s="6" t="str">
        <f>IF(ISERROR(VLOOKUP(IO_Riparian[[#This Row],[APP_ID]],Table6[APPL_ID],1,FALSE)),"","Y")</f>
        <v>Y</v>
      </c>
      <c r="C194" s="6" t="str">
        <f>IF(ISERROR(VLOOKUP(IO_Riparian[[#This Row],[APP_ID]],Sheet1!$C$2:$C$9,1,FALSE)),"","Y")</f>
        <v/>
      </c>
      <c r="E194" s="6" t="s">
        <v>1531</v>
      </c>
      <c r="F194" s="41" t="s">
        <v>1532</v>
      </c>
      <c r="G194" s="6" t="s">
        <v>942</v>
      </c>
      <c r="H194" s="7">
        <v>0</v>
      </c>
      <c r="I194" s="7">
        <v>0</v>
      </c>
      <c r="J194" s="7">
        <v>1</v>
      </c>
      <c r="K194" s="7">
        <v>1</v>
      </c>
      <c r="L194" s="7">
        <v>1</v>
      </c>
      <c r="M194" s="7">
        <v>1</v>
      </c>
      <c r="N194" s="7">
        <v>1</v>
      </c>
      <c r="O194" s="7">
        <v>1</v>
      </c>
      <c r="P194" s="7">
        <v>1</v>
      </c>
      <c r="Q194" s="7">
        <v>1</v>
      </c>
      <c r="R194" s="7">
        <v>0</v>
      </c>
      <c r="S194" s="7">
        <v>0</v>
      </c>
      <c r="T194" s="8">
        <f>SUM(IO_Riparian[[#This Row],[JANUARY]:[DECEMBER]])</f>
        <v>8</v>
      </c>
    </row>
    <row r="195" spans="1:20" x14ac:dyDescent="0.25">
      <c r="A195" s="6" t="s">
        <v>1257</v>
      </c>
      <c r="B195" s="6" t="str">
        <f>IF(ISERROR(VLOOKUP(IO_Riparian[[#This Row],[APP_ID]],Table6[APPL_ID],1,FALSE)),"","Y")</f>
        <v>Y</v>
      </c>
      <c r="C195" s="6" t="str">
        <f>IF(ISERROR(VLOOKUP(IO_Riparian[[#This Row],[APP_ID]],Sheet1!$C$2:$C$9,1,FALSE)),"","Y")</f>
        <v/>
      </c>
      <c r="E195" s="6" t="s">
        <v>1531</v>
      </c>
      <c r="F195" s="41" t="s">
        <v>1532</v>
      </c>
      <c r="G195" s="6" t="s">
        <v>1258</v>
      </c>
      <c r="H195" s="7">
        <v>1</v>
      </c>
      <c r="I195" s="7">
        <v>1</v>
      </c>
      <c r="J195" s="7">
        <v>1</v>
      </c>
      <c r="K195" s="7">
        <v>1</v>
      </c>
      <c r="L195" s="7">
        <v>1</v>
      </c>
      <c r="M195" s="7">
        <v>1</v>
      </c>
      <c r="N195" s="7">
        <v>1</v>
      </c>
      <c r="O195" s="7">
        <v>1</v>
      </c>
      <c r="P195" s="7">
        <v>1</v>
      </c>
      <c r="Q195" s="7">
        <v>1</v>
      </c>
      <c r="R195" s="7">
        <v>1</v>
      </c>
      <c r="S195" s="7">
        <v>1</v>
      </c>
      <c r="T195" s="8">
        <f>SUM(IO_Riparian[[#This Row],[JANUARY]:[DECEMBER]])</f>
        <v>12</v>
      </c>
    </row>
    <row r="196" spans="1:20" x14ac:dyDescent="0.25">
      <c r="A196" s="6" t="s">
        <v>1260</v>
      </c>
      <c r="B196" s="6" t="str">
        <f>IF(ISERROR(VLOOKUP(IO_Riparian[[#This Row],[APP_ID]],Table6[APPL_ID],1,FALSE)),"","Y")</f>
        <v>Y</v>
      </c>
      <c r="C196" s="6" t="str">
        <f>IF(ISERROR(VLOOKUP(IO_Riparian[[#This Row],[APP_ID]],Sheet1!$C$2:$C$9,1,FALSE)),"","Y")</f>
        <v/>
      </c>
      <c r="E196" s="6" t="s">
        <v>1531</v>
      </c>
      <c r="F196" s="41" t="s">
        <v>1532</v>
      </c>
      <c r="G196" s="6" t="s">
        <v>1258</v>
      </c>
      <c r="H196" s="7">
        <v>1</v>
      </c>
      <c r="I196" s="7">
        <v>1</v>
      </c>
      <c r="J196" s="7">
        <v>1</v>
      </c>
      <c r="K196" s="7">
        <v>1</v>
      </c>
      <c r="L196" s="7">
        <v>1</v>
      </c>
      <c r="M196" s="7">
        <v>1</v>
      </c>
      <c r="N196" s="7">
        <v>1</v>
      </c>
      <c r="O196" s="7">
        <v>1</v>
      </c>
      <c r="P196" s="7">
        <v>1</v>
      </c>
      <c r="Q196" s="7">
        <v>1</v>
      </c>
      <c r="R196" s="7">
        <v>1</v>
      </c>
      <c r="S196" s="7">
        <v>1</v>
      </c>
      <c r="T196" s="8">
        <f>SUM(IO_Riparian[[#This Row],[JANUARY]:[DECEMBER]])</f>
        <v>12</v>
      </c>
    </row>
    <row r="197" spans="1:20" x14ac:dyDescent="0.25">
      <c r="A197" s="6" t="s">
        <v>943</v>
      </c>
      <c r="B197" s="6" t="str">
        <f>IF(ISERROR(VLOOKUP(IO_Riparian[[#This Row],[APP_ID]],Table6[APPL_ID],1,FALSE)),"","Y")</f>
        <v>Y</v>
      </c>
      <c r="C197" s="6" t="str">
        <f>IF(ISERROR(VLOOKUP(IO_Riparian[[#This Row],[APP_ID]],Sheet1!$C$2:$C$9,1,FALSE)),"","Y")</f>
        <v/>
      </c>
      <c r="E197" s="6" t="s">
        <v>1531</v>
      </c>
      <c r="F197" s="41" t="s">
        <v>1532</v>
      </c>
      <c r="G197" s="6" t="s">
        <v>944</v>
      </c>
      <c r="H197" s="7">
        <v>0</v>
      </c>
      <c r="I197" s="7">
        <v>0</v>
      </c>
      <c r="J197" s="7">
        <v>1</v>
      </c>
      <c r="K197" s="7">
        <v>1</v>
      </c>
      <c r="L197" s="7">
        <v>1</v>
      </c>
      <c r="M197" s="7">
        <v>1</v>
      </c>
      <c r="N197" s="7">
        <v>1</v>
      </c>
      <c r="O197" s="7">
        <v>1</v>
      </c>
      <c r="P197" s="7">
        <v>1</v>
      </c>
      <c r="Q197" s="7">
        <v>1</v>
      </c>
      <c r="R197" s="7">
        <v>0</v>
      </c>
      <c r="S197" s="7">
        <v>0</v>
      </c>
      <c r="T197" s="8">
        <f>SUM(IO_Riparian[[#This Row],[JANUARY]:[DECEMBER]])</f>
        <v>8</v>
      </c>
    </row>
    <row r="198" spans="1:20" x14ac:dyDescent="0.25">
      <c r="A198" s="6" t="s">
        <v>816</v>
      </c>
      <c r="B198" s="6" t="str">
        <f>IF(ISERROR(VLOOKUP(IO_Riparian[[#This Row],[APP_ID]],Table6[APPL_ID],1,FALSE)),"","Y")</f>
        <v>Y</v>
      </c>
      <c r="C198" s="6" t="str">
        <f>IF(ISERROR(VLOOKUP(IO_Riparian[[#This Row],[APP_ID]],Sheet1!$C$2:$C$9,1,FALSE)),"","Y")</f>
        <v/>
      </c>
      <c r="E198" s="6" t="s">
        <v>1531</v>
      </c>
      <c r="F198" s="41" t="s">
        <v>1532</v>
      </c>
      <c r="G198" s="6" t="s">
        <v>707</v>
      </c>
      <c r="H198" s="7">
        <v>0</v>
      </c>
      <c r="I198" s="7">
        <v>0</v>
      </c>
      <c r="J198" s="7">
        <v>1</v>
      </c>
      <c r="K198" s="7">
        <v>1</v>
      </c>
      <c r="L198" s="7">
        <v>1</v>
      </c>
      <c r="M198" s="7">
        <v>1</v>
      </c>
      <c r="N198" s="7">
        <v>1</v>
      </c>
      <c r="O198" s="7">
        <v>1</v>
      </c>
      <c r="P198" s="7">
        <v>1</v>
      </c>
      <c r="Q198" s="7">
        <v>1</v>
      </c>
      <c r="R198" s="7">
        <v>0</v>
      </c>
      <c r="S198" s="7">
        <v>0</v>
      </c>
      <c r="T198" s="8">
        <f>SUM(IO_Riparian[[#This Row],[JANUARY]:[DECEMBER]])</f>
        <v>8</v>
      </c>
    </row>
    <row r="199" spans="1:20" x14ac:dyDescent="0.25">
      <c r="A199" s="6" t="s">
        <v>862</v>
      </c>
      <c r="B199" s="6" t="str">
        <f>IF(ISERROR(VLOOKUP(IO_Riparian[[#This Row],[APP_ID]],Table6[APPL_ID],1,FALSE)),"","Y")</f>
        <v>Y</v>
      </c>
      <c r="C199" s="6" t="str">
        <f>IF(ISERROR(VLOOKUP(IO_Riparian[[#This Row],[APP_ID]],Sheet1!$C$2:$C$9,1,FALSE)),"","Y")</f>
        <v/>
      </c>
      <c r="E199" s="6" t="s">
        <v>1531</v>
      </c>
      <c r="F199" s="41" t="s">
        <v>1532</v>
      </c>
      <c r="G199" s="6" t="s">
        <v>707</v>
      </c>
      <c r="H199" s="7">
        <v>0</v>
      </c>
      <c r="I199" s="7">
        <v>0</v>
      </c>
      <c r="J199" s="7">
        <v>1</v>
      </c>
      <c r="K199" s="7">
        <v>1</v>
      </c>
      <c r="L199" s="7">
        <v>1</v>
      </c>
      <c r="M199" s="7">
        <v>1</v>
      </c>
      <c r="N199" s="7">
        <v>1</v>
      </c>
      <c r="O199" s="7">
        <v>1</v>
      </c>
      <c r="P199" s="7">
        <v>1</v>
      </c>
      <c r="Q199" s="7">
        <v>1</v>
      </c>
      <c r="R199" s="7">
        <v>0</v>
      </c>
      <c r="S199" s="7">
        <v>0</v>
      </c>
      <c r="T199" s="8">
        <f>SUM(IO_Riparian[[#This Row],[JANUARY]:[DECEMBER]])</f>
        <v>8</v>
      </c>
    </row>
    <row r="200" spans="1:20" x14ac:dyDescent="0.25">
      <c r="A200" s="6" t="s">
        <v>738</v>
      </c>
      <c r="B200" s="6" t="str">
        <f>IF(ISERROR(VLOOKUP(IO_Riparian[[#This Row],[APP_ID]],Table6[APPL_ID],1,FALSE)),"","Y")</f>
        <v>Y</v>
      </c>
      <c r="C200" s="6" t="str">
        <f>IF(ISERROR(VLOOKUP(IO_Riparian[[#This Row],[APP_ID]],Sheet1!$C$2:$C$9,1,FALSE)),"","Y")</f>
        <v/>
      </c>
      <c r="E200" s="6" t="s">
        <v>1531</v>
      </c>
      <c r="F200" s="41" t="s">
        <v>1532</v>
      </c>
      <c r="G200" s="6" t="s">
        <v>707</v>
      </c>
      <c r="H200" s="7">
        <v>0</v>
      </c>
      <c r="I200" s="7">
        <v>0</v>
      </c>
      <c r="J200" s="7">
        <v>1</v>
      </c>
      <c r="K200" s="7">
        <v>1</v>
      </c>
      <c r="L200" s="7">
        <v>1</v>
      </c>
      <c r="M200" s="7">
        <v>1</v>
      </c>
      <c r="N200" s="7">
        <v>1</v>
      </c>
      <c r="O200" s="7">
        <v>1</v>
      </c>
      <c r="P200" s="7">
        <v>1</v>
      </c>
      <c r="Q200" s="7">
        <v>1</v>
      </c>
      <c r="R200" s="7">
        <v>0</v>
      </c>
      <c r="S200" s="7">
        <v>0</v>
      </c>
      <c r="T200" s="8">
        <f>SUM(IO_Riparian[[#This Row],[JANUARY]:[DECEMBER]])</f>
        <v>8</v>
      </c>
    </row>
    <row r="201" spans="1:20" x14ac:dyDescent="0.25">
      <c r="A201" s="6" t="s">
        <v>706</v>
      </c>
      <c r="B201" s="6" t="str">
        <f>IF(ISERROR(VLOOKUP(IO_Riparian[[#This Row],[APP_ID]],Table6[APPL_ID],1,FALSE)),"","Y")</f>
        <v>Y</v>
      </c>
      <c r="C201" s="6" t="str">
        <f>IF(ISERROR(VLOOKUP(IO_Riparian[[#This Row],[APP_ID]],Sheet1!$C$2:$C$9,1,FALSE)),"","Y")</f>
        <v/>
      </c>
      <c r="E201" s="6" t="s">
        <v>1531</v>
      </c>
      <c r="F201" s="41" t="s">
        <v>1532</v>
      </c>
      <c r="G201" s="6" t="s">
        <v>707</v>
      </c>
      <c r="H201" s="7">
        <v>0</v>
      </c>
      <c r="I201" s="7">
        <v>0</v>
      </c>
      <c r="J201" s="7">
        <v>1</v>
      </c>
      <c r="K201" s="7">
        <v>1</v>
      </c>
      <c r="L201" s="7">
        <v>1</v>
      </c>
      <c r="M201" s="7">
        <v>1</v>
      </c>
      <c r="N201" s="7">
        <v>1</v>
      </c>
      <c r="O201" s="7">
        <v>1</v>
      </c>
      <c r="P201" s="7">
        <v>1</v>
      </c>
      <c r="Q201" s="7">
        <v>1</v>
      </c>
      <c r="R201" s="7">
        <v>0</v>
      </c>
      <c r="S201" s="7">
        <v>0</v>
      </c>
      <c r="T201" s="8">
        <f>SUM(IO_Riparian[[#This Row],[JANUARY]:[DECEMBER]])</f>
        <v>8</v>
      </c>
    </row>
    <row r="202" spans="1:20" x14ac:dyDescent="0.25">
      <c r="A202" s="6" t="s">
        <v>733</v>
      </c>
      <c r="B202" s="6" t="str">
        <f>IF(ISERROR(VLOOKUP(IO_Riparian[[#This Row],[APP_ID]],Table6[APPL_ID],1,FALSE)),"","Y")</f>
        <v>Y</v>
      </c>
      <c r="C202" s="6" t="str">
        <f>IF(ISERROR(VLOOKUP(IO_Riparian[[#This Row],[APP_ID]],Sheet1!$C$2:$C$9,1,FALSE)),"","Y")</f>
        <v/>
      </c>
      <c r="E202" s="6" t="s">
        <v>1531</v>
      </c>
      <c r="F202" s="41" t="s">
        <v>1532</v>
      </c>
      <c r="G202" s="6" t="s">
        <v>707</v>
      </c>
      <c r="H202" s="7">
        <v>0</v>
      </c>
      <c r="I202" s="7">
        <v>0</v>
      </c>
      <c r="J202" s="7">
        <v>1</v>
      </c>
      <c r="K202" s="7">
        <v>1</v>
      </c>
      <c r="L202" s="7">
        <v>1</v>
      </c>
      <c r="M202" s="7">
        <v>1</v>
      </c>
      <c r="N202" s="7">
        <v>1</v>
      </c>
      <c r="O202" s="7">
        <v>1</v>
      </c>
      <c r="P202" s="7">
        <v>1</v>
      </c>
      <c r="Q202" s="7">
        <v>1</v>
      </c>
      <c r="R202" s="7">
        <v>0</v>
      </c>
      <c r="S202" s="7">
        <v>0</v>
      </c>
      <c r="T202" s="8">
        <f>SUM(IO_Riparian[[#This Row],[JANUARY]:[DECEMBER]])</f>
        <v>8</v>
      </c>
    </row>
    <row r="203" spans="1:20" x14ac:dyDescent="0.25">
      <c r="A203" s="6" t="s">
        <v>715</v>
      </c>
      <c r="B203" s="6" t="str">
        <f>IF(ISERROR(VLOOKUP(IO_Riparian[[#This Row],[APP_ID]],Table6[APPL_ID],1,FALSE)),"","Y")</f>
        <v>Y</v>
      </c>
      <c r="C203" s="6" t="str">
        <f>IF(ISERROR(VLOOKUP(IO_Riparian[[#This Row],[APP_ID]],Sheet1!$C$2:$C$9,1,FALSE)),"","Y")</f>
        <v/>
      </c>
      <c r="E203" s="6" t="s">
        <v>1531</v>
      </c>
      <c r="F203" s="41" t="s">
        <v>1532</v>
      </c>
      <c r="G203" s="6" t="s">
        <v>707</v>
      </c>
      <c r="H203" s="7">
        <v>0</v>
      </c>
      <c r="I203" s="7">
        <v>0</v>
      </c>
      <c r="J203" s="7">
        <v>1</v>
      </c>
      <c r="K203" s="7">
        <v>1</v>
      </c>
      <c r="L203" s="7">
        <v>1</v>
      </c>
      <c r="M203" s="7">
        <v>1</v>
      </c>
      <c r="N203" s="7">
        <v>1</v>
      </c>
      <c r="O203" s="7">
        <v>1</v>
      </c>
      <c r="P203" s="7">
        <v>1</v>
      </c>
      <c r="Q203" s="7">
        <v>1</v>
      </c>
      <c r="R203" s="7">
        <v>0</v>
      </c>
      <c r="S203" s="7">
        <v>0</v>
      </c>
      <c r="T203" s="8">
        <f>SUM(IO_Riparian[[#This Row],[JANUARY]:[DECEMBER]])</f>
        <v>8</v>
      </c>
    </row>
    <row r="204" spans="1:20" x14ac:dyDescent="0.25">
      <c r="A204" s="6" t="s">
        <v>743</v>
      </c>
      <c r="B204" s="6" t="str">
        <f>IF(ISERROR(VLOOKUP(IO_Riparian[[#This Row],[APP_ID]],Table6[APPL_ID],1,FALSE)),"","Y")</f>
        <v>Y</v>
      </c>
      <c r="C204" s="6" t="str">
        <f>IF(ISERROR(VLOOKUP(IO_Riparian[[#This Row],[APP_ID]],Sheet1!$C$2:$C$9,1,FALSE)),"","Y")</f>
        <v/>
      </c>
      <c r="E204" s="6" t="s">
        <v>1531</v>
      </c>
      <c r="F204" s="41" t="s">
        <v>1532</v>
      </c>
      <c r="G204" s="6" t="s">
        <v>707</v>
      </c>
      <c r="H204" s="7">
        <v>0</v>
      </c>
      <c r="I204" s="7">
        <v>0</v>
      </c>
      <c r="J204" s="7">
        <v>1</v>
      </c>
      <c r="K204" s="7">
        <v>1</v>
      </c>
      <c r="L204" s="7">
        <v>1</v>
      </c>
      <c r="M204" s="7">
        <v>1</v>
      </c>
      <c r="N204" s="7">
        <v>1</v>
      </c>
      <c r="O204" s="7">
        <v>1</v>
      </c>
      <c r="P204" s="7">
        <v>1</v>
      </c>
      <c r="Q204" s="7">
        <v>1</v>
      </c>
      <c r="R204" s="7">
        <v>0</v>
      </c>
      <c r="S204" s="7">
        <v>0</v>
      </c>
      <c r="T204" s="8">
        <f>SUM(IO_Riparian[[#This Row],[JANUARY]:[DECEMBER]])</f>
        <v>8</v>
      </c>
    </row>
    <row r="205" spans="1:20" x14ac:dyDescent="0.25">
      <c r="A205" s="6" t="s">
        <v>859</v>
      </c>
      <c r="B205" s="6" t="str">
        <f>IF(ISERROR(VLOOKUP(IO_Riparian[[#This Row],[APP_ID]],Table6[APPL_ID],1,FALSE)),"","Y")</f>
        <v>Y</v>
      </c>
      <c r="C205" s="6" t="str">
        <f>IF(ISERROR(VLOOKUP(IO_Riparian[[#This Row],[APP_ID]],Sheet1!$C$2:$C$9,1,FALSE)),"","Y")</f>
        <v/>
      </c>
      <c r="E205" s="6" t="s">
        <v>1531</v>
      </c>
      <c r="F205" s="41" t="s">
        <v>1532</v>
      </c>
      <c r="G205" s="6" t="s">
        <v>707</v>
      </c>
      <c r="H205" s="7">
        <v>0</v>
      </c>
      <c r="I205" s="7">
        <v>0</v>
      </c>
      <c r="J205" s="7">
        <v>1</v>
      </c>
      <c r="K205" s="7">
        <v>1</v>
      </c>
      <c r="L205" s="7">
        <v>1</v>
      </c>
      <c r="M205" s="7">
        <v>1</v>
      </c>
      <c r="N205" s="7">
        <v>1</v>
      </c>
      <c r="O205" s="7">
        <v>1</v>
      </c>
      <c r="P205" s="7">
        <v>1</v>
      </c>
      <c r="Q205" s="7">
        <v>1</v>
      </c>
      <c r="R205" s="7">
        <v>0</v>
      </c>
      <c r="S205" s="7">
        <v>0</v>
      </c>
      <c r="T205" s="8">
        <f>SUM(IO_Riparian[[#This Row],[JANUARY]:[DECEMBER]])</f>
        <v>8</v>
      </c>
    </row>
    <row r="206" spans="1:20" x14ac:dyDescent="0.25">
      <c r="A206" s="6" t="s">
        <v>822</v>
      </c>
      <c r="B206" s="6" t="str">
        <f>IF(ISERROR(VLOOKUP(IO_Riparian[[#This Row],[APP_ID]],Table6[APPL_ID],1,FALSE)),"","Y")</f>
        <v>Y</v>
      </c>
      <c r="C206" s="6" t="str">
        <f>IF(ISERROR(VLOOKUP(IO_Riparian[[#This Row],[APP_ID]],Sheet1!$C$2:$C$9,1,FALSE)),"","Y")</f>
        <v/>
      </c>
      <c r="E206" s="6" t="s">
        <v>1531</v>
      </c>
      <c r="F206" s="41" t="s">
        <v>1532</v>
      </c>
      <c r="G206" s="6" t="s">
        <v>707</v>
      </c>
      <c r="H206" s="7">
        <v>0</v>
      </c>
      <c r="I206" s="7">
        <v>0</v>
      </c>
      <c r="J206" s="7">
        <v>1</v>
      </c>
      <c r="K206" s="7">
        <v>1</v>
      </c>
      <c r="L206" s="7">
        <v>1</v>
      </c>
      <c r="M206" s="7">
        <v>1</v>
      </c>
      <c r="N206" s="7">
        <v>1</v>
      </c>
      <c r="O206" s="7">
        <v>1</v>
      </c>
      <c r="P206" s="7">
        <v>1</v>
      </c>
      <c r="Q206" s="7">
        <v>1</v>
      </c>
      <c r="R206" s="7">
        <v>0</v>
      </c>
      <c r="S206" s="7">
        <v>0</v>
      </c>
      <c r="T206" s="8">
        <f>SUM(IO_Riparian[[#This Row],[JANUARY]:[DECEMBER]])</f>
        <v>8</v>
      </c>
    </row>
    <row r="207" spans="1:20" x14ac:dyDescent="0.25">
      <c r="A207" s="6" t="s">
        <v>523</v>
      </c>
      <c r="B207" s="6" t="str">
        <f>IF(ISERROR(VLOOKUP(IO_Riparian[[#This Row],[APP_ID]],Table6[APPL_ID],1,FALSE)),"","Y")</f>
        <v>Y</v>
      </c>
      <c r="C207" s="6" t="str">
        <f>IF(ISERROR(VLOOKUP(IO_Riparian[[#This Row],[APP_ID]],Sheet1!$C$2:$C$9,1,FALSE)),"","Y")</f>
        <v/>
      </c>
      <c r="E207" s="6" t="s">
        <v>1531</v>
      </c>
      <c r="F207" s="41" t="s">
        <v>1532</v>
      </c>
      <c r="G207" s="6" t="s">
        <v>524</v>
      </c>
      <c r="H207" s="7">
        <v>1</v>
      </c>
      <c r="I207" s="7">
        <v>1</v>
      </c>
      <c r="J207" s="7">
        <v>1</v>
      </c>
      <c r="K207" s="7">
        <v>1</v>
      </c>
      <c r="L207" s="7">
        <v>1</v>
      </c>
      <c r="M207" s="7">
        <v>1</v>
      </c>
      <c r="N207" s="7">
        <v>1</v>
      </c>
      <c r="O207" s="7">
        <v>1</v>
      </c>
      <c r="P207" s="7">
        <v>1</v>
      </c>
      <c r="Q207" s="7">
        <v>0</v>
      </c>
      <c r="R207" s="7">
        <v>0</v>
      </c>
      <c r="S207" s="7">
        <v>1</v>
      </c>
      <c r="T207" s="8">
        <f>SUM(IO_Riparian[[#This Row],[JANUARY]:[DECEMBER]])</f>
        <v>10</v>
      </c>
    </row>
    <row r="208" spans="1:20" x14ac:dyDescent="0.25">
      <c r="A208" s="6" t="s">
        <v>851</v>
      </c>
      <c r="B208" s="6" t="str">
        <f>IF(ISERROR(VLOOKUP(IO_Riparian[[#This Row],[APP_ID]],Table6[APPL_ID],1,FALSE)),"","Y")</f>
        <v>Y</v>
      </c>
      <c r="C208" s="6" t="str">
        <f>IF(ISERROR(VLOOKUP(IO_Riparian[[#This Row],[APP_ID]],Sheet1!$C$2:$C$9,1,FALSE)),"","Y")</f>
        <v/>
      </c>
      <c r="E208" s="6" t="s">
        <v>1531</v>
      </c>
      <c r="F208" s="41" t="s">
        <v>1532</v>
      </c>
      <c r="G208" s="6" t="s">
        <v>707</v>
      </c>
      <c r="H208" s="7">
        <v>0</v>
      </c>
      <c r="I208" s="7">
        <v>0</v>
      </c>
      <c r="J208" s="7">
        <v>1</v>
      </c>
      <c r="K208" s="7">
        <v>1</v>
      </c>
      <c r="L208" s="7">
        <v>1</v>
      </c>
      <c r="M208" s="7">
        <v>1</v>
      </c>
      <c r="N208" s="7">
        <v>1</v>
      </c>
      <c r="O208" s="7">
        <v>1</v>
      </c>
      <c r="P208" s="7">
        <v>1</v>
      </c>
      <c r="Q208" s="7">
        <v>1</v>
      </c>
      <c r="R208" s="7">
        <v>0</v>
      </c>
      <c r="S208" s="7">
        <v>0</v>
      </c>
      <c r="T208" s="8">
        <f>SUM(IO_Riparian[[#This Row],[JANUARY]:[DECEMBER]])</f>
        <v>8</v>
      </c>
    </row>
    <row r="209" spans="1:20" x14ac:dyDescent="0.25">
      <c r="A209" s="6" t="s">
        <v>748</v>
      </c>
      <c r="B209" s="6" t="str">
        <f>IF(ISERROR(VLOOKUP(IO_Riparian[[#This Row],[APP_ID]],Table6[APPL_ID],1,FALSE)),"","Y")</f>
        <v>Y</v>
      </c>
      <c r="C209" s="6" t="str">
        <f>IF(ISERROR(VLOOKUP(IO_Riparian[[#This Row],[APP_ID]],Sheet1!$C$2:$C$9,1,FALSE)),"","Y")</f>
        <v/>
      </c>
      <c r="E209" s="6" t="s">
        <v>1531</v>
      </c>
      <c r="F209" s="41" t="s">
        <v>1532</v>
      </c>
      <c r="G209" s="6" t="s">
        <v>707</v>
      </c>
      <c r="H209" s="7">
        <v>0</v>
      </c>
      <c r="I209" s="7">
        <v>0</v>
      </c>
      <c r="J209" s="7">
        <v>1</v>
      </c>
      <c r="K209" s="7">
        <v>1</v>
      </c>
      <c r="L209" s="7">
        <v>1</v>
      </c>
      <c r="M209" s="7">
        <v>1</v>
      </c>
      <c r="N209" s="7">
        <v>1</v>
      </c>
      <c r="O209" s="7">
        <v>1</v>
      </c>
      <c r="P209" s="7">
        <v>1</v>
      </c>
      <c r="Q209" s="7">
        <v>1</v>
      </c>
      <c r="R209" s="7">
        <v>1</v>
      </c>
      <c r="S209" s="7">
        <v>0</v>
      </c>
      <c r="T209" s="8">
        <f>SUM(IO_Riparian[[#This Row],[JANUARY]:[DECEMBER]])</f>
        <v>9</v>
      </c>
    </row>
    <row r="210" spans="1:20" x14ac:dyDescent="0.25">
      <c r="A210" s="6" t="s">
        <v>838</v>
      </c>
      <c r="B210" s="6" t="str">
        <f>IF(ISERROR(VLOOKUP(IO_Riparian[[#This Row],[APP_ID]],Table6[APPL_ID],1,FALSE)),"","Y")</f>
        <v>Y</v>
      </c>
      <c r="C210" s="6" t="str">
        <f>IF(ISERROR(VLOOKUP(IO_Riparian[[#This Row],[APP_ID]],Sheet1!$C$2:$C$9,1,FALSE)),"","Y")</f>
        <v/>
      </c>
      <c r="E210" s="6" t="s">
        <v>1531</v>
      </c>
      <c r="F210" s="41" t="s">
        <v>1532</v>
      </c>
      <c r="G210" s="6" t="s">
        <v>707</v>
      </c>
      <c r="H210" s="7">
        <v>0</v>
      </c>
      <c r="I210" s="7">
        <v>0</v>
      </c>
      <c r="J210" s="7">
        <v>1</v>
      </c>
      <c r="K210" s="7">
        <v>1</v>
      </c>
      <c r="L210" s="7">
        <v>1</v>
      </c>
      <c r="M210" s="7">
        <v>1</v>
      </c>
      <c r="N210" s="7">
        <v>1</v>
      </c>
      <c r="O210" s="7">
        <v>1</v>
      </c>
      <c r="P210" s="7">
        <v>1</v>
      </c>
      <c r="Q210" s="7">
        <v>1</v>
      </c>
      <c r="R210" s="7">
        <v>0</v>
      </c>
      <c r="S210" s="7">
        <v>0</v>
      </c>
      <c r="T210" s="8">
        <f>SUM(IO_Riparian[[#This Row],[JANUARY]:[DECEMBER]])</f>
        <v>8</v>
      </c>
    </row>
    <row r="211" spans="1:20" x14ac:dyDescent="0.25">
      <c r="A211" s="6" t="s">
        <v>806</v>
      </c>
      <c r="B211" s="6" t="str">
        <f>IF(ISERROR(VLOOKUP(IO_Riparian[[#This Row],[APP_ID]],Table6[APPL_ID],1,FALSE)),"","Y")</f>
        <v>Y</v>
      </c>
      <c r="C211" s="6" t="str">
        <f>IF(ISERROR(VLOOKUP(IO_Riparian[[#This Row],[APP_ID]],Sheet1!$C$2:$C$9,1,FALSE)),"","Y")</f>
        <v/>
      </c>
      <c r="E211" s="6" t="s">
        <v>1531</v>
      </c>
      <c r="F211" s="41" t="s">
        <v>1532</v>
      </c>
      <c r="G211" s="6" t="s">
        <v>707</v>
      </c>
      <c r="H211" s="7">
        <v>0</v>
      </c>
      <c r="I211" s="7">
        <v>0</v>
      </c>
      <c r="J211" s="7">
        <v>1</v>
      </c>
      <c r="K211" s="7">
        <v>1</v>
      </c>
      <c r="L211" s="7">
        <v>1</v>
      </c>
      <c r="M211" s="7">
        <v>1</v>
      </c>
      <c r="N211" s="7">
        <v>1</v>
      </c>
      <c r="O211" s="7">
        <v>1</v>
      </c>
      <c r="P211" s="7">
        <v>1</v>
      </c>
      <c r="Q211" s="7">
        <v>1</v>
      </c>
      <c r="R211" s="7">
        <v>0</v>
      </c>
      <c r="S211" s="7">
        <v>0</v>
      </c>
      <c r="T211" s="8">
        <f>SUM(IO_Riparian[[#This Row],[JANUARY]:[DECEMBER]])</f>
        <v>8</v>
      </c>
    </row>
    <row r="212" spans="1:20" x14ac:dyDescent="0.25">
      <c r="A212" s="6" t="s">
        <v>969</v>
      </c>
      <c r="B212" s="6" t="str">
        <f>IF(ISERROR(VLOOKUP(IO_Riparian[[#This Row],[APP_ID]],Table6[APPL_ID],1,FALSE)),"","Y")</f>
        <v>Y</v>
      </c>
      <c r="C212" s="6" t="str">
        <f>IF(ISERROR(VLOOKUP(IO_Riparian[[#This Row],[APP_ID]],Sheet1!$C$2:$C$9,1,FALSE)),"","Y")</f>
        <v/>
      </c>
      <c r="E212" s="6" t="s">
        <v>1531</v>
      </c>
      <c r="F212" s="41" t="s">
        <v>1533</v>
      </c>
      <c r="G212" s="6" t="s">
        <v>970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8">
        <f>SUM(IO_Riparian[[#This Row],[JANUARY]:[DECEMBER]])</f>
        <v>0</v>
      </c>
    </row>
    <row r="213" spans="1:20" x14ac:dyDescent="0.25">
      <c r="A213" s="6" t="s">
        <v>1209</v>
      </c>
      <c r="B213" s="6" t="str">
        <f>IF(ISERROR(VLOOKUP(IO_Riparian[[#This Row],[APP_ID]],Table6[APPL_ID],1,FALSE)),"","Y")</f>
        <v>Y</v>
      </c>
      <c r="C213" s="6" t="str">
        <f>IF(ISERROR(VLOOKUP(IO_Riparian[[#This Row],[APP_ID]],Sheet1!$C$2:$C$9,1,FALSE)),"","Y")</f>
        <v/>
      </c>
      <c r="E213" s="6" t="s">
        <v>1531</v>
      </c>
      <c r="F213" s="41" t="s">
        <v>1533</v>
      </c>
      <c r="G213" s="6" t="s">
        <v>1210</v>
      </c>
      <c r="H213" s="7">
        <v>0</v>
      </c>
      <c r="I213" s="7">
        <v>0</v>
      </c>
      <c r="J213" s="7">
        <v>0</v>
      </c>
      <c r="K213" s="7">
        <v>1</v>
      </c>
      <c r="L213" s="7">
        <v>1</v>
      </c>
      <c r="M213" s="7">
        <v>1</v>
      </c>
      <c r="N213" s="7">
        <v>1</v>
      </c>
      <c r="O213" s="7">
        <v>1</v>
      </c>
      <c r="P213" s="7">
        <v>1</v>
      </c>
      <c r="Q213" s="7">
        <v>1</v>
      </c>
      <c r="R213" s="7">
        <v>0</v>
      </c>
      <c r="S213" s="7">
        <v>0</v>
      </c>
      <c r="T213" s="8">
        <f>SUM(IO_Riparian[[#This Row],[JANUARY]:[DECEMBER]])</f>
        <v>7</v>
      </c>
    </row>
    <row r="214" spans="1:20" x14ac:dyDescent="0.25">
      <c r="A214" s="6" t="s">
        <v>1219</v>
      </c>
      <c r="B214" s="6" t="str">
        <f>IF(ISERROR(VLOOKUP(IO_Riparian[[#This Row],[APP_ID]],Table6[APPL_ID],1,FALSE)),"","Y")</f>
        <v>Y</v>
      </c>
      <c r="C214" s="6" t="str">
        <f>IF(ISERROR(VLOOKUP(IO_Riparian[[#This Row],[APP_ID]],Sheet1!$C$2:$C$9,1,FALSE)),"","Y")</f>
        <v/>
      </c>
      <c r="E214" s="6" t="s">
        <v>1531</v>
      </c>
      <c r="F214" s="41" t="s">
        <v>1533</v>
      </c>
      <c r="G214" s="6" t="s">
        <v>1210</v>
      </c>
      <c r="H214" s="7">
        <v>0</v>
      </c>
      <c r="I214" s="7">
        <v>0</v>
      </c>
      <c r="J214" s="7">
        <v>1</v>
      </c>
      <c r="K214" s="7">
        <v>1</v>
      </c>
      <c r="L214" s="7">
        <v>1</v>
      </c>
      <c r="M214" s="7">
        <v>1</v>
      </c>
      <c r="N214" s="7">
        <v>1</v>
      </c>
      <c r="O214" s="7">
        <v>1</v>
      </c>
      <c r="P214" s="7">
        <v>1</v>
      </c>
      <c r="Q214" s="7">
        <v>1</v>
      </c>
      <c r="R214" s="7">
        <v>0</v>
      </c>
      <c r="S214" s="7">
        <v>0</v>
      </c>
      <c r="T214" s="8">
        <f>SUM(IO_Riparian[[#This Row],[JANUARY]:[DECEMBER]])</f>
        <v>8</v>
      </c>
    </row>
    <row r="215" spans="1:20" x14ac:dyDescent="0.25">
      <c r="A215" s="6" t="s">
        <v>1095</v>
      </c>
      <c r="B215" s="6" t="str">
        <f>IF(ISERROR(VLOOKUP(IO_Riparian[[#This Row],[APP_ID]],Table6[APPL_ID],1,FALSE)),"","Y")</f>
        <v>Y</v>
      </c>
      <c r="C215" s="6" t="str">
        <f>IF(ISERROR(VLOOKUP(IO_Riparian[[#This Row],[APP_ID]],Sheet1!$C$2:$C$9,1,FALSE)),"","Y")</f>
        <v/>
      </c>
      <c r="E215" s="6" t="s">
        <v>1531</v>
      </c>
      <c r="F215" s="41" t="s">
        <v>1532</v>
      </c>
      <c r="G215" s="6" t="s">
        <v>1070</v>
      </c>
      <c r="H215" s="7">
        <v>1</v>
      </c>
      <c r="I215" s="7">
        <v>1</v>
      </c>
      <c r="J215" s="7">
        <v>1</v>
      </c>
      <c r="K215" s="7">
        <v>1</v>
      </c>
      <c r="L215" s="7">
        <v>1</v>
      </c>
      <c r="M215" s="7">
        <v>1</v>
      </c>
      <c r="N215" s="7">
        <v>1</v>
      </c>
      <c r="O215" s="7">
        <v>1</v>
      </c>
      <c r="P215" s="7">
        <v>1</v>
      </c>
      <c r="Q215" s="7">
        <v>1</v>
      </c>
      <c r="R215" s="7">
        <v>1</v>
      </c>
      <c r="S215" s="7">
        <v>1</v>
      </c>
      <c r="T215" s="8">
        <f>SUM(IO_Riparian[[#This Row],[JANUARY]:[DECEMBER]])</f>
        <v>12</v>
      </c>
    </row>
    <row r="216" spans="1:20" x14ac:dyDescent="0.25">
      <c r="A216" s="6" t="s">
        <v>307</v>
      </c>
      <c r="B216" s="6" t="str">
        <f>IF(ISERROR(VLOOKUP(IO_Riparian[[#This Row],[APP_ID]],Table6[APPL_ID],1,FALSE)),"","Y")</f>
        <v>Y</v>
      </c>
      <c r="C216" s="6" t="str">
        <f>IF(ISERROR(VLOOKUP(IO_Riparian[[#This Row],[APP_ID]],Sheet1!$C$2:$C$9,1,FALSE)),"","Y")</f>
        <v/>
      </c>
      <c r="E216" s="6" t="s">
        <v>1531</v>
      </c>
      <c r="F216" s="41" t="s">
        <v>1532</v>
      </c>
      <c r="G216" s="6" t="s">
        <v>308</v>
      </c>
      <c r="H216" s="7">
        <v>1</v>
      </c>
      <c r="I216" s="7">
        <v>1</v>
      </c>
      <c r="J216" s="7">
        <v>1</v>
      </c>
      <c r="K216" s="7">
        <v>1</v>
      </c>
      <c r="L216" s="7">
        <v>1</v>
      </c>
      <c r="M216" s="7">
        <v>1</v>
      </c>
      <c r="N216" s="7">
        <v>1</v>
      </c>
      <c r="O216" s="7">
        <v>1</v>
      </c>
      <c r="P216" s="7">
        <v>1</v>
      </c>
      <c r="Q216" s="7">
        <v>1</v>
      </c>
      <c r="R216" s="7">
        <v>1</v>
      </c>
      <c r="S216" s="7">
        <v>1</v>
      </c>
      <c r="T216" s="8">
        <f>SUM(IO_Riparian[[#This Row],[JANUARY]:[DECEMBER]])</f>
        <v>12</v>
      </c>
    </row>
    <row r="217" spans="1:20" x14ac:dyDescent="0.25">
      <c r="A217" s="6" t="s">
        <v>899</v>
      </c>
      <c r="B217" s="6" t="str">
        <f>IF(ISERROR(VLOOKUP(IO_Riparian[[#This Row],[APP_ID]],Table6[APPL_ID],1,FALSE)),"","Y")</f>
        <v>Y</v>
      </c>
      <c r="C217" s="6" t="str">
        <f>IF(ISERROR(VLOOKUP(IO_Riparian[[#This Row],[APP_ID]],Sheet1!$C$2:$C$9,1,FALSE)),"","Y")</f>
        <v/>
      </c>
      <c r="E217" s="6" t="s">
        <v>1531</v>
      </c>
      <c r="F217" s="41" t="s">
        <v>1532</v>
      </c>
      <c r="G217" s="6" t="s">
        <v>900</v>
      </c>
      <c r="H217" s="7">
        <v>0</v>
      </c>
      <c r="I217" s="7">
        <v>0</v>
      </c>
      <c r="J217" s="7">
        <v>1</v>
      </c>
      <c r="K217" s="7">
        <v>1</v>
      </c>
      <c r="L217" s="7">
        <v>1</v>
      </c>
      <c r="M217" s="7">
        <v>1</v>
      </c>
      <c r="N217" s="7">
        <v>1</v>
      </c>
      <c r="O217" s="7">
        <v>1</v>
      </c>
      <c r="P217" s="7">
        <v>1</v>
      </c>
      <c r="Q217" s="7">
        <v>0</v>
      </c>
      <c r="R217" s="7">
        <v>0</v>
      </c>
      <c r="S217" s="7">
        <v>0</v>
      </c>
      <c r="T217" s="8">
        <f>SUM(IO_Riparian[[#This Row],[JANUARY]:[DECEMBER]])</f>
        <v>7</v>
      </c>
    </row>
    <row r="218" spans="1:20" x14ac:dyDescent="0.25">
      <c r="A218" s="6" t="s">
        <v>1123</v>
      </c>
      <c r="B218" s="6" t="str">
        <f>IF(ISERROR(VLOOKUP(IO_Riparian[[#This Row],[APP_ID]],Table6[APPL_ID],1,FALSE)),"","Y")</f>
        <v>Y</v>
      </c>
      <c r="C218" s="6" t="str">
        <f>IF(ISERROR(VLOOKUP(IO_Riparian[[#This Row],[APP_ID]],Sheet1!$C$2:$C$9,1,FALSE)),"","Y")</f>
        <v/>
      </c>
      <c r="E218" s="6" t="s">
        <v>1531</v>
      </c>
      <c r="F218" s="41" t="s">
        <v>1532</v>
      </c>
      <c r="G218" s="6" t="s">
        <v>1118</v>
      </c>
      <c r="H218" s="7">
        <v>0</v>
      </c>
      <c r="I218" s="7">
        <v>0</v>
      </c>
      <c r="J218" s="7">
        <v>0</v>
      </c>
      <c r="K218" s="7">
        <v>1</v>
      </c>
      <c r="L218" s="7">
        <v>1</v>
      </c>
      <c r="M218" s="7">
        <v>1</v>
      </c>
      <c r="N218" s="7">
        <v>1</v>
      </c>
      <c r="O218" s="7">
        <v>1</v>
      </c>
      <c r="P218" s="7">
        <v>1</v>
      </c>
      <c r="Q218" s="7">
        <v>0</v>
      </c>
      <c r="R218" s="7">
        <v>0</v>
      </c>
      <c r="S218" s="7">
        <v>0</v>
      </c>
      <c r="T218" s="8">
        <f>SUM(IO_Riparian[[#This Row],[JANUARY]:[DECEMBER]])</f>
        <v>6</v>
      </c>
    </row>
    <row r="219" spans="1:20" x14ac:dyDescent="0.25">
      <c r="A219" s="6" t="s">
        <v>1146</v>
      </c>
      <c r="B219" s="6" t="str">
        <f>IF(ISERROR(VLOOKUP(IO_Riparian[[#This Row],[APP_ID]],Table6[APPL_ID],1,FALSE)),"","Y")</f>
        <v>Y</v>
      </c>
      <c r="C219" s="6" t="str">
        <f>IF(ISERROR(VLOOKUP(IO_Riparian[[#This Row],[APP_ID]],Sheet1!$C$2:$C$9,1,FALSE)),"","Y")</f>
        <v/>
      </c>
      <c r="E219" s="6" t="s">
        <v>1531</v>
      </c>
      <c r="F219" s="41" t="s">
        <v>1532</v>
      </c>
      <c r="G219" s="6" t="s">
        <v>1147</v>
      </c>
      <c r="H219" s="7">
        <v>0</v>
      </c>
      <c r="I219" s="7">
        <v>0</v>
      </c>
      <c r="J219" s="7">
        <v>61</v>
      </c>
      <c r="K219" s="7">
        <v>82</v>
      </c>
      <c r="L219" s="7">
        <v>126</v>
      </c>
      <c r="M219" s="7">
        <v>133</v>
      </c>
      <c r="N219" s="7">
        <v>122</v>
      </c>
      <c r="O219" s="7">
        <v>107</v>
      </c>
      <c r="P219" s="7">
        <v>90</v>
      </c>
      <c r="Q219" s="7">
        <v>51</v>
      </c>
      <c r="R219" s="7">
        <v>0</v>
      </c>
      <c r="S219" s="7">
        <v>0</v>
      </c>
      <c r="T219" s="8">
        <f>SUM(IO_Riparian[[#This Row],[JANUARY]:[DECEMBER]])</f>
        <v>772</v>
      </c>
    </row>
    <row r="220" spans="1:20" x14ac:dyDescent="0.25">
      <c r="A220" s="6" t="s">
        <v>1116</v>
      </c>
      <c r="B220" s="6" t="str">
        <f>IF(ISERROR(VLOOKUP(IO_Riparian[[#This Row],[APP_ID]],Table6[APPL_ID],1,FALSE)),"","Y")</f>
        <v>Y</v>
      </c>
      <c r="C220" s="6" t="str">
        <f>IF(ISERROR(VLOOKUP(IO_Riparian[[#This Row],[APP_ID]],Sheet1!$C$2:$C$9,1,FALSE)),"","Y")</f>
        <v/>
      </c>
      <c r="E220" s="6" t="s">
        <v>1531</v>
      </c>
      <c r="F220" s="41" t="s">
        <v>1533</v>
      </c>
      <c r="G220" s="6" t="s">
        <v>1076</v>
      </c>
      <c r="H220" s="7">
        <v>102.66500000000001</v>
      </c>
      <c r="I220" s="7">
        <v>6.89</v>
      </c>
      <c r="J220" s="7">
        <v>6.89</v>
      </c>
      <c r="K220" s="7">
        <v>6.89</v>
      </c>
      <c r="L220" s="7">
        <v>0</v>
      </c>
      <c r="M220" s="7">
        <v>0.16500000000000001</v>
      </c>
      <c r="N220" s="7">
        <v>5.23</v>
      </c>
      <c r="O220" s="7">
        <v>5.23</v>
      </c>
      <c r="P220" s="7">
        <v>83.95</v>
      </c>
      <c r="Q220" s="7">
        <v>83.95</v>
      </c>
      <c r="R220" s="7">
        <v>0</v>
      </c>
      <c r="S220" s="7">
        <v>0</v>
      </c>
      <c r="T220" s="8">
        <f>SUM(IO_Riparian[[#This Row],[JANUARY]:[DECEMBER]])</f>
        <v>301.86</v>
      </c>
    </row>
    <row r="221" spans="1:20" x14ac:dyDescent="0.25">
      <c r="A221" s="6" t="s">
        <v>1169</v>
      </c>
      <c r="B221" s="6" t="str">
        <f>IF(ISERROR(VLOOKUP(IO_Riparian[[#This Row],[APP_ID]],Table6[APPL_ID],1,FALSE)),"","Y")</f>
        <v>Y</v>
      </c>
      <c r="C221" s="6" t="str">
        <f>IF(ISERROR(VLOOKUP(IO_Riparian[[#This Row],[APP_ID]],Sheet1!$C$2:$C$9,1,FALSE)),"","Y")</f>
        <v/>
      </c>
      <c r="E221" s="6" t="s">
        <v>1531</v>
      </c>
      <c r="F221" s="41" t="s">
        <v>1533</v>
      </c>
      <c r="G221" s="6" t="s">
        <v>1076</v>
      </c>
      <c r="H221" s="7">
        <v>0</v>
      </c>
      <c r="I221" s="7">
        <v>231.345</v>
      </c>
      <c r="J221" s="7">
        <v>0</v>
      </c>
      <c r="K221" s="7">
        <v>14.97</v>
      </c>
      <c r="L221" s="7">
        <v>155.18</v>
      </c>
      <c r="M221" s="7">
        <v>234.38</v>
      </c>
      <c r="N221" s="7">
        <v>261.85500000000002</v>
      </c>
      <c r="O221" s="7">
        <v>213.89500000000001</v>
      </c>
      <c r="P221" s="7">
        <v>951.16</v>
      </c>
      <c r="Q221" s="7">
        <v>1957.7</v>
      </c>
      <c r="R221" s="7">
        <v>441.89</v>
      </c>
      <c r="S221" s="7">
        <v>39.31</v>
      </c>
      <c r="T221" s="8">
        <f>SUM(IO_Riparian[[#This Row],[JANUARY]:[DECEMBER]])</f>
        <v>4501.6850000000004</v>
      </c>
    </row>
    <row r="222" spans="1:20" x14ac:dyDescent="0.25">
      <c r="A222" s="6" t="s">
        <v>1075</v>
      </c>
      <c r="B222" s="6" t="str">
        <f>IF(ISERROR(VLOOKUP(IO_Riparian[[#This Row],[APP_ID]],Table6[APPL_ID],1,FALSE)),"","Y")</f>
        <v>Y</v>
      </c>
      <c r="C222" s="6" t="str">
        <f>IF(ISERROR(VLOOKUP(IO_Riparian[[#This Row],[APP_ID]],Sheet1!$C$2:$C$9,1,FALSE)),"","Y")</f>
        <v/>
      </c>
      <c r="E222" s="6" t="s">
        <v>1531</v>
      </c>
      <c r="F222" s="41" t="s">
        <v>1533</v>
      </c>
      <c r="G222" s="6" t="s">
        <v>1076</v>
      </c>
      <c r="H222" s="7">
        <v>40.18</v>
      </c>
      <c r="I222" s="7">
        <v>18.175000000000001</v>
      </c>
      <c r="J222" s="7">
        <v>18.175000000000001</v>
      </c>
      <c r="K222" s="7">
        <v>18.175000000000001</v>
      </c>
      <c r="L222" s="7">
        <v>237.26</v>
      </c>
      <c r="M222" s="7">
        <v>97.58</v>
      </c>
      <c r="N222" s="7">
        <v>36.354999999999997</v>
      </c>
      <c r="O222" s="7">
        <v>82.275000000000006</v>
      </c>
      <c r="P222" s="7">
        <v>177.94499999999999</v>
      </c>
      <c r="Q222" s="7">
        <v>510.875</v>
      </c>
      <c r="R222" s="7">
        <v>0</v>
      </c>
      <c r="S222" s="7">
        <v>0</v>
      </c>
      <c r="T222" s="8">
        <f>SUM(IO_Riparian[[#This Row],[JANUARY]:[DECEMBER]])</f>
        <v>1236.9949999999999</v>
      </c>
    </row>
    <row r="223" spans="1:20" x14ac:dyDescent="0.25">
      <c r="A223" s="6" t="s">
        <v>1150</v>
      </c>
      <c r="B223" s="6" t="str">
        <f>IF(ISERROR(VLOOKUP(IO_Riparian[[#This Row],[APP_ID]],Table6[APPL_ID],1,FALSE)),"","Y")</f>
        <v>Y</v>
      </c>
      <c r="C223" s="6" t="str">
        <f>IF(ISERROR(VLOOKUP(IO_Riparian[[#This Row],[APP_ID]],Sheet1!$C$2:$C$9,1,FALSE)),"","Y")</f>
        <v/>
      </c>
      <c r="E223" s="6" t="s">
        <v>1531</v>
      </c>
      <c r="F223" s="41" t="s">
        <v>1533</v>
      </c>
      <c r="G223" s="6" t="s">
        <v>1076</v>
      </c>
      <c r="H223" s="7">
        <v>232.715</v>
      </c>
      <c r="I223" s="7">
        <v>24.704999999999998</v>
      </c>
      <c r="J223" s="7">
        <v>24.704999999999998</v>
      </c>
      <c r="K223" s="7">
        <v>24.704999999999998</v>
      </c>
      <c r="L223" s="7">
        <v>24.704999999999998</v>
      </c>
      <c r="M223" s="7">
        <v>24.704999999999998</v>
      </c>
      <c r="N223" s="7">
        <v>24.704999999999998</v>
      </c>
      <c r="O223" s="7">
        <v>24.704999999999998</v>
      </c>
      <c r="P223" s="7">
        <v>24.704999999999998</v>
      </c>
      <c r="Q223" s="7">
        <v>24.704999999999998</v>
      </c>
      <c r="R223" s="7">
        <v>314.41000000000003</v>
      </c>
      <c r="S223" s="7">
        <v>0</v>
      </c>
      <c r="T223" s="8">
        <f>SUM(IO_Riparian[[#This Row],[JANUARY]:[DECEMBER]])</f>
        <v>769.46999999999991</v>
      </c>
    </row>
    <row r="224" spans="1:20" x14ac:dyDescent="0.25">
      <c r="A224" s="6" t="s">
        <v>1181</v>
      </c>
      <c r="B224" s="6" t="str">
        <f>IF(ISERROR(VLOOKUP(IO_Riparian[[#This Row],[APP_ID]],Table6[APPL_ID],1,FALSE)),"","Y")</f>
        <v>Y</v>
      </c>
      <c r="C224" s="6" t="str">
        <f>IF(ISERROR(VLOOKUP(IO_Riparian[[#This Row],[APP_ID]],Sheet1!$C$2:$C$9,1,FALSE)),"","Y")</f>
        <v/>
      </c>
      <c r="E224" s="6" t="s">
        <v>1531</v>
      </c>
      <c r="F224" s="41" t="s">
        <v>1533</v>
      </c>
      <c r="G224" s="6" t="s">
        <v>1076</v>
      </c>
      <c r="H224" s="7">
        <v>483</v>
      </c>
      <c r="I224" s="7">
        <v>207</v>
      </c>
      <c r="J224" s="7">
        <v>207</v>
      </c>
      <c r="K224" s="7">
        <v>207</v>
      </c>
      <c r="L224" s="7">
        <v>207</v>
      </c>
      <c r="M224" s="7">
        <v>736</v>
      </c>
      <c r="N224" s="7">
        <v>469</v>
      </c>
      <c r="O224" s="7">
        <v>386</v>
      </c>
      <c r="P224" s="7">
        <v>386</v>
      </c>
      <c r="Q224" s="7">
        <v>427</v>
      </c>
      <c r="R224" s="7">
        <v>1</v>
      </c>
      <c r="S224" s="7">
        <v>0</v>
      </c>
      <c r="T224" s="8">
        <f>SUM(IO_Riparian[[#This Row],[JANUARY]:[DECEMBER]])</f>
        <v>3716</v>
      </c>
    </row>
    <row r="225" spans="1:20" x14ac:dyDescent="0.25">
      <c r="A225" s="6" t="s">
        <v>713</v>
      </c>
      <c r="B225" s="6" t="str">
        <f>IF(ISERROR(VLOOKUP(IO_Riparian[[#This Row],[APP_ID]],Table6[APPL_ID],1,FALSE)),"","Y")</f>
        <v>Y</v>
      </c>
      <c r="C225" s="6" t="str">
        <f>IF(ISERROR(VLOOKUP(IO_Riparian[[#This Row],[APP_ID]],Sheet1!$C$2:$C$9,1,FALSE)),"","Y")</f>
        <v/>
      </c>
      <c r="E225" s="6" t="s">
        <v>1531</v>
      </c>
      <c r="F225" s="41" t="s">
        <v>1533</v>
      </c>
      <c r="G225" s="6" t="s">
        <v>714</v>
      </c>
      <c r="H225" s="7">
        <v>0</v>
      </c>
      <c r="I225" s="7">
        <v>0</v>
      </c>
      <c r="J225" s="7">
        <v>0</v>
      </c>
      <c r="K225" s="7">
        <v>1</v>
      </c>
      <c r="L225" s="7">
        <v>1</v>
      </c>
      <c r="M225" s="7">
        <v>1</v>
      </c>
      <c r="N225" s="7">
        <v>1</v>
      </c>
      <c r="O225" s="7">
        <v>1</v>
      </c>
      <c r="P225" s="7">
        <v>1</v>
      </c>
      <c r="Q225" s="7">
        <v>1</v>
      </c>
      <c r="R225" s="7">
        <v>0</v>
      </c>
      <c r="S225" s="7">
        <v>0</v>
      </c>
      <c r="T225" s="8">
        <f>SUM(IO_Riparian[[#This Row],[JANUARY]:[DECEMBER]])</f>
        <v>7</v>
      </c>
    </row>
    <row r="226" spans="1:20" x14ac:dyDescent="0.25">
      <c r="A226" s="6" t="s">
        <v>948</v>
      </c>
      <c r="B226" s="6" t="str">
        <f>IF(ISERROR(VLOOKUP(IO_Riparian[[#This Row],[APP_ID]],Table6[APPL_ID],1,FALSE)),"","Y")</f>
        <v>Y</v>
      </c>
      <c r="C226" s="6" t="str">
        <f>IF(ISERROR(VLOOKUP(IO_Riparian[[#This Row],[APP_ID]],Sheet1!$C$2:$C$9,1,FALSE)),"","Y")</f>
        <v/>
      </c>
      <c r="E226" s="6" t="s">
        <v>1531</v>
      </c>
      <c r="F226" s="41" t="s">
        <v>1532</v>
      </c>
      <c r="G226" s="6" t="s">
        <v>949</v>
      </c>
      <c r="H226" s="7">
        <v>0</v>
      </c>
      <c r="I226" s="7">
        <v>0</v>
      </c>
      <c r="J226" s="7">
        <v>0</v>
      </c>
      <c r="K226" s="7">
        <v>0</v>
      </c>
      <c r="L226" s="7">
        <v>1</v>
      </c>
      <c r="M226" s="7">
        <v>0</v>
      </c>
      <c r="N226" s="7">
        <v>1</v>
      </c>
      <c r="O226" s="7">
        <v>1</v>
      </c>
      <c r="P226" s="7">
        <v>1</v>
      </c>
      <c r="Q226" s="7">
        <v>1</v>
      </c>
      <c r="R226" s="7">
        <v>1</v>
      </c>
      <c r="S226" s="7">
        <v>0</v>
      </c>
      <c r="T226" s="8">
        <f>SUM(IO_Riparian[[#This Row],[JANUARY]:[DECEMBER]])</f>
        <v>6</v>
      </c>
    </row>
    <row r="227" spans="1:20" x14ac:dyDescent="0.25">
      <c r="A227" s="6" t="s">
        <v>1056</v>
      </c>
      <c r="B227" s="6" t="str">
        <f>IF(ISERROR(VLOOKUP(IO_Riparian[[#This Row],[APP_ID]],Table6[APPL_ID],1,FALSE)),"","Y")</f>
        <v>Y</v>
      </c>
      <c r="C227" s="6" t="str">
        <f>IF(ISERROR(VLOOKUP(IO_Riparian[[#This Row],[APP_ID]],Sheet1!$C$2:$C$9,1,FALSE)),"","Y")</f>
        <v/>
      </c>
      <c r="E227" s="6" t="s">
        <v>1531</v>
      </c>
      <c r="F227" s="41" t="s">
        <v>1532</v>
      </c>
      <c r="G227" s="6" t="s">
        <v>1057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8">
        <f>SUM(IO_Riparian[[#This Row],[JANUARY]:[DECEMBER]])</f>
        <v>0</v>
      </c>
    </row>
    <row r="228" spans="1:20" x14ac:dyDescent="0.25">
      <c r="A228" s="6" t="s">
        <v>1063</v>
      </c>
      <c r="B228" s="6" t="str">
        <f>IF(ISERROR(VLOOKUP(IO_Riparian[[#This Row],[APP_ID]],Table6[APPL_ID],1,FALSE)),"","Y")</f>
        <v>Y</v>
      </c>
      <c r="C228" s="6" t="str">
        <f>IF(ISERROR(VLOOKUP(IO_Riparian[[#This Row],[APP_ID]],Sheet1!$C$2:$C$9,1,FALSE)),"","Y")</f>
        <v/>
      </c>
      <c r="E228" s="6" t="s">
        <v>1531</v>
      </c>
      <c r="F228" s="41" t="s">
        <v>1532</v>
      </c>
      <c r="G228" s="6" t="s">
        <v>1057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8">
        <f>SUM(IO_Riparian[[#This Row],[JANUARY]:[DECEMBER]])</f>
        <v>0</v>
      </c>
    </row>
    <row r="229" spans="1:20" x14ac:dyDescent="0.25">
      <c r="A229" s="6" t="s">
        <v>1125</v>
      </c>
      <c r="B229" s="6" t="str">
        <f>IF(ISERROR(VLOOKUP(IO_Riparian[[#This Row],[APP_ID]],Table6[APPL_ID],1,FALSE)),"","Y")</f>
        <v>Y</v>
      </c>
      <c r="C229" s="6" t="str">
        <f>IF(ISERROR(VLOOKUP(IO_Riparian[[#This Row],[APP_ID]],Sheet1!$C$2:$C$9,1,FALSE)),"","Y")</f>
        <v/>
      </c>
      <c r="E229" s="6" t="s">
        <v>1531</v>
      </c>
      <c r="F229" s="41" t="s">
        <v>1532</v>
      </c>
      <c r="G229" s="6" t="s">
        <v>1070</v>
      </c>
      <c r="H229" s="7">
        <v>1</v>
      </c>
      <c r="I229" s="7">
        <v>1</v>
      </c>
      <c r="J229" s="7">
        <v>1</v>
      </c>
      <c r="K229" s="7">
        <v>1</v>
      </c>
      <c r="L229" s="7">
        <v>1</v>
      </c>
      <c r="M229" s="7">
        <v>1</v>
      </c>
      <c r="N229" s="7">
        <v>1</v>
      </c>
      <c r="O229" s="7">
        <v>1</v>
      </c>
      <c r="P229" s="7">
        <v>1</v>
      </c>
      <c r="Q229" s="7">
        <v>1</v>
      </c>
      <c r="R229" s="7">
        <v>1</v>
      </c>
      <c r="S229" s="7">
        <v>1</v>
      </c>
      <c r="T229" s="8">
        <f>SUM(IO_Riparian[[#This Row],[JANUARY]:[DECEMBER]])</f>
        <v>12</v>
      </c>
    </row>
    <row r="230" spans="1:20" x14ac:dyDescent="0.25">
      <c r="A230" s="6" t="s">
        <v>932</v>
      </c>
      <c r="B230" s="6" t="str">
        <f>IF(ISERROR(VLOOKUP(IO_Riparian[[#This Row],[APP_ID]],Table6[APPL_ID],1,FALSE)),"","Y")</f>
        <v>Y</v>
      </c>
      <c r="C230" s="6" t="str">
        <f>IF(ISERROR(VLOOKUP(IO_Riparian[[#This Row],[APP_ID]],Sheet1!$C$2:$C$9,1,FALSE)),"","Y")</f>
        <v/>
      </c>
      <c r="E230" s="6" t="s">
        <v>1531</v>
      </c>
      <c r="F230" s="41" t="s">
        <v>1533</v>
      </c>
      <c r="G230" s="6" t="s">
        <v>485</v>
      </c>
      <c r="H230" s="7">
        <v>0</v>
      </c>
      <c r="I230" s="7">
        <v>0</v>
      </c>
      <c r="J230" s="7">
        <v>0</v>
      </c>
      <c r="K230" s="7">
        <v>0</v>
      </c>
      <c r="L230" s="7">
        <v>1</v>
      </c>
      <c r="M230" s="7">
        <v>1</v>
      </c>
      <c r="N230" s="7">
        <v>1</v>
      </c>
      <c r="O230" s="7">
        <v>1</v>
      </c>
      <c r="P230" s="7">
        <v>1</v>
      </c>
      <c r="Q230" s="7">
        <v>1</v>
      </c>
      <c r="R230" s="7">
        <v>1</v>
      </c>
      <c r="S230" s="7">
        <v>0</v>
      </c>
      <c r="T230" s="8">
        <f>SUM(IO_Riparian[[#This Row],[JANUARY]:[DECEMBER]])</f>
        <v>7</v>
      </c>
    </row>
    <row r="231" spans="1:20" x14ac:dyDescent="0.25">
      <c r="A231" s="6" t="s">
        <v>856</v>
      </c>
      <c r="B231" s="6" t="str">
        <f>IF(ISERROR(VLOOKUP(IO_Riparian[[#This Row],[APP_ID]],Table6[APPL_ID],1,FALSE)),"","Y")</f>
        <v>Y</v>
      </c>
      <c r="C231" s="6" t="str">
        <f>IF(ISERROR(VLOOKUP(IO_Riparian[[#This Row],[APP_ID]],Sheet1!$C$2:$C$9,1,FALSE)),"","Y")</f>
        <v/>
      </c>
      <c r="E231" s="6" t="s">
        <v>1531</v>
      </c>
      <c r="F231" s="41" t="s">
        <v>1533</v>
      </c>
      <c r="G231" s="6" t="s">
        <v>485</v>
      </c>
      <c r="H231" s="7">
        <v>0</v>
      </c>
      <c r="I231" s="7">
        <v>0</v>
      </c>
      <c r="J231" s="7">
        <v>0</v>
      </c>
      <c r="K231" s="7">
        <v>0</v>
      </c>
      <c r="L231" s="7">
        <v>1</v>
      </c>
      <c r="M231" s="7">
        <v>1</v>
      </c>
      <c r="N231" s="7">
        <v>1</v>
      </c>
      <c r="O231" s="7">
        <v>1</v>
      </c>
      <c r="P231" s="7">
        <v>1</v>
      </c>
      <c r="Q231" s="7">
        <v>1</v>
      </c>
      <c r="R231" s="7">
        <v>1</v>
      </c>
      <c r="S231" s="7">
        <v>0</v>
      </c>
      <c r="T231" s="8">
        <f>SUM(IO_Riparian[[#This Row],[JANUARY]:[DECEMBER]])</f>
        <v>7</v>
      </c>
    </row>
    <row r="232" spans="1:20" x14ac:dyDescent="0.25">
      <c r="A232" s="6" t="s">
        <v>1020</v>
      </c>
      <c r="B232" s="6" t="str">
        <f>IF(ISERROR(VLOOKUP(IO_Riparian[[#This Row],[APP_ID]],Table6[APPL_ID],1,FALSE)),"","Y")</f>
        <v>Y</v>
      </c>
      <c r="C232" s="6" t="str">
        <f>IF(ISERROR(VLOOKUP(IO_Riparian[[#This Row],[APP_ID]],Sheet1!$C$2:$C$9,1,FALSE)),"","Y")</f>
        <v/>
      </c>
      <c r="E232" s="6" t="s">
        <v>1531</v>
      </c>
      <c r="F232" s="41" t="s">
        <v>1532</v>
      </c>
      <c r="G232" s="6" t="s">
        <v>1021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8">
        <f>SUM(IO_Riparian[[#This Row],[JANUARY]:[DECEMBER]])</f>
        <v>0</v>
      </c>
    </row>
    <row r="233" spans="1:20" x14ac:dyDescent="0.25">
      <c r="A233" s="6" t="s">
        <v>1030</v>
      </c>
      <c r="B233" s="6" t="str">
        <f>IF(ISERROR(VLOOKUP(IO_Riparian[[#This Row],[APP_ID]],Table6[APPL_ID],1,FALSE)),"","Y")</f>
        <v>Y</v>
      </c>
      <c r="C233" s="6" t="str">
        <f>IF(ISERROR(VLOOKUP(IO_Riparian[[#This Row],[APP_ID]],Sheet1!$C$2:$C$9,1,FALSE)),"","Y")</f>
        <v/>
      </c>
      <c r="E233" s="6" t="s">
        <v>1531</v>
      </c>
      <c r="F233" s="41" t="s">
        <v>1532</v>
      </c>
      <c r="G233" s="6" t="s">
        <v>1021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8">
        <f>SUM(IO_Riparian[[#This Row],[JANUARY]:[DECEMBER]])</f>
        <v>0</v>
      </c>
    </row>
    <row r="234" spans="1:20" x14ac:dyDescent="0.25">
      <c r="A234" s="6" t="s">
        <v>1393</v>
      </c>
      <c r="B234" s="6" t="str">
        <f>IF(ISERROR(VLOOKUP(IO_Riparian[[#This Row],[APP_ID]],Table6[APPL_ID],1,FALSE)),"","Y")</f>
        <v>Y</v>
      </c>
      <c r="C234" s="6" t="str">
        <f>IF(ISERROR(VLOOKUP(IO_Riparian[[#This Row],[APP_ID]],Sheet1!$C$2:$C$9,1,FALSE)),"","Y")</f>
        <v/>
      </c>
      <c r="E234" s="6" t="s">
        <v>1531</v>
      </c>
      <c r="F234" s="41" t="s">
        <v>1532</v>
      </c>
      <c r="G234" s="6" t="s">
        <v>949</v>
      </c>
      <c r="H234" s="7">
        <v>0</v>
      </c>
      <c r="I234" s="7">
        <v>0</v>
      </c>
      <c r="J234" s="7">
        <v>0</v>
      </c>
      <c r="K234" s="7">
        <v>0</v>
      </c>
      <c r="L234" s="7">
        <v>1</v>
      </c>
      <c r="M234" s="7">
        <v>0</v>
      </c>
      <c r="N234" s="7">
        <v>1</v>
      </c>
      <c r="O234" s="7">
        <v>1</v>
      </c>
      <c r="P234" s="7">
        <v>1</v>
      </c>
      <c r="Q234" s="7">
        <v>1</v>
      </c>
      <c r="R234" s="7">
        <v>1</v>
      </c>
      <c r="S234" s="7">
        <v>0</v>
      </c>
      <c r="T234" s="8">
        <f>SUM(IO_Riparian[[#This Row],[JANUARY]:[DECEMBER]])</f>
        <v>6</v>
      </c>
    </row>
    <row r="235" spans="1:20" x14ac:dyDescent="0.25">
      <c r="A235" s="6" t="s">
        <v>1394</v>
      </c>
      <c r="B235" s="6" t="str">
        <f>IF(ISERROR(VLOOKUP(IO_Riparian[[#This Row],[APP_ID]],Table6[APPL_ID],1,FALSE)),"","Y")</f>
        <v>Y</v>
      </c>
      <c r="C235" s="6" t="str">
        <f>IF(ISERROR(VLOOKUP(IO_Riparian[[#This Row],[APP_ID]],Sheet1!$C$2:$C$9,1,FALSE)),"","Y")</f>
        <v/>
      </c>
      <c r="E235" s="6" t="s">
        <v>1531</v>
      </c>
      <c r="F235" s="41" t="s">
        <v>1532</v>
      </c>
      <c r="G235" s="6" t="s">
        <v>949</v>
      </c>
      <c r="H235" s="7">
        <v>0</v>
      </c>
      <c r="I235" s="7">
        <v>0</v>
      </c>
      <c r="J235" s="7">
        <v>0</v>
      </c>
      <c r="K235" s="7">
        <v>0</v>
      </c>
      <c r="L235" s="7">
        <v>1</v>
      </c>
      <c r="M235" s="7">
        <v>0</v>
      </c>
      <c r="N235" s="7">
        <v>1</v>
      </c>
      <c r="O235" s="7">
        <v>1</v>
      </c>
      <c r="P235" s="7">
        <v>1</v>
      </c>
      <c r="Q235" s="7">
        <v>1</v>
      </c>
      <c r="R235" s="7">
        <v>1</v>
      </c>
      <c r="S235" s="7">
        <v>0</v>
      </c>
      <c r="T235" s="8">
        <f>SUM(IO_Riparian[[#This Row],[JANUARY]:[DECEMBER]])</f>
        <v>6</v>
      </c>
    </row>
    <row r="236" spans="1:20" x14ac:dyDescent="0.25">
      <c r="A236" s="6" t="s">
        <v>1238</v>
      </c>
      <c r="B236" s="6" t="str">
        <f>IF(ISERROR(VLOOKUP(IO_Riparian[[#This Row],[APP_ID]],Table6[APPL_ID],1,FALSE)),"","Y")</f>
        <v>Y</v>
      </c>
      <c r="C236" s="6" t="str">
        <f>IF(ISERROR(VLOOKUP(IO_Riparian[[#This Row],[APP_ID]],Sheet1!$C$2:$C$9,1,FALSE)),"","Y")</f>
        <v/>
      </c>
      <c r="E236" s="6" t="s">
        <v>1531</v>
      </c>
      <c r="F236" s="41" t="s">
        <v>1533</v>
      </c>
      <c r="G236" s="6" t="s">
        <v>1239</v>
      </c>
      <c r="H236" s="7">
        <v>0</v>
      </c>
      <c r="I236" s="7">
        <v>0</v>
      </c>
      <c r="J236" s="7">
        <v>1</v>
      </c>
      <c r="K236" s="7">
        <v>1</v>
      </c>
      <c r="L236" s="7">
        <v>1</v>
      </c>
      <c r="M236" s="7">
        <v>1</v>
      </c>
      <c r="N236" s="7">
        <v>1</v>
      </c>
      <c r="O236" s="7">
        <v>1</v>
      </c>
      <c r="P236" s="7">
        <v>1</v>
      </c>
      <c r="Q236" s="7">
        <v>1</v>
      </c>
      <c r="R236" s="7">
        <v>0</v>
      </c>
      <c r="S236" s="7">
        <v>0</v>
      </c>
      <c r="T236" s="8">
        <f>SUM(IO_Riparian[[#This Row],[JANUARY]:[DECEMBER]])</f>
        <v>8</v>
      </c>
    </row>
    <row r="237" spans="1:20" x14ac:dyDescent="0.25">
      <c r="A237" s="6" t="s">
        <v>1247</v>
      </c>
      <c r="B237" s="6" t="str">
        <f>IF(ISERROR(VLOOKUP(IO_Riparian[[#This Row],[APP_ID]],Table6[APPL_ID],1,FALSE)),"","Y")</f>
        <v>Y</v>
      </c>
      <c r="C237" s="6" t="str">
        <f>IF(ISERROR(VLOOKUP(IO_Riparian[[#This Row],[APP_ID]],Sheet1!$C$2:$C$9,1,FALSE)),"","Y")</f>
        <v/>
      </c>
      <c r="E237" s="6" t="s">
        <v>1531</v>
      </c>
      <c r="F237" s="41" t="s">
        <v>1533</v>
      </c>
      <c r="G237" s="6" t="s">
        <v>1239</v>
      </c>
      <c r="H237" s="7">
        <v>0</v>
      </c>
      <c r="I237" s="7">
        <v>1</v>
      </c>
      <c r="J237" s="7">
        <v>1</v>
      </c>
      <c r="K237" s="7">
        <v>1</v>
      </c>
      <c r="L237" s="7">
        <v>1</v>
      </c>
      <c r="M237" s="7">
        <v>1</v>
      </c>
      <c r="N237" s="7">
        <v>1</v>
      </c>
      <c r="O237" s="7">
        <v>1</v>
      </c>
      <c r="P237" s="7">
        <v>1</v>
      </c>
      <c r="Q237" s="7">
        <v>1</v>
      </c>
      <c r="R237" s="7">
        <v>0</v>
      </c>
      <c r="S237" s="7">
        <v>0</v>
      </c>
      <c r="T237" s="8">
        <f>SUM(IO_Riparian[[#This Row],[JANUARY]:[DECEMBER]])</f>
        <v>9</v>
      </c>
    </row>
    <row r="238" spans="1:20" x14ac:dyDescent="0.25">
      <c r="A238" s="6" t="s">
        <v>1259</v>
      </c>
      <c r="B238" s="6" t="str">
        <f>IF(ISERROR(VLOOKUP(IO_Riparian[[#This Row],[APP_ID]],Table6[APPL_ID],1,FALSE)),"","Y")</f>
        <v>Y</v>
      </c>
      <c r="C238" s="6" t="str">
        <f>IF(ISERROR(VLOOKUP(IO_Riparian[[#This Row],[APP_ID]],Sheet1!$C$2:$C$9,1,FALSE)),"","Y")</f>
        <v/>
      </c>
      <c r="E238" s="6" t="s">
        <v>1531</v>
      </c>
      <c r="F238" s="41" t="s">
        <v>1533</v>
      </c>
      <c r="G238" s="6" t="s">
        <v>1239</v>
      </c>
      <c r="H238" s="7">
        <v>0</v>
      </c>
      <c r="I238" s="7">
        <v>0</v>
      </c>
      <c r="J238" s="7">
        <v>1</v>
      </c>
      <c r="K238" s="7">
        <v>1</v>
      </c>
      <c r="L238" s="7">
        <v>1</v>
      </c>
      <c r="M238" s="7">
        <v>1</v>
      </c>
      <c r="N238" s="7">
        <v>1</v>
      </c>
      <c r="O238" s="7">
        <v>1</v>
      </c>
      <c r="P238" s="7">
        <v>1</v>
      </c>
      <c r="Q238" s="7">
        <v>1</v>
      </c>
      <c r="R238" s="7">
        <v>0</v>
      </c>
      <c r="S238" s="7">
        <v>0</v>
      </c>
      <c r="T238" s="8">
        <f>SUM(IO_Riparian[[#This Row],[JANUARY]:[DECEMBER]])</f>
        <v>8</v>
      </c>
    </row>
    <row r="239" spans="1:20" x14ac:dyDescent="0.25">
      <c r="A239" s="6" t="s">
        <v>1261</v>
      </c>
      <c r="B239" s="6" t="str">
        <f>IF(ISERROR(VLOOKUP(IO_Riparian[[#This Row],[APP_ID]],Table6[APPL_ID],1,FALSE)),"","Y")</f>
        <v>Y</v>
      </c>
      <c r="C239" s="6" t="str">
        <f>IF(ISERROR(VLOOKUP(IO_Riparian[[#This Row],[APP_ID]],Sheet1!$C$2:$C$9,1,FALSE)),"","Y")</f>
        <v/>
      </c>
      <c r="E239" s="6" t="s">
        <v>1531</v>
      </c>
      <c r="F239" s="41" t="s">
        <v>1533</v>
      </c>
      <c r="G239" s="6" t="s">
        <v>1239</v>
      </c>
      <c r="H239" s="7">
        <v>0</v>
      </c>
      <c r="I239" s="7">
        <v>1</v>
      </c>
      <c r="J239" s="7">
        <v>1</v>
      </c>
      <c r="K239" s="7">
        <v>1</v>
      </c>
      <c r="L239" s="7">
        <v>1</v>
      </c>
      <c r="M239" s="7">
        <v>1</v>
      </c>
      <c r="N239" s="7">
        <v>1</v>
      </c>
      <c r="O239" s="7">
        <v>1</v>
      </c>
      <c r="P239" s="7">
        <v>1</v>
      </c>
      <c r="Q239" s="7">
        <v>1</v>
      </c>
      <c r="R239" s="7">
        <v>0</v>
      </c>
      <c r="S239" s="7">
        <v>0</v>
      </c>
      <c r="T239" s="8">
        <f>SUM(IO_Riparian[[#This Row],[JANUARY]:[DECEMBER]])</f>
        <v>9</v>
      </c>
    </row>
    <row r="240" spans="1:20" x14ac:dyDescent="0.25">
      <c r="A240" s="6" t="s">
        <v>802</v>
      </c>
      <c r="B240" s="6" t="str">
        <f>IF(ISERROR(VLOOKUP(IO_Riparian[[#This Row],[APP_ID]],Table6[APPL_ID],1,FALSE)),"","Y")</f>
        <v>Y</v>
      </c>
      <c r="C240" s="6" t="str">
        <f>IF(ISERROR(VLOOKUP(IO_Riparian[[#This Row],[APP_ID]],Sheet1!$C$2:$C$9,1,FALSE)),"","Y")</f>
        <v/>
      </c>
      <c r="E240" s="6" t="s">
        <v>1531</v>
      </c>
      <c r="F240" s="41" t="s">
        <v>1532</v>
      </c>
      <c r="G240" s="6" t="s">
        <v>803</v>
      </c>
      <c r="H240" s="7">
        <v>1</v>
      </c>
      <c r="I240" s="7">
        <v>1</v>
      </c>
      <c r="J240" s="7">
        <v>1</v>
      </c>
      <c r="K240" s="7">
        <v>1</v>
      </c>
      <c r="L240" s="7">
        <v>1</v>
      </c>
      <c r="M240" s="7">
        <v>1</v>
      </c>
      <c r="N240" s="7">
        <v>1</v>
      </c>
      <c r="O240" s="7">
        <v>1</v>
      </c>
      <c r="P240" s="7">
        <v>1</v>
      </c>
      <c r="Q240" s="7">
        <v>1</v>
      </c>
      <c r="R240" s="7">
        <v>1</v>
      </c>
      <c r="S240" s="7">
        <v>0</v>
      </c>
      <c r="T240" s="8">
        <f>SUM(IO_Riparian[[#This Row],[JANUARY]:[DECEMBER]])</f>
        <v>11</v>
      </c>
    </row>
    <row r="241" spans="1:20" x14ac:dyDescent="0.25">
      <c r="A241" s="6" t="s">
        <v>938</v>
      </c>
      <c r="B241" s="6" t="str">
        <f>IF(ISERROR(VLOOKUP(IO_Riparian[[#This Row],[APP_ID]],Table6[APPL_ID],1,FALSE)),"","Y")</f>
        <v>Y</v>
      </c>
      <c r="C241" s="6" t="str">
        <f>IF(ISERROR(VLOOKUP(IO_Riparian[[#This Row],[APP_ID]],Sheet1!$C$2:$C$9,1,FALSE)),"","Y")</f>
        <v/>
      </c>
      <c r="E241" s="6" t="s">
        <v>1531</v>
      </c>
      <c r="F241" s="41" t="s">
        <v>1533</v>
      </c>
      <c r="G241" s="6" t="s">
        <v>939</v>
      </c>
      <c r="H241" s="7">
        <v>1</v>
      </c>
      <c r="I241" s="7">
        <v>1</v>
      </c>
      <c r="J241" s="7">
        <v>1</v>
      </c>
      <c r="K241" s="7">
        <v>1</v>
      </c>
      <c r="L241" s="7">
        <v>1</v>
      </c>
      <c r="M241" s="7">
        <v>1</v>
      </c>
      <c r="N241" s="7">
        <v>1</v>
      </c>
      <c r="O241" s="7">
        <v>1</v>
      </c>
      <c r="P241" s="7">
        <v>1</v>
      </c>
      <c r="Q241" s="7">
        <v>1</v>
      </c>
      <c r="R241" s="7">
        <v>1</v>
      </c>
      <c r="S241" s="7">
        <v>1</v>
      </c>
      <c r="T241" s="8">
        <f>SUM(IO_Riparian[[#This Row],[JANUARY]:[DECEMBER]])</f>
        <v>12</v>
      </c>
    </row>
    <row r="242" spans="1:20" x14ac:dyDescent="0.25">
      <c r="A242" s="6" t="s">
        <v>839</v>
      </c>
      <c r="B242" s="6" t="str">
        <f>IF(ISERROR(VLOOKUP(IO_Riparian[[#This Row],[APP_ID]],Table6[APPL_ID],1,FALSE)),"","Y")</f>
        <v>Y</v>
      </c>
      <c r="C242" s="6" t="str">
        <f>IF(ISERROR(VLOOKUP(IO_Riparian[[#This Row],[APP_ID]],Sheet1!$C$2:$C$9,1,FALSE)),"","Y")</f>
        <v/>
      </c>
      <c r="E242" s="6" t="s">
        <v>1531</v>
      </c>
      <c r="F242" s="41" t="s">
        <v>1532</v>
      </c>
      <c r="G242" s="6" t="s">
        <v>840</v>
      </c>
      <c r="H242" s="7">
        <v>1</v>
      </c>
      <c r="I242" s="7">
        <v>1</v>
      </c>
      <c r="J242" s="7">
        <v>1</v>
      </c>
      <c r="K242" s="7">
        <v>1</v>
      </c>
      <c r="L242" s="7">
        <v>1</v>
      </c>
      <c r="M242" s="7">
        <v>1</v>
      </c>
      <c r="N242" s="7">
        <v>1</v>
      </c>
      <c r="O242" s="7">
        <v>1</v>
      </c>
      <c r="P242" s="7">
        <v>1</v>
      </c>
      <c r="Q242" s="7">
        <v>1</v>
      </c>
      <c r="R242" s="7">
        <v>1</v>
      </c>
      <c r="S242" s="7">
        <v>0</v>
      </c>
      <c r="T242" s="8">
        <f>SUM(IO_Riparian[[#This Row],[JANUARY]:[DECEMBER]])</f>
        <v>11</v>
      </c>
    </row>
    <row r="243" spans="1:20" x14ac:dyDescent="0.25">
      <c r="A243" s="6" t="s">
        <v>1440</v>
      </c>
      <c r="B243" s="6" t="str">
        <f>IF(ISERROR(VLOOKUP(IO_Riparian[[#This Row],[APP_ID]],Table6[APPL_ID],1,FALSE)),"","Y")</f>
        <v>Y</v>
      </c>
      <c r="C243" s="6" t="str">
        <f>IF(ISERROR(VLOOKUP(IO_Riparian[[#This Row],[APP_ID]],Sheet1!$C$2:$C$9,1,FALSE)),"","Y")</f>
        <v/>
      </c>
      <c r="E243" s="6" t="s">
        <v>1531</v>
      </c>
      <c r="F243" s="41" t="s">
        <v>1533</v>
      </c>
      <c r="G243" s="6" t="s">
        <v>1441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8">
        <f>SUM(IO_Riparian[[#This Row],[JANUARY]:[DECEMBER]])</f>
        <v>0</v>
      </c>
    </row>
    <row r="244" spans="1:20" x14ac:dyDescent="0.25">
      <c r="A244" s="6" t="s">
        <v>1003</v>
      </c>
      <c r="B244" s="6" t="str">
        <f>IF(ISERROR(VLOOKUP(IO_Riparian[[#This Row],[APP_ID]],Table6[APPL_ID],1,FALSE)),"","Y")</f>
        <v>Y</v>
      </c>
      <c r="C244" s="6" t="str">
        <f>IF(ISERROR(VLOOKUP(IO_Riparian[[#This Row],[APP_ID]],Sheet1!$C$2:$C$9,1,FALSE)),"","Y")</f>
        <v/>
      </c>
      <c r="E244" s="6" t="s">
        <v>1531</v>
      </c>
      <c r="F244" s="41" t="s">
        <v>1532</v>
      </c>
      <c r="G244" s="6" t="s">
        <v>1004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1</v>
      </c>
      <c r="Q244" s="7">
        <v>1</v>
      </c>
      <c r="R244" s="7">
        <v>0</v>
      </c>
      <c r="S244" s="7">
        <v>0</v>
      </c>
      <c r="T244" s="8">
        <f>SUM(IO_Riparian[[#This Row],[JANUARY]:[DECEMBER]])</f>
        <v>2</v>
      </c>
    </row>
    <row r="245" spans="1:20" x14ac:dyDescent="0.25">
      <c r="A245" s="6" t="s">
        <v>1442</v>
      </c>
      <c r="B245" s="6" t="str">
        <f>IF(ISERROR(VLOOKUP(IO_Riparian[[#This Row],[APP_ID]],Table6[APPL_ID],1,FALSE)),"","Y")</f>
        <v>Y</v>
      </c>
      <c r="C245" s="6" t="str">
        <f>IF(ISERROR(VLOOKUP(IO_Riparian[[#This Row],[APP_ID]],Sheet1!$C$2:$C$9,1,FALSE)),"","Y")</f>
        <v/>
      </c>
      <c r="E245" s="6" t="s">
        <v>1531</v>
      </c>
      <c r="F245" s="41" t="s">
        <v>1533</v>
      </c>
      <c r="G245" s="6" t="s">
        <v>1441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8">
        <f>SUM(IO_Riparian[[#This Row],[JANUARY]:[DECEMBER]])</f>
        <v>0</v>
      </c>
    </row>
    <row r="246" spans="1:20" x14ac:dyDescent="0.25">
      <c r="A246" s="6" t="s">
        <v>800</v>
      </c>
      <c r="B246" s="6" t="str">
        <f>IF(ISERROR(VLOOKUP(IO_Riparian[[#This Row],[APP_ID]],Table6[APPL_ID],1,FALSE)),"","Y")</f>
        <v>Y</v>
      </c>
      <c r="C246" s="6" t="str">
        <f>IF(ISERROR(VLOOKUP(IO_Riparian[[#This Row],[APP_ID]],Sheet1!$C$2:$C$9,1,FALSE)),"","Y")</f>
        <v/>
      </c>
      <c r="E246" s="6" t="s">
        <v>1531</v>
      </c>
      <c r="F246" s="41" t="s">
        <v>1533</v>
      </c>
      <c r="G246" s="6" t="s">
        <v>801</v>
      </c>
      <c r="H246" s="7">
        <v>1</v>
      </c>
      <c r="I246" s="7">
        <v>1</v>
      </c>
      <c r="J246" s="7">
        <v>1</v>
      </c>
      <c r="K246" s="7">
        <v>1</v>
      </c>
      <c r="L246" s="7">
        <v>1</v>
      </c>
      <c r="M246" s="7">
        <v>1</v>
      </c>
      <c r="N246" s="7">
        <v>1</v>
      </c>
      <c r="O246" s="7">
        <v>1</v>
      </c>
      <c r="P246" s="7">
        <v>1</v>
      </c>
      <c r="Q246" s="7">
        <v>1</v>
      </c>
      <c r="R246" s="7">
        <v>1</v>
      </c>
      <c r="S246" s="7">
        <v>1</v>
      </c>
      <c r="T246" s="8">
        <f>SUM(IO_Riparian[[#This Row],[JANUARY]:[DECEMBER]])</f>
        <v>12</v>
      </c>
    </row>
    <row r="247" spans="1:20" x14ac:dyDescent="0.25">
      <c r="A247" s="6" t="s">
        <v>836</v>
      </c>
      <c r="B247" s="6" t="str">
        <f>IF(ISERROR(VLOOKUP(IO_Riparian[[#This Row],[APP_ID]],Table6[APPL_ID],1,FALSE)),"","Y")</f>
        <v>Y</v>
      </c>
      <c r="C247" s="6" t="str">
        <f>IF(ISERROR(VLOOKUP(IO_Riparian[[#This Row],[APP_ID]],Sheet1!$C$2:$C$9,1,FALSE)),"","Y")</f>
        <v/>
      </c>
      <c r="E247" s="6" t="s">
        <v>1531</v>
      </c>
      <c r="F247" s="41" t="s">
        <v>1533</v>
      </c>
      <c r="G247" s="6" t="s">
        <v>801</v>
      </c>
      <c r="H247" s="7">
        <v>0</v>
      </c>
      <c r="I247" s="7">
        <v>1</v>
      </c>
      <c r="J247" s="7">
        <v>1</v>
      </c>
      <c r="K247" s="7">
        <v>1</v>
      </c>
      <c r="L247" s="7">
        <v>1</v>
      </c>
      <c r="M247" s="7">
        <v>1</v>
      </c>
      <c r="N247" s="7">
        <v>1</v>
      </c>
      <c r="O247" s="7">
        <v>1</v>
      </c>
      <c r="P247" s="7">
        <v>1</v>
      </c>
      <c r="Q247" s="7">
        <v>1</v>
      </c>
      <c r="R247" s="7">
        <v>1</v>
      </c>
      <c r="S247" s="7">
        <v>0</v>
      </c>
      <c r="T247" s="8">
        <f>SUM(IO_Riparian[[#This Row],[JANUARY]:[DECEMBER]])</f>
        <v>10</v>
      </c>
    </row>
    <row r="248" spans="1:20" x14ac:dyDescent="0.25">
      <c r="A248" s="6" t="s">
        <v>1117</v>
      </c>
      <c r="B248" s="6" t="str">
        <f>IF(ISERROR(VLOOKUP(IO_Riparian[[#This Row],[APP_ID]],Table6[APPL_ID],1,FALSE)),"","Y")</f>
        <v>Y</v>
      </c>
      <c r="C248" s="6" t="str">
        <f>IF(ISERROR(VLOOKUP(IO_Riparian[[#This Row],[APP_ID]],Sheet1!$C$2:$C$9,1,FALSE)),"","Y")</f>
        <v/>
      </c>
      <c r="E248" s="6" t="s">
        <v>1531</v>
      </c>
      <c r="F248" s="41" t="s">
        <v>1532</v>
      </c>
      <c r="G248" s="6" t="s">
        <v>1118</v>
      </c>
      <c r="H248" s="7">
        <v>0</v>
      </c>
      <c r="I248" s="7">
        <v>0</v>
      </c>
      <c r="J248" s="7">
        <v>0</v>
      </c>
      <c r="K248" s="7">
        <v>1</v>
      </c>
      <c r="L248" s="7">
        <v>1</v>
      </c>
      <c r="M248" s="7">
        <v>1</v>
      </c>
      <c r="N248" s="7">
        <v>1</v>
      </c>
      <c r="O248" s="7">
        <v>1</v>
      </c>
      <c r="P248" s="7">
        <v>1</v>
      </c>
      <c r="Q248" s="7">
        <v>0</v>
      </c>
      <c r="R248" s="7">
        <v>0</v>
      </c>
      <c r="S248" s="7">
        <v>0</v>
      </c>
      <c r="T248" s="8">
        <f>SUM(IO_Riparian[[#This Row],[JANUARY]:[DECEMBER]])</f>
        <v>6</v>
      </c>
    </row>
    <row r="249" spans="1:20" x14ac:dyDescent="0.25">
      <c r="A249" s="6" t="s">
        <v>869</v>
      </c>
      <c r="B249" s="6" t="str">
        <f>IF(ISERROR(VLOOKUP(IO_Riparian[[#This Row],[APP_ID]],Table6[APPL_ID],1,FALSE)),"","Y")</f>
        <v>Y</v>
      </c>
      <c r="C249" s="6" t="str">
        <f>IF(ISERROR(VLOOKUP(IO_Riparian[[#This Row],[APP_ID]],Sheet1!$C$2:$C$9,1,FALSE)),"","Y")</f>
        <v/>
      </c>
      <c r="E249" s="6" t="s">
        <v>1531</v>
      </c>
      <c r="F249" s="41" t="s">
        <v>1533</v>
      </c>
      <c r="G249" s="6" t="s">
        <v>801</v>
      </c>
      <c r="H249" s="7">
        <v>1</v>
      </c>
      <c r="I249" s="7">
        <v>1</v>
      </c>
      <c r="J249" s="7">
        <v>1</v>
      </c>
      <c r="K249" s="7">
        <v>1</v>
      </c>
      <c r="L249" s="7">
        <v>1</v>
      </c>
      <c r="M249" s="7">
        <v>1</v>
      </c>
      <c r="N249" s="7">
        <v>1</v>
      </c>
      <c r="O249" s="7">
        <v>1</v>
      </c>
      <c r="P249" s="7">
        <v>1</v>
      </c>
      <c r="Q249" s="7">
        <v>1</v>
      </c>
      <c r="R249" s="7">
        <v>1</v>
      </c>
      <c r="S249" s="7">
        <v>1</v>
      </c>
      <c r="T249" s="8">
        <f>SUM(IO_Riparian[[#This Row],[JANUARY]:[DECEMBER]])</f>
        <v>12</v>
      </c>
    </row>
    <row r="250" spans="1:20" x14ac:dyDescent="0.25">
      <c r="A250" s="6" t="s">
        <v>893</v>
      </c>
      <c r="B250" s="6" t="str">
        <f>IF(ISERROR(VLOOKUP(IO_Riparian[[#This Row],[APP_ID]],Table6[APPL_ID],1,FALSE)),"","Y")</f>
        <v>Y</v>
      </c>
      <c r="C250" s="6" t="str">
        <f>IF(ISERROR(VLOOKUP(IO_Riparian[[#This Row],[APP_ID]],Sheet1!$C$2:$C$9,1,FALSE)),"","Y")</f>
        <v/>
      </c>
      <c r="E250" s="6" t="s">
        <v>1531</v>
      </c>
      <c r="F250" s="41" t="s">
        <v>1533</v>
      </c>
      <c r="G250" s="6" t="s">
        <v>801</v>
      </c>
      <c r="H250" s="7">
        <v>1</v>
      </c>
      <c r="I250" s="7">
        <v>1</v>
      </c>
      <c r="J250" s="7">
        <v>1</v>
      </c>
      <c r="K250" s="7">
        <v>1</v>
      </c>
      <c r="L250" s="7">
        <v>1</v>
      </c>
      <c r="M250" s="7">
        <v>1</v>
      </c>
      <c r="N250" s="7">
        <v>1</v>
      </c>
      <c r="O250" s="7">
        <v>1</v>
      </c>
      <c r="P250" s="7">
        <v>1</v>
      </c>
      <c r="Q250" s="7">
        <v>1</v>
      </c>
      <c r="R250" s="7">
        <v>1</v>
      </c>
      <c r="S250" s="7">
        <v>1</v>
      </c>
      <c r="T250" s="8">
        <f>SUM(IO_Riparian[[#This Row],[JANUARY]:[DECEMBER]])</f>
        <v>12</v>
      </c>
    </row>
    <row r="251" spans="1:20" x14ac:dyDescent="0.25">
      <c r="A251" s="6" t="s">
        <v>1317</v>
      </c>
      <c r="B251" s="6" t="str">
        <f>IF(ISERROR(VLOOKUP(IO_Riparian[[#This Row],[APP_ID]],Table6[APPL_ID],1,FALSE)),"","Y")</f>
        <v>Y</v>
      </c>
      <c r="C251" s="6" t="str">
        <f>IF(ISERROR(VLOOKUP(IO_Riparian[[#This Row],[APP_ID]],Sheet1!$C$2:$C$9,1,FALSE)),"","Y")</f>
        <v/>
      </c>
      <c r="E251" s="6" t="s">
        <v>1531</v>
      </c>
      <c r="F251" s="41" t="s">
        <v>1532</v>
      </c>
      <c r="G251" s="6" t="s">
        <v>1318</v>
      </c>
      <c r="H251" s="7">
        <v>0</v>
      </c>
      <c r="I251" s="7">
        <v>0</v>
      </c>
      <c r="J251" s="7">
        <v>0</v>
      </c>
      <c r="K251" s="7">
        <v>1</v>
      </c>
      <c r="L251" s="7">
        <v>1</v>
      </c>
      <c r="M251" s="7">
        <v>1</v>
      </c>
      <c r="N251" s="7">
        <v>1</v>
      </c>
      <c r="O251" s="7">
        <v>1</v>
      </c>
      <c r="P251" s="7">
        <v>1</v>
      </c>
      <c r="Q251" s="7">
        <v>1</v>
      </c>
      <c r="R251" s="7">
        <v>0</v>
      </c>
      <c r="S251" s="7">
        <v>0</v>
      </c>
      <c r="T251" s="8">
        <f>SUM(IO_Riparian[[#This Row],[JANUARY]:[DECEMBER]])</f>
        <v>7</v>
      </c>
    </row>
    <row r="252" spans="1:20" x14ac:dyDescent="0.25">
      <c r="A252" s="6" t="s">
        <v>897</v>
      </c>
      <c r="B252" s="6" t="str">
        <f>IF(ISERROR(VLOOKUP(IO_Riparian[[#This Row],[APP_ID]],Table6[APPL_ID],1,FALSE)),"","Y")</f>
        <v>Y</v>
      </c>
      <c r="C252" s="6" t="str">
        <f>IF(ISERROR(VLOOKUP(IO_Riparian[[#This Row],[APP_ID]],Sheet1!$C$2:$C$9,1,FALSE)),"","Y")</f>
        <v/>
      </c>
      <c r="E252" s="6" t="s">
        <v>1531</v>
      </c>
      <c r="F252" s="41" t="s">
        <v>1533</v>
      </c>
      <c r="G252" s="6" t="s">
        <v>801</v>
      </c>
      <c r="H252" s="7">
        <v>0</v>
      </c>
      <c r="I252" s="7">
        <v>1</v>
      </c>
      <c r="J252" s="7">
        <v>1</v>
      </c>
      <c r="K252" s="7">
        <v>1</v>
      </c>
      <c r="L252" s="7">
        <v>1</v>
      </c>
      <c r="M252" s="7">
        <v>1</v>
      </c>
      <c r="N252" s="7">
        <v>1</v>
      </c>
      <c r="O252" s="7">
        <v>1</v>
      </c>
      <c r="P252" s="7">
        <v>1</v>
      </c>
      <c r="Q252" s="7">
        <v>1</v>
      </c>
      <c r="R252" s="7">
        <v>1</v>
      </c>
      <c r="S252" s="7">
        <v>0</v>
      </c>
      <c r="T252" s="8">
        <f>SUM(IO_Riparian[[#This Row],[JANUARY]:[DECEMBER]])</f>
        <v>10</v>
      </c>
    </row>
    <row r="253" spans="1:20" x14ac:dyDescent="0.25">
      <c r="A253" s="6" t="s">
        <v>904</v>
      </c>
      <c r="B253" s="6" t="str">
        <f>IF(ISERROR(VLOOKUP(IO_Riparian[[#This Row],[APP_ID]],Table6[APPL_ID],1,FALSE)),"","Y")</f>
        <v>Y</v>
      </c>
      <c r="C253" s="6" t="str">
        <f>IF(ISERROR(VLOOKUP(IO_Riparian[[#This Row],[APP_ID]],Sheet1!$C$2:$C$9,1,FALSE)),"","Y")</f>
        <v/>
      </c>
      <c r="E253" s="6" t="s">
        <v>1531</v>
      </c>
      <c r="F253" s="41" t="s">
        <v>1533</v>
      </c>
      <c r="G253" s="6" t="s">
        <v>801</v>
      </c>
      <c r="H253" s="7">
        <v>1</v>
      </c>
      <c r="I253" s="7">
        <v>1</v>
      </c>
      <c r="J253" s="7">
        <v>1</v>
      </c>
      <c r="K253" s="7">
        <v>1</v>
      </c>
      <c r="L253" s="7">
        <v>1</v>
      </c>
      <c r="M253" s="7">
        <v>1</v>
      </c>
      <c r="N253" s="7">
        <v>1</v>
      </c>
      <c r="O253" s="7">
        <v>1</v>
      </c>
      <c r="P253" s="7">
        <v>1</v>
      </c>
      <c r="Q253" s="7">
        <v>1</v>
      </c>
      <c r="R253" s="7">
        <v>1</v>
      </c>
      <c r="S253" s="7">
        <v>1</v>
      </c>
      <c r="T253" s="8">
        <f>SUM(IO_Riparian[[#This Row],[JANUARY]:[DECEMBER]])</f>
        <v>12</v>
      </c>
    </row>
    <row r="254" spans="1:20" x14ac:dyDescent="0.25">
      <c r="A254" s="6" t="s">
        <v>1319</v>
      </c>
      <c r="B254" s="6" t="str">
        <f>IF(ISERROR(VLOOKUP(IO_Riparian[[#This Row],[APP_ID]],Table6[APPL_ID],1,FALSE)),"","Y")</f>
        <v>Y</v>
      </c>
      <c r="C254" s="6" t="str">
        <f>IF(ISERROR(VLOOKUP(IO_Riparian[[#This Row],[APP_ID]],Sheet1!$C$2:$C$9,1,FALSE)),"","Y")</f>
        <v/>
      </c>
      <c r="E254" s="6" t="s">
        <v>1531</v>
      </c>
      <c r="F254" s="41" t="s">
        <v>1532</v>
      </c>
      <c r="G254" s="6" t="s">
        <v>1318</v>
      </c>
      <c r="H254" s="7">
        <v>0</v>
      </c>
      <c r="I254" s="7">
        <v>0</v>
      </c>
      <c r="J254" s="7">
        <v>0</v>
      </c>
      <c r="K254" s="7">
        <v>1</v>
      </c>
      <c r="L254" s="7">
        <v>1</v>
      </c>
      <c r="M254" s="7">
        <v>1</v>
      </c>
      <c r="N254" s="7">
        <v>1</v>
      </c>
      <c r="O254" s="7">
        <v>1</v>
      </c>
      <c r="P254" s="7">
        <v>1</v>
      </c>
      <c r="Q254" s="7">
        <v>1</v>
      </c>
      <c r="R254" s="7">
        <v>0</v>
      </c>
      <c r="S254" s="7">
        <v>0</v>
      </c>
      <c r="T254" s="8">
        <f>SUM(IO_Riparian[[#This Row],[JANUARY]:[DECEMBER]])</f>
        <v>7</v>
      </c>
    </row>
    <row r="255" spans="1:20" x14ac:dyDescent="0.25">
      <c r="A255" s="6" t="s">
        <v>248</v>
      </c>
      <c r="B255" s="6" t="str">
        <f>IF(ISERROR(VLOOKUP(IO_Riparian[[#This Row],[APP_ID]],Table6[APPL_ID],1,FALSE)),"","Y")</f>
        <v>Y</v>
      </c>
      <c r="C255" s="6" t="str">
        <f>IF(ISERROR(VLOOKUP(IO_Riparian[[#This Row],[APP_ID]],Sheet1!$C$2:$C$9,1,FALSE)),"","Y")</f>
        <v/>
      </c>
      <c r="E255" s="6" t="s">
        <v>1531</v>
      </c>
      <c r="F255" s="41" t="s">
        <v>1532</v>
      </c>
      <c r="G255" s="6" t="s">
        <v>249</v>
      </c>
      <c r="H255" s="7">
        <v>0</v>
      </c>
      <c r="I255" s="7">
        <v>0</v>
      </c>
      <c r="J255" s="7">
        <v>49</v>
      </c>
      <c r="K255" s="7">
        <v>66.099999999999994</v>
      </c>
      <c r="L255" s="7">
        <v>101</v>
      </c>
      <c r="M255" s="7">
        <v>117.1</v>
      </c>
      <c r="N255" s="7">
        <v>111.8</v>
      </c>
      <c r="O255" s="7">
        <v>28.4</v>
      </c>
      <c r="P255" s="7">
        <v>17.3</v>
      </c>
      <c r="Q255" s="7">
        <v>0</v>
      </c>
      <c r="R255" s="7">
        <v>0</v>
      </c>
      <c r="S255" s="7">
        <v>0</v>
      </c>
      <c r="T255" s="8">
        <f>SUM(IO_Riparian[[#This Row],[JANUARY]:[DECEMBER]])</f>
        <v>490.7</v>
      </c>
    </row>
    <row r="256" spans="1:20" x14ac:dyDescent="0.25">
      <c r="A256" s="6" t="s">
        <v>857</v>
      </c>
      <c r="B256" s="6" t="str">
        <f>IF(ISERROR(VLOOKUP(IO_Riparian[[#This Row],[APP_ID]],Table6[APPL_ID],1,FALSE)),"","Y")</f>
        <v>Y</v>
      </c>
      <c r="C256" s="6" t="str">
        <f>IF(ISERROR(VLOOKUP(IO_Riparian[[#This Row],[APP_ID]],Sheet1!$C$2:$C$9,1,FALSE)),"","Y")</f>
        <v/>
      </c>
      <c r="E256" s="6" t="s">
        <v>1531</v>
      </c>
      <c r="F256" s="41" t="s">
        <v>1533</v>
      </c>
      <c r="G256" s="6" t="s">
        <v>858</v>
      </c>
      <c r="H256" s="7">
        <v>1</v>
      </c>
      <c r="I256" s="7">
        <v>1</v>
      </c>
      <c r="J256" s="7">
        <v>1</v>
      </c>
      <c r="K256" s="7">
        <v>1</v>
      </c>
      <c r="L256" s="7">
        <v>1</v>
      </c>
      <c r="M256" s="7">
        <v>1</v>
      </c>
      <c r="N256" s="7">
        <v>1</v>
      </c>
      <c r="O256" s="7">
        <v>1</v>
      </c>
      <c r="P256" s="7">
        <v>1</v>
      </c>
      <c r="Q256" s="7">
        <v>1</v>
      </c>
      <c r="R256" s="7">
        <v>1</v>
      </c>
      <c r="S256" s="7">
        <v>0</v>
      </c>
      <c r="T256" s="8">
        <f>SUM(IO_Riparian[[#This Row],[JANUARY]:[DECEMBER]])</f>
        <v>11</v>
      </c>
    </row>
    <row r="257" spans="1:20" x14ac:dyDescent="0.25">
      <c r="A257" s="6" t="s">
        <v>1136</v>
      </c>
      <c r="B257" s="6" t="str">
        <f>IF(ISERROR(VLOOKUP(IO_Riparian[[#This Row],[APP_ID]],Table6[APPL_ID],1,FALSE)),"","Y")</f>
        <v>Y</v>
      </c>
      <c r="C257" s="6" t="str">
        <f>IF(ISERROR(VLOOKUP(IO_Riparian[[#This Row],[APP_ID]],Sheet1!$C$2:$C$9,1,FALSE)),"","Y")</f>
        <v/>
      </c>
      <c r="E257" s="6" t="s">
        <v>1531</v>
      </c>
      <c r="F257" s="41" t="s">
        <v>1532</v>
      </c>
      <c r="G257" s="6" t="s">
        <v>1070</v>
      </c>
      <c r="H257" s="7">
        <v>1</v>
      </c>
      <c r="I257" s="7">
        <v>1</v>
      </c>
      <c r="J257" s="7">
        <v>1</v>
      </c>
      <c r="K257" s="7">
        <v>1</v>
      </c>
      <c r="L257" s="7">
        <v>1</v>
      </c>
      <c r="M257" s="7">
        <v>1</v>
      </c>
      <c r="N257" s="7">
        <v>1</v>
      </c>
      <c r="O257" s="7">
        <v>1</v>
      </c>
      <c r="P257" s="7">
        <v>1</v>
      </c>
      <c r="Q257" s="7">
        <v>1</v>
      </c>
      <c r="R257" s="7">
        <v>1</v>
      </c>
      <c r="S257" s="7">
        <v>1</v>
      </c>
      <c r="T257" s="8">
        <f>SUM(IO_Riparian[[#This Row],[JANUARY]:[DECEMBER]])</f>
        <v>12</v>
      </c>
    </row>
    <row r="258" spans="1:20" x14ac:dyDescent="0.25">
      <c r="A258" s="6" t="s">
        <v>1143</v>
      </c>
      <c r="B258" s="6" t="str">
        <f>IF(ISERROR(VLOOKUP(IO_Riparian[[#This Row],[APP_ID]],Table6[APPL_ID],1,FALSE)),"","Y")</f>
        <v>Y</v>
      </c>
      <c r="C258" s="6" t="str">
        <f>IF(ISERROR(VLOOKUP(IO_Riparian[[#This Row],[APP_ID]],Sheet1!$C$2:$C$9,1,FALSE)),"","Y")</f>
        <v/>
      </c>
      <c r="E258" s="6" t="s">
        <v>1531</v>
      </c>
      <c r="F258" s="41" t="s">
        <v>1532</v>
      </c>
      <c r="G258" s="6" t="s">
        <v>1070</v>
      </c>
      <c r="H258" s="7">
        <v>1</v>
      </c>
      <c r="I258" s="7">
        <v>1</v>
      </c>
      <c r="J258" s="7">
        <v>1</v>
      </c>
      <c r="K258" s="7">
        <v>1</v>
      </c>
      <c r="L258" s="7">
        <v>1</v>
      </c>
      <c r="M258" s="7">
        <v>1</v>
      </c>
      <c r="N258" s="7">
        <v>1</v>
      </c>
      <c r="O258" s="7">
        <v>1</v>
      </c>
      <c r="P258" s="7">
        <v>1</v>
      </c>
      <c r="Q258" s="7">
        <v>1</v>
      </c>
      <c r="R258" s="7">
        <v>1</v>
      </c>
      <c r="S258" s="7">
        <v>1</v>
      </c>
      <c r="T258" s="8">
        <f>SUM(IO_Riparian[[#This Row],[JANUARY]:[DECEMBER]])</f>
        <v>12</v>
      </c>
    </row>
    <row r="259" spans="1:20" x14ac:dyDescent="0.25">
      <c r="A259" s="6" t="s">
        <v>780</v>
      </c>
      <c r="B259" s="6" t="str">
        <f>IF(ISERROR(VLOOKUP(IO_Riparian[[#This Row],[APP_ID]],Table6[APPL_ID],1,FALSE)),"","Y")</f>
        <v>Y</v>
      </c>
      <c r="C259" s="6" t="str">
        <f>IF(ISERROR(VLOOKUP(IO_Riparian[[#This Row],[APP_ID]],Sheet1!$C$2:$C$9,1,FALSE)),"","Y")</f>
        <v/>
      </c>
      <c r="E259" s="6" t="s">
        <v>1531</v>
      </c>
      <c r="F259" s="41" t="s">
        <v>1533</v>
      </c>
      <c r="G259" s="6" t="s">
        <v>781</v>
      </c>
      <c r="H259" s="7">
        <v>1</v>
      </c>
      <c r="I259" s="7">
        <v>1</v>
      </c>
      <c r="J259" s="7">
        <v>1</v>
      </c>
      <c r="K259" s="7">
        <v>1</v>
      </c>
      <c r="L259" s="7">
        <v>1</v>
      </c>
      <c r="M259" s="7">
        <v>1</v>
      </c>
      <c r="N259" s="7">
        <v>1</v>
      </c>
      <c r="O259" s="7">
        <v>1</v>
      </c>
      <c r="P259" s="7">
        <v>1</v>
      </c>
      <c r="Q259" s="7">
        <v>1</v>
      </c>
      <c r="R259" s="7">
        <v>0</v>
      </c>
      <c r="S259" s="7">
        <v>0</v>
      </c>
      <c r="T259" s="8">
        <f>SUM(IO_Riparian[[#This Row],[JANUARY]:[DECEMBER]])</f>
        <v>10</v>
      </c>
    </row>
    <row r="260" spans="1:20" x14ac:dyDescent="0.25">
      <c r="A260" s="6" t="s">
        <v>975</v>
      </c>
      <c r="B260" s="6" t="str">
        <f>IF(ISERROR(VLOOKUP(IO_Riparian[[#This Row],[APP_ID]],Table6[APPL_ID],1,FALSE)),"","Y")</f>
        <v>Y</v>
      </c>
      <c r="C260" s="6" t="str">
        <f>IF(ISERROR(VLOOKUP(IO_Riparian[[#This Row],[APP_ID]],Sheet1!$C$2:$C$9,1,FALSE)),"","Y")</f>
        <v/>
      </c>
      <c r="E260" s="6" t="s">
        <v>1531</v>
      </c>
      <c r="F260" s="41" t="s">
        <v>1532</v>
      </c>
      <c r="G260" s="6" t="s">
        <v>976</v>
      </c>
      <c r="H260" s="7">
        <v>1</v>
      </c>
      <c r="I260" s="7">
        <v>0</v>
      </c>
      <c r="J260" s="7">
        <v>0</v>
      </c>
      <c r="K260" s="7">
        <v>1</v>
      </c>
      <c r="L260" s="7">
        <v>1</v>
      </c>
      <c r="M260" s="7">
        <v>1</v>
      </c>
      <c r="N260" s="7">
        <v>1</v>
      </c>
      <c r="O260" s="7">
        <v>0</v>
      </c>
      <c r="P260" s="7">
        <v>0</v>
      </c>
      <c r="Q260" s="7">
        <v>0</v>
      </c>
      <c r="R260" s="7">
        <v>1</v>
      </c>
      <c r="S260" s="7">
        <v>1</v>
      </c>
      <c r="T260" s="8">
        <f>SUM(IO_Riparian[[#This Row],[JANUARY]:[DECEMBER]])</f>
        <v>7</v>
      </c>
    </row>
    <row r="261" spans="1:20" x14ac:dyDescent="0.25">
      <c r="A261" s="6" t="s">
        <v>1298</v>
      </c>
      <c r="B261" s="6" t="str">
        <f>IF(ISERROR(VLOOKUP(IO_Riparian[[#This Row],[APP_ID]],Table6[APPL_ID],1,FALSE)),"","Y")</f>
        <v>Y</v>
      </c>
      <c r="C261" s="6" t="str">
        <f>IF(ISERROR(VLOOKUP(IO_Riparian[[#This Row],[APP_ID]],Sheet1!$C$2:$C$9,1,FALSE)),"","Y")</f>
        <v/>
      </c>
      <c r="E261" s="6" t="s">
        <v>1531</v>
      </c>
      <c r="F261" s="41" t="s">
        <v>1533</v>
      </c>
      <c r="G261" s="6" t="s">
        <v>1297</v>
      </c>
      <c r="H261" s="7">
        <v>0</v>
      </c>
      <c r="I261" s="7">
        <v>0</v>
      </c>
      <c r="J261" s="7">
        <v>1</v>
      </c>
      <c r="K261" s="7">
        <v>1</v>
      </c>
      <c r="L261" s="7">
        <v>1</v>
      </c>
      <c r="M261" s="7">
        <v>1</v>
      </c>
      <c r="N261" s="7">
        <v>1</v>
      </c>
      <c r="O261" s="7">
        <v>1</v>
      </c>
      <c r="P261" s="7">
        <v>1</v>
      </c>
      <c r="Q261" s="7">
        <v>0</v>
      </c>
      <c r="R261" s="7">
        <v>0</v>
      </c>
      <c r="S261" s="7">
        <v>0</v>
      </c>
      <c r="T261" s="8">
        <f>SUM(IO_Riparian[[#This Row],[JANUARY]:[DECEMBER]])</f>
        <v>7</v>
      </c>
    </row>
    <row r="262" spans="1:20" x14ac:dyDescent="0.25">
      <c r="A262" s="6" t="s">
        <v>1296</v>
      </c>
      <c r="B262" s="6" t="str">
        <f>IF(ISERROR(VLOOKUP(IO_Riparian[[#This Row],[APP_ID]],Table6[APPL_ID],1,FALSE)),"","Y")</f>
        <v>Y</v>
      </c>
      <c r="C262" s="6" t="str">
        <f>IF(ISERROR(VLOOKUP(IO_Riparian[[#This Row],[APP_ID]],Sheet1!$C$2:$C$9,1,FALSE)),"","Y")</f>
        <v/>
      </c>
      <c r="E262" s="6" t="s">
        <v>1531</v>
      </c>
      <c r="F262" s="41" t="s">
        <v>1533</v>
      </c>
      <c r="G262" s="6" t="s">
        <v>1297</v>
      </c>
      <c r="H262" s="7">
        <v>0</v>
      </c>
      <c r="I262" s="7">
        <v>0</v>
      </c>
      <c r="J262" s="7">
        <v>1</v>
      </c>
      <c r="K262" s="7">
        <v>1</v>
      </c>
      <c r="L262" s="7">
        <v>1</v>
      </c>
      <c r="M262" s="7">
        <v>1</v>
      </c>
      <c r="N262" s="7">
        <v>1</v>
      </c>
      <c r="O262" s="7">
        <v>1</v>
      </c>
      <c r="P262" s="7">
        <v>1</v>
      </c>
      <c r="Q262" s="7">
        <v>0</v>
      </c>
      <c r="R262" s="7">
        <v>0</v>
      </c>
      <c r="S262" s="7">
        <v>0</v>
      </c>
      <c r="T262" s="8">
        <f>SUM(IO_Riparian[[#This Row],[JANUARY]:[DECEMBER]])</f>
        <v>7</v>
      </c>
    </row>
    <row r="263" spans="1:20" x14ac:dyDescent="0.25">
      <c r="A263" s="6" t="s">
        <v>1265</v>
      </c>
      <c r="B263" s="6" t="str">
        <f>IF(ISERROR(VLOOKUP(IO_Riparian[[#This Row],[APP_ID]],Table6[APPL_ID],1,FALSE)),"","Y")</f>
        <v>Y</v>
      </c>
      <c r="C263" s="6" t="str">
        <f>IF(ISERROR(VLOOKUP(IO_Riparian[[#This Row],[APP_ID]],Sheet1!$C$2:$C$9,1,FALSE)),"","Y")</f>
        <v/>
      </c>
      <c r="E263" s="6" t="s">
        <v>1531</v>
      </c>
      <c r="F263" s="41" t="s">
        <v>1532</v>
      </c>
      <c r="G263" s="6" t="s">
        <v>1266</v>
      </c>
      <c r="H263" s="7">
        <v>0</v>
      </c>
      <c r="I263" s="7">
        <v>0</v>
      </c>
      <c r="J263" s="7">
        <v>1</v>
      </c>
      <c r="K263" s="7">
        <v>1</v>
      </c>
      <c r="L263" s="7">
        <v>1</v>
      </c>
      <c r="M263" s="7">
        <v>1</v>
      </c>
      <c r="N263" s="7">
        <v>1</v>
      </c>
      <c r="O263" s="7">
        <v>0</v>
      </c>
      <c r="P263" s="7">
        <v>0</v>
      </c>
      <c r="Q263" s="7">
        <v>1</v>
      </c>
      <c r="R263" s="7">
        <v>0</v>
      </c>
      <c r="S263" s="7">
        <v>0</v>
      </c>
      <c r="T263" s="8">
        <f>SUM(IO_Riparian[[#This Row],[JANUARY]:[DECEMBER]])</f>
        <v>6</v>
      </c>
    </row>
    <row r="264" spans="1:20" x14ac:dyDescent="0.25">
      <c r="A264" s="6" t="s">
        <v>1268</v>
      </c>
      <c r="B264" s="6" t="str">
        <f>IF(ISERROR(VLOOKUP(IO_Riparian[[#This Row],[APP_ID]],Table6[APPL_ID],1,FALSE)),"","Y")</f>
        <v>Y</v>
      </c>
      <c r="C264" s="6" t="str">
        <f>IF(ISERROR(VLOOKUP(IO_Riparian[[#This Row],[APP_ID]],Sheet1!$C$2:$C$9,1,FALSE)),"","Y")</f>
        <v/>
      </c>
      <c r="E264" s="6" t="s">
        <v>1531</v>
      </c>
      <c r="F264" s="41" t="s">
        <v>1532</v>
      </c>
      <c r="G264" s="6" t="s">
        <v>1266</v>
      </c>
      <c r="H264" s="7">
        <v>0</v>
      </c>
      <c r="I264" s="7">
        <v>0</v>
      </c>
      <c r="J264" s="7">
        <v>1</v>
      </c>
      <c r="K264" s="7">
        <v>1</v>
      </c>
      <c r="L264" s="7">
        <v>1</v>
      </c>
      <c r="M264" s="7">
        <v>1</v>
      </c>
      <c r="N264" s="7">
        <v>1</v>
      </c>
      <c r="O264" s="7">
        <v>0</v>
      </c>
      <c r="P264" s="7">
        <v>0</v>
      </c>
      <c r="Q264" s="7">
        <v>1</v>
      </c>
      <c r="R264" s="7">
        <v>0</v>
      </c>
      <c r="S264" s="7">
        <v>0</v>
      </c>
      <c r="T264" s="8">
        <f>SUM(IO_Riparian[[#This Row],[JANUARY]:[DECEMBER]])</f>
        <v>6</v>
      </c>
    </row>
    <row r="265" spans="1:20" x14ac:dyDescent="0.25">
      <c r="A265" s="6" t="s">
        <v>1269</v>
      </c>
      <c r="B265" s="6" t="str">
        <f>IF(ISERROR(VLOOKUP(IO_Riparian[[#This Row],[APP_ID]],Table6[APPL_ID],1,FALSE)),"","Y")</f>
        <v>Y</v>
      </c>
      <c r="C265" s="6" t="str">
        <f>IF(ISERROR(VLOOKUP(IO_Riparian[[#This Row],[APP_ID]],Sheet1!$C$2:$C$9,1,FALSE)),"","Y")</f>
        <v/>
      </c>
      <c r="E265" s="6" t="s">
        <v>1531</v>
      </c>
      <c r="F265" s="41" t="s">
        <v>1532</v>
      </c>
      <c r="G265" s="6" t="s">
        <v>1266</v>
      </c>
      <c r="H265" s="7">
        <v>0</v>
      </c>
      <c r="I265" s="7">
        <v>0</v>
      </c>
      <c r="J265" s="7">
        <v>1</v>
      </c>
      <c r="K265" s="7">
        <v>1</v>
      </c>
      <c r="L265" s="7">
        <v>1</v>
      </c>
      <c r="M265" s="7">
        <v>1</v>
      </c>
      <c r="N265" s="7">
        <v>1</v>
      </c>
      <c r="O265" s="7">
        <v>0</v>
      </c>
      <c r="P265" s="7">
        <v>0</v>
      </c>
      <c r="Q265" s="7">
        <v>1</v>
      </c>
      <c r="R265" s="7">
        <v>0</v>
      </c>
      <c r="S265" s="7">
        <v>0</v>
      </c>
      <c r="T265" s="8">
        <f>SUM(IO_Riparian[[#This Row],[JANUARY]:[DECEMBER]])</f>
        <v>6</v>
      </c>
    </row>
    <row r="266" spans="1:20" x14ac:dyDescent="0.25">
      <c r="A266" s="6" t="s">
        <v>741</v>
      </c>
      <c r="B266" s="6" t="str">
        <f>IF(ISERROR(VLOOKUP(IO_Riparian[[#This Row],[APP_ID]],Table6[APPL_ID],1,FALSE)),"","Y")</f>
        <v>Y</v>
      </c>
      <c r="C266" s="6" t="str">
        <f>IF(ISERROR(VLOOKUP(IO_Riparian[[#This Row],[APP_ID]],Sheet1!$C$2:$C$9,1,FALSE)),"","Y")</f>
        <v/>
      </c>
      <c r="E266" s="6" t="s">
        <v>1531</v>
      </c>
      <c r="F266" s="41" t="s">
        <v>1533</v>
      </c>
      <c r="G266" s="6" t="s">
        <v>742</v>
      </c>
      <c r="H266" s="7">
        <v>0</v>
      </c>
      <c r="I266" s="7">
        <v>1</v>
      </c>
      <c r="J266" s="7">
        <v>0</v>
      </c>
      <c r="K266" s="7">
        <v>0</v>
      </c>
      <c r="L266" s="7">
        <v>1</v>
      </c>
      <c r="M266" s="7">
        <v>1</v>
      </c>
      <c r="N266" s="7">
        <v>1</v>
      </c>
      <c r="O266" s="7">
        <v>1</v>
      </c>
      <c r="P266" s="7">
        <v>1</v>
      </c>
      <c r="Q266" s="7">
        <v>1</v>
      </c>
      <c r="R266" s="7">
        <v>0</v>
      </c>
      <c r="S266" s="7">
        <v>0</v>
      </c>
      <c r="T266" s="8">
        <f>SUM(IO_Riparian[[#This Row],[JANUARY]:[DECEMBER]])</f>
        <v>7</v>
      </c>
    </row>
    <row r="267" spans="1:20" x14ac:dyDescent="0.25">
      <c r="A267" s="6" t="s">
        <v>1270</v>
      </c>
      <c r="B267" s="6" t="str">
        <f>IF(ISERROR(VLOOKUP(IO_Riparian[[#This Row],[APP_ID]],Table6[APPL_ID],1,FALSE)),"","Y")</f>
        <v>Y</v>
      </c>
      <c r="C267" s="6" t="str">
        <f>IF(ISERROR(VLOOKUP(IO_Riparian[[#This Row],[APP_ID]],Sheet1!$C$2:$C$9,1,FALSE)),"","Y")</f>
        <v/>
      </c>
      <c r="E267" s="6" t="s">
        <v>1531</v>
      </c>
      <c r="F267" s="41" t="s">
        <v>1532</v>
      </c>
      <c r="G267" s="6" t="s">
        <v>1266</v>
      </c>
      <c r="H267" s="7">
        <v>0</v>
      </c>
      <c r="I267" s="7">
        <v>0</v>
      </c>
      <c r="J267" s="7">
        <v>1</v>
      </c>
      <c r="K267" s="7">
        <v>1</v>
      </c>
      <c r="L267" s="7">
        <v>1</v>
      </c>
      <c r="M267" s="7">
        <v>1</v>
      </c>
      <c r="N267" s="7">
        <v>1</v>
      </c>
      <c r="O267" s="7">
        <v>0</v>
      </c>
      <c r="P267" s="7">
        <v>0</v>
      </c>
      <c r="Q267" s="7">
        <v>1</v>
      </c>
      <c r="R267" s="7">
        <v>0</v>
      </c>
      <c r="S267" s="7">
        <v>0</v>
      </c>
      <c r="T267" s="8">
        <f>SUM(IO_Riparian[[#This Row],[JANUARY]:[DECEMBER]])</f>
        <v>6</v>
      </c>
    </row>
    <row r="268" spans="1:20" x14ac:dyDescent="0.25">
      <c r="A268" s="6" t="s">
        <v>1194</v>
      </c>
      <c r="B268" s="6" t="str">
        <f>IF(ISERROR(VLOOKUP(IO_Riparian[[#This Row],[APP_ID]],Table6[APPL_ID],1,FALSE)),"","Y")</f>
        <v>Y</v>
      </c>
      <c r="C268" s="6" t="str">
        <f>IF(ISERROR(VLOOKUP(IO_Riparian[[#This Row],[APP_ID]],Sheet1!$C$2:$C$9,1,FALSE)),"","Y")</f>
        <v/>
      </c>
      <c r="E268" s="6" t="s">
        <v>1531</v>
      </c>
      <c r="F268" s="41" t="s">
        <v>1532</v>
      </c>
      <c r="G268" s="6" t="s">
        <v>1195</v>
      </c>
      <c r="H268" s="7">
        <v>1</v>
      </c>
      <c r="I268" s="7">
        <v>1</v>
      </c>
      <c r="J268" s="7">
        <v>1</v>
      </c>
      <c r="K268" s="7">
        <v>1</v>
      </c>
      <c r="L268" s="7">
        <v>1</v>
      </c>
      <c r="M268" s="7">
        <v>1</v>
      </c>
      <c r="N268" s="7">
        <v>1</v>
      </c>
      <c r="O268" s="7">
        <v>1</v>
      </c>
      <c r="P268" s="7">
        <v>1</v>
      </c>
      <c r="Q268" s="7">
        <v>1</v>
      </c>
      <c r="R268" s="7">
        <v>1</v>
      </c>
      <c r="S268" s="7">
        <v>0</v>
      </c>
      <c r="T268" s="8">
        <f>SUM(IO_Riparian[[#This Row],[JANUARY]:[DECEMBER]])</f>
        <v>11</v>
      </c>
    </row>
    <row r="269" spans="1:20" x14ac:dyDescent="0.25">
      <c r="A269" s="6" t="s">
        <v>744</v>
      </c>
      <c r="B269" s="6" t="str">
        <f>IF(ISERROR(VLOOKUP(IO_Riparian[[#This Row],[APP_ID]],Table6[APPL_ID],1,FALSE)),"","Y")</f>
        <v>Y</v>
      </c>
      <c r="C269" s="6" t="str">
        <f>IF(ISERROR(VLOOKUP(IO_Riparian[[#This Row],[APP_ID]],Sheet1!$C$2:$C$9,1,FALSE)),"","Y")</f>
        <v/>
      </c>
      <c r="E269" s="6" t="s">
        <v>1531</v>
      </c>
      <c r="F269" s="41" t="s">
        <v>1533</v>
      </c>
      <c r="G269" s="6" t="s">
        <v>742</v>
      </c>
      <c r="H269" s="7">
        <v>0</v>
      </c>
      <c r="I269" s="7">
        <v>1</v>
      </c>
      <c r="J269" s="7">
        <v>0</v>
      </c>
      <c r="K269" s="7">
        <v>0</v>
      </c>
      <c r="L269" s="7">
        <v>1</v>
      </c>
      <c r="M269" s="7">
        <v>1</v>
      </c>
      <c r="N269" s="7">
        <v>1</v>
      </c>
      <c r="O269" s="7">
        <v>1</v>
      </c>
      <c r="P269" s="7">
        <v>1</v>
      </c>
      <c r="Q269" s="7">
        <v>1</v>
      </c>
      <c r="R269" s="7">
        <v>0</v>
      </c>
      <c r="S269" s="7">
        <v>0</v>
      </c>
      <c r="T269" s="8">
        <f>SUM(IO_Riparian[[#This Row],[JANUARY]:[DECEMBER]])</f>
        <v>7</v>
      </c>
    </row>
    <row r="270" spans="1:20" x14ac:dyDescent="0.25">
      <c r="A270" s="6" t="s">
        <v>1176</v>
      </c>
      <c r="B270" s="6" t="str">
        <f>IF(ISERROR(VLOOKUP(IO_Riparian[[#This Row],[APP_ID]],Table6[APPL_ID],1,FALSE)),"","Y")</f>
        <v>Y</v>
      </c>
      <c r="C270" s="6" t="str">
        <f>IF(ISERROR(VLOOKUP(IO_Riparian[[#This Row],[APP_ID]],Sheet1!$C$2:$C$9,1,FALSE)),"","Y")</f>
        <v/>
      </c>
      <c r="E270" s="6" t="s">
        <v>1531</v>
      </c>
      <c r="F270" s="41" t="s">
        <v>1532</v>
      </c>
      <c r="G270" s="6" t="s">
        <v>1177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8">
        <f>SUM(IO_Riparian[[#This Row],[JANUARY]:[DECEMBER]])</f>
        <v>0</v>
      </c>
    </row>
    <row r="271" spans="1:20" x14ac:dyDescent="0.25">
      <c r="A271" s="6" t="s">
        <v>1199</v>
      </c>
      <c r="B271" s="6" t="str">
        <f>IF(ISERROR(VLOOKUP(IO_Riparian[[#This Row],[APP_ID]],Table6[APPL_ID],1,FALSE)),"","Y")</f>
        <v>Y</v>
      </c>
      <c r="C271" s="6" t="str">
        <f>IF(ISERROR(VLOOKUP(IO_Riparian[[#This Row],[APP_ID]],Sheet1!$C$2:$C$9,1,FALSE)),"","Y")</f>
        <v/>
      </c>
      <c r="E271" s="6" t="s">
        <v>1531</v>
      </c>
      <c r="F271" s="41" t="s">
        <v>1532</v>
      </c>
      <c r="G271" s="6" t="s">
        <v>1195</v>
      </c>
      <c r="H271" s="7">
        <v>0</v>
      </c>
      <c r="I271" s="7">
        <v>0</v>
      </c>
      <c r="J271" s="7">
        <v>1</v>
      </c>
      <c r="K271" s="7">
        <v>1</v>
      </c>
      <c r="L271" s="7">
        <v>1</v>
      </c>
      <c r="M271" s="7">
        <v>1</v>
      </c>
      <c r="N271" s="7">
        <v>1</v>
      </c>
      <c r="O271" s="7">
        <v>1</v>
      </c>
      <c r="P271" s="7">
        <v>0</v>
      </c>
      <c r="Q271" s="7">
        <v>0</v>
      </c>
      <c r="R271" s="7">
        <v>0</v>
      </c>
      <c r="S271" s="7">
        <v>0</v>
      </c>
      <c r="T271" s="8">
        <f>SUM(IO_Riparian[[#This Row],[JANUARY]:[DECEMBER]])</f>
        <v>6</v>
      </c>
    </row>
    <row r="272" spans="1:20" x14ac:dyDescent="0.25">
      <c r="A272" s="6" t="s">
        <v>896</v>
      </c>
      <c r="B272" s="6" t="str">
        <f>IF(ISERROR(VLOOKUP(IO_Riparian[[#This Row],[APP_ID]],Table6[APPL_ID],1,FALSE)),"","Y")</f>
        <v>Y</v>
      </c>
      <c r="C272" s="6" t="str">
        <f>IF(ISERROR(VLOOKUP(IO_Riparian[[#This Row],[APP_ID]],Sheet1!$C$2:$C$9,1,FALSE)),"","Y")</f>
        <v/>
      </c>
      <c r="E272" s="6" t="s">
        <v>1531</v>
      </c>
      <c r="F272" s="41" t="s">
        <v>1532</v>
      </c>
      <c r="G272" s="6" t="s">
        <v>57</v>
      </c>
      <c r="H272" s="7">
        <v>0</v>
      </c>
      <c r="I272" s="7">
        <v>0</v>
      </c>
      <c r="J272" s="7">
        <v>0</v>
      </c>
      <c r="K272" s="7">
        <v>1</v>
      </c>
      <c r="L272" s="7">
        <v>1</v>
      </c>
      <c r="M272" s="7">
        <v>1</v>
      </c>
      <c r="N272" s="7">
        <v>1</v>
      </c>
      <c r="O272" s="7">
        <v>1</v>
      </c>
      <c r="P272" s="7">
        <v>1</v>
      </c>
      <c r="Q272" s="7">
        <v>1</v>
      </c>
      <c r="R272" s="7">
        <v>0</v>
      </c>
      <c r="S272" s="7">
        <v>0</v>
      </c>
      <c r="T272" s="8">
        <f>SUM(IO_Riparian[[#This Row],[JANUARY]:[DECEMBER]])</f>
        <v>7</v>
      </c>
    </row>
    <row r="273" spans="1:20" x14ac:dyDescent="0.25">
      <c r="A273" s="6" t="s">
        <v>701</v>
      </c>
      <c r="B273" s="6" t="str">
        <f>IF(ISERROR(VLOOKUP(IO_Riparian[[#This Row],[APP_ID]],Table6[APPL_ID],1,FALSE)),"","Y")</f>
        <v>Y</v>
      </c>
      <c r="C273" s="6" t="str">
        <f>IF(ISERROR(VLOOKUP(IO_Riparian[[#This Row],[APP_ID]],Sheet1!$C$2:$C$9,1,FALSE)),"","Y")</f>
        <v/>
      </c>
      <c r="E273" s="6" t="s">
        <v>1531</v>
      </c>
      <c r="F273" s="41" t="s">
        <v>1532</v>
      </c>
      <c r="G273" s="6" t="s">
        <v>57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8">
        <f>SUM(IO_Riparian[[#This Row],[JANUARY]:[DECEMBER]])</f>
        <v>0</v>
      </c>
    </row>
    <row r="274" spans="1:20" x14ac:dyDescent="0.25">
      <c r="A274" s="6" t="s">
        <v>770</v>
      </c>
      <c r="B274" s="6" t="str">
        <f>IF(ISERROR(VLOOKUP(IO_Riparian[[#This Row],[APP_ID]],Table6[APPL_ID],1,FALSE)),"","Y")</f>
        <v>Y</v>
      </c>
      <c r="C274" s="6" t="str">
        <f>IF(ISERROR(VLOOKUP(IO_Riparian[[#This Row],[APP_ID]],Sheet1!$C$2:$C$9,1,FALSE)),"","Y")</f>
        <v/>
      </c>
      <c r="E274" s="6" t="s">
        <v>1531</v>
      </c>
      <c r="F274" s="41" t="s">
        <v>1532</v>
      </c>
      <c r="G274" s="6" t="s">
        <v>771</v>
      </c>
      <c r="H274" s="7">
        <v>0</v>
      </c>
      <c r="I274" s="7">
        <v>0</v>
      </c>
      <c r="J274" s="7">
        <v>0</v>
      </c>
      <c r="K274" s="7">
        <v>1</v>
      </c>
      <c r="L274" s="7">
        <v>1</v>
      </c>
      <c r="M274" s="7">
        <v>1</v>
      </c>
      <c r="N274" s="7">
        <v>1</v>
      </c>
      <c r="O274" s="7">
        <v>1</v>
      </c>
      <c r="P274" s="7">
        <v>1</v>
      </c>
      <c r="Q274" s="7">
        <v>0</v>
      </c>
      <c r="R274" s="7">
        <v>0</v>
      </c>
      <c r="S274" s="7">
        <v>0</v>
      </c>
      <c r="T274" s="8">
        <f>SUM(IO_Riparian[[#This Row],[JANUARY]:[DECEMBER]])</f>
        <v>6</v>
      </c>
    </row>
    <row r="275" spans="1:20" x14ac:dyDescent="0.25">
      <c r="A275" s="6" t="s">
        <v>710</v>
      </c>
      <c r="B275" s="6" t="str">
        <f>IF(ISERROR(VLOOKUP(IO_Riparian[[#This Row],[APP_ID]],Table6[APPL_ID],1,FALSE)),"","Y")</f>
        <v>Y</v>
      </c>
      <c r="C275" s="6" t="str">
        <f>IF(ISERROR(VLOOKUP(IO_Riparian[[#This Row],[APP_ID]],Sheet1!$C$2:$C$9,1,FALSE)),"","Y")</f>
        <v/>
      </c>
      <c r="E275" s="6" t="s">
        <v>1531</v>
      </c>
      <c r="F275" s="41" t="s">
        <v>1532</v>
      </c>
      <c r="G275" s="6" t="s">
        <v>57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8">
        <f>SUM(IO_Riparian[[#This Row],[JANUARY]:[DECEMBER]])</f>
        <v>0</v>
      </c>
    </row>
    <row r="276" spans="1:20" x14ac:dyDescent="0.25">
      <c r="A276" s="6" t="s">
        <v>33</v>
      </c>
      <c r="B276" s="6" t="str">
        <f>IF(ISERROR(VLOOKUP(IO_Riparian[[#This Row],[APP_ID]],Table6[APPL_ID],1,FALSE)),"","Y")</f>
        <v>Y</v>
      </c>
      <c r="C276" s="6" t="str">
        <f>IF(ISERROR(VLOOKUP(IO_Riparian[[#This Row],[APP_ID]],Sheet1!$C$2:$C$9,1,FALSE)),"","Y")</f>
        <v/>
      </c>
      <c r="E276" s="6" t="s">
        <v>1531</v>
      </c>
      <c r="F276" s="41" t="s">
        <v>1532</v>
      </c>
      <c r="G276" s="6" t="s">
        <v>34</v>
      </c>
      <c r="H276" s="7">
        <v>1</v>
      </c>
      <c r="I276" s="7">
        <v>0</v>
      </c>
      <c r="J276" s="7">
        <v>0</v>
      </c>
      <c r="K276" s="7">
        <v>0</v>
      </c>
      <c r="L276" s="7">
        <v>1</v>
      </c>
      <c r="M276" s="7">
        <v>1</v>
      </c>
      <c r="N276" s="7">
        <v>1</v>
      </c>
      <c r="O276" s="7">
        <v>1</v>
      </c>
      <c r="P276" s="7">
        <v>0</v>
      </c>
      <c r="Q276" s="7">
        <v>0</v>
      </c>
      <c r="R276" s="7">
        <v>0</v>
      </c>
      <c r="S276" s="7">
        <v>1</v>
      </c>
      <c r="T276" s="8">
        <f>SUM(IO_Riparian[[#This Row],[JANUARY]:[DECEMBER]])</f>
        <v>6</v>
      </c>
    </row>
    <row r="277" spans="1:20" x14ac:dyDescent="0.25">
      <c r="A277" s="6" t="s">
        <v>454</v>
      </c>
      <c r="B277" s="6" t="str">
        <f>IF(ISERROR(VLOOKUP(IO_Riparian[[#This Row],[APP_ID]],Table6[APPL_ID],1,FALSE)),"","Y")</f>
        <v>Y</v>
      </c>
      <c r="C277" s="6" t="str">
        <f>IF(ISERROR(VLOOKUP(IO_Riparian[[#This Row],[APP_ID]],Sheet1!$C$2:$C$9,1,FALSE)),"","Y")</f>
        <v/>
      </c>
      <c r="E277" s="6" t="s">
        <v>1531</v>
      </c>
      <c r="F277" s="41" t="s">
        <v>1532</v>
      </c>
      <c r="G277" s="6" t="s">
        <v>448</v>
      </c>
      <c r="H277" s="7">
        <v>1</v>
      </c>
      <c r="I277" s="7">
        <v>0</v>
      </c>
      <c r="J277" s="7">
        <v>0</v>
      </c>
      <c r="K277" s="7">
        <v>0</v>
      </c>
      <c r="L277" s="7">
        <v>1</v>
      </c>
      <c r="M277" s="7">
        <v>1</v>
      </c>
      <c r="N277" s="7">
        <v>1</v>
      </c>
      <c r="O277" s="7">
        <v>1</v>
      </c>
      <c r="P277" s="7">
        <v>1</v>
      </c>
      <c r="Q277" s="7">
        <v>0</v>
      </c>
      <c r="R277" s="7">
        <v>1</v>
      </c>
      <c r="S277" s="7">
        <v>1</v>
      </c>
      <c r="T277" s="8">
        <f>SUM(IO_Riparian[[#This Row],[JANUARY]:[DECEMBER]])</f>
        <v>8</v>
      </c>
    </row>
    <row r="278" spans="1:20" x14ac:dyDescent="0.25">
      <c r="A278" s="6" t="s">
        <v>1377</v>
      </c>
      <c r="B278" s="6" t="str">
        <f>IF(ISERROR(VLOOKUP(IO_Riparian[[#This Row],[APP_ID]],Table6[APPL_ID],1,FALSE)),"","Y")</f>
        <v>Y</v>
      </c>
      <c r="C278" s="6" t="str">
        <f>IF(ISERROR(VLOOKUP(IO_Riparian[[#This Row],[APP_ID]],Sheet1!$C$2:$C$9,1,FALSE)),"","Y")</f>
        <v/>
      </c>
      <c r="E278" s="6" t="s">
        <v>1531</v>
      </c>
      <c r="F278" s="41" t="s">
        <v>1532</v>
      </c>
      <c r="G278" s="6" t="s">
        <v>1378</v>
      </c>
      <c r="H278" s="7">
        <v>0</v>
      </c>
      <c r="I278" s="7">
        <v>0</v>
      </c>
      <c r="J278" s="7">
        <v>1</v>
      </c>
      <c r="K278" s="7">
        <v>1</v>
      </c>
      <c r="L278" s="7">
        <v>1</v>
      </c>
      <c r="M278" s="7">
        <v>1</v>
      </c>
      <c r="N278" s="7">
        <v>1</v>
      </c>
      <c r="O278" s="7">
        <v>1</v>
      </c>
      <c r="P278" s="7">
        <v>1</v>
      </c>
      <c r="Q278" s="7">
        <v>1</v>
      </c>
      <c r="R278" s="7">
        <v>0</v>
      </c>
      <c r="S278" s="7">
        <v>0</v>
      </c>
      <c r="T278" s="8">
        <f>SUM(IO_Riparian[[#This Row],[JANUARY]:[DECEMBER]])</f>
        <v>8</v>
      </c>
    </row>
    <row r="279" spans="1:20" x14ac:dyDescent="0.25">
      <c r="A279" s="6" t="s">
        <v>455</v>
      </c>
      <c r="B279" s="6" t="str">
        <f>IF(ISERROR(VLOOKUP(IO_Riparian[[#This Row],[APP_ID]],Table6[APPL_ID],1,FALSE)),"","Y")</f>
        <v>Y</v>
      </c>
      <c r="C279" s="6" t="str">
        <f>IF(ISERROR(VLOOKUP(IO_Riparian[[#This Row],[APP_ID]],Sheet1!$C$2:$C$9,1,FALSE)),"","Y")</f>
        <v/>
      </c>
      <c r="E279" s="6" t="s">
        <v>1531</v>
      </c>
      <c r="F279" s="41" t="s">
        <v>1532</v>
      </c>
      <c r="G279" s="6" t="s">
        <v>448</v>
      </c>
      <c r="H279" s="7">
        <v>1</v>
      </c>
      <c r="I279" s="7">
        <v>0</v>
      </c>
      <c r="J279" s="7">
        <v>0</v>
      </c>
      <c r="K279" s="7">
        <v>1</v>
      </c>
      <c r="L279" s="7">
        <v>1</v>
      </c>
      <c r="M279" s="7">
        <v>1</v>
      </c>
      <c r="N279" s="7">
        <v>1</v>
      </c>
      <c r="O279" s="7">
        <v>1</v>
      </c>
      <c r="P279" s="7">
        <v>1</v>
      </c>
      <c r="Q279" s="7">
        <v>0</v>
      </c>
      <c r="R279" s="7">
        <v>1</v>
      </c>
      <c r="S279" s="7">
        <v>1</v>
      </c>
      <c r="T279" s="8">
        <f>SUM(IO_Riparian[[#This Row],[JANUARY]:[DECEMBER]])</f>
        <v>9</v>
      </c>
    </row>
    <row r="280" spans="1:20" x14ac:dyDescent="0.25">
      <c r="A280" s="6" t="s">
        <v>1379</v>
      </c>
      <c r="B280" s="6" t="str">
        <f>IF(ISERROR(VLOOKUP(IO_Riparian[[#This Row],[APP_ID]],Table6[APPL_ID],1,FALSE)),"","Y")</f>
        <v>Y</v>
      </c>
      <c r="C280" s="6" t="str">
        <f>IF(ISERROR(VLOOKUP(IO_Riparian[[#This Row],[APP_ID]],Sheet1!$C$2:$C$9,1,FALSE)),"","Y")</f>
        <v/>
      </c>
      <c r="E280" s="6" t="s">
        <v>1531</v>
      </c>
      <c r="F280" s="41" t="s">
        <v>1532</v>
      </c>
      <c r="G280" s="6" t="s">
        <v>1380</v>
      </c>
      <c r="H280" s="7">
        <v>0</v>
      </c>
      <c r="I280" s="7">
        <v>0</v>
      </c>
      <c r="J280" s="7">
        <v>0</v>
      </c>
      <c r="K280" s="7">
        <v>1</v>
      </c>
      <c r="L280" s="7">
        <v>1</v>
      </c>
      <c r="M280" s="7">
        <v>1</v>
      </c>
      <c r="N280" s="7">
        <v>1</v>
      </c>
      <c r="O280" s="7">
        <v>1</v>
      </c>
      <c r="P280" s="7">
        <v>1</v>
      </c>
      <c r="Q280" s="7">
        <v>0</v>
      </c>
      <c r="R280" s="7">
        <v>0</v>
      </c>
      <c r="S280" s="7">
        <v>0</v>
      </c>
      <c r="T280" s="8">
        <f>SUM(IO_Riparian[[#This Row],[JANUARY]:[DECEMBER]])</f>
        <v>6</v>
      </c>
    </row>
    <row r="281" spans="1:20" x14ac:dyDescent="0.25">
      <c r="A281" s="6" t="s">
        <v>447</v>
      </c>
      <c r="B281" s="6" t="str">
        <f>IF(ISERROR(VLOOKUP(IO_Riparian[[#This Row],[APP_ID]],Table6[APPL_ID],1,FALSE)),"","Y")</f>
        <v>Y</v>
      </c>
      <c r="C281" s="6" t="str">
        <f>IF(ISERROR(VLOOKUP(IO_Riparian[[#This Row],[APP_ID]],Sheet1!$C$2:$C$9,1,FALSE)),"","Y")</f>
        <v/>
      </c>
      <c r="E281" s="6" t="s">
        <v>1531</v>
      </c>
      <c r="F281" s="41" t="s">
        <v>1532</v>
      </c>
      <c r="G281" s="6" t="s">
        <v>448</v>
      </c>
      <c r="H281" s="7">
        <v>1</v>
      </c>
      <c r="I281" s="7">
        <v>0</v>
      </c>
      <c r="J281" s="7">
        <v>0</v>
      </c>
      <c r="K281" s="7">
        <v>0</v>
      </c>
      <c r="L281" s="7">
        <v>1</v>
      </c>
      <c r="M281" s="7">
        <v>1</v>
      </c>
      <c r="N281" s="7">
        <v>1</v>
      </c>
      <c r="O281" s="7">
        <v>1</v>
      </c>
      <c r="P281" s="7">
        <v>1</v>
      </c>
      <c r="Q281" s="7">
        <v>0</v>
      </c>
      <c r="R281" s="7">
        <v>1</v>
      </c>
      <c r="S281" s="7">
        <v>1</v>
      </c>
      <c r="T281" s="8">
        <f>SUM(IO_Riparian[[#This Row],[JANUARY]:[DECEMBER]])</f>
        <v>8</v>
      </c>
    </row>
    <row r="282" spans="1:20" x14ac:dyDescent="0.25">
      <c r="A282" s="6" t="s">
        <v>1368</v>
      </c>
      <c r="B282" s="6" t="str">
        <f>IF(ISERROR(VLOOKUP(IO_Riparian[[#This Row],[APP_ID]],Table6[APPL_ID],1,FALSE)),"","Y")</f>
        <v>Y</v>
      </c>
      <c r="C282" s="6" t="str">
        <f>IF(ISERROR(VLOOKUP(IO_Riparian[[#This Row],[APP_ID]],Sheet1!$C$2:$C$9,1,FALSE)),"","Y")</f>
        <v/>
      </c>
      <c r="E282" s="6" t="s">
        <v>1531</v>
      </c>
      <c r="F282" s="41" t="s">
        <v>1532</v>
      </c>
      <c r="G282" s="6" t="s">
        <v>448</v>
      </c>
      <c r="H282" s="7">
        <v>1</v>
      </c>
      <c r="I282" s="7">
        <v>0</v>
      </c>
      <c r="J282" s="7">
        <v>0</v>
      </c>
      <c r="K282" s="7">
        <v>1</v>
      </c>
      <c r="L282" s="7">
        <v>1</v>
      </c>
      <c r="M282" s="7">
        <v>1</v>
      </c>
      <c r="N282" s="7">
        <v>1</v>
      </c>
      <c r="O282" s="7">
        <v>1</v>
      </c>
      <c r="P282" s="7">
        <v>1</v>
      </c>
      <c r="Q282" s="7">
        <v>0</v>
      </c>
      <c r="R282" s="7">
        <v>1</v>
      </c>
      <c r="S282" s="7">
        <v>1</v>
      </c>
      <c r="T282" s="8">
        <f>SUM(IO_Riparian[[#This Row],[JANUARY]:[DECEMBER]])</f>
        <v>9</v>
      </c>
    </row>
    <row r="283" spans="1:20" x14ac:dyDescent="0.25">
      <c r="A283" s="6" t="s">
        <v>453</v>
      </c>
      <c r="B283" s="6" t="str">
        <f>IF(ISERROR(VLOOKUP(IO_Riparian[[#This Row],[APP_ID]],Table6[APPL_ID],1,FALSE)),"","Y")</f>
        <v>Y</v>
      </c>
      <c r="C283" s="6" t="str">
        <f>IF(ISERROR(VLOOKUP(IO_Riparian[[#This Row],[APP_ID]],Sheet1!$C$2:$C$9,1,FALSE)),"","Y")</f>
        <v/>
      </c>
      <c r="E283" s="6" t="s">
        <v>1531</v>
      </c>
      <c r="F283" s="41" t="s">
        <v>1532</v>
      </c>
      <c r="G283" s="6" t="s">
        <v>448</v>
      </c>
      <c r="H283" s="7">
        <v>1</v>
      </c>
      <c r="I283" s="7">
        <v>0</v>
      </c>
      <c r="J283" s="7">
        <v>0</v>
      </c>
      <c r="K283" s="7">
        <v>0</v>
      </c>
      <c r="L283" s="7">
        <v>1</v>
      </c>
      <c r="M283" s="7">
        <v>1</v>
      </c>
      <c r="N283" s="7">
        <v>1</v>
      </c>
      <c r="O283" s="7">
        <v>1</v>
      </c>
      <c r="P283" s="7">
        <v>1</v>
      </c>
      <c r="Q283" s="7">
        <v>0</v>
      </c>
      <c r="R283" s="7">
        <v>1</v>
      </c>
      <c r="S283" s="7">
        <v>1</v>
      </c>
      <c r="T283" s="8">
        <f>SUM(IO_Riparian[[#This Row],[JANUARY]:[DECEMBER]])</f>
        <v>8</v>
      </c>
    </row>
    <row r="284" spans="1:20" x14ac:dyDescent="0.25">
      <c r="A284" s="6" t="s">
        <v>253</v>
      </c>
      <c r="B284" s="6" t="str">
        <f>IF(ISERROR(VLOOKUP(IO_Riparian[[#This Row],[APP_ID]],Table6[APPL_ID],1,FALSE)),"","Y")</f>
        <v>Y</v>
      </c>
      <c r="C284" s="6" t="str">
        <f>IF(ISERROR(VLOOKUP(IO_Riparian[[#This Row],[APP_ID]],Sheet1!$C$2:$C$9,1,FALSE)),"","Y")</f>
        <v/>
      </c>
      <c r="E284" s="6" t="s">
        <v>1531</v>
      </c>
      <c r="F284" s="41" t="s">
        <v>1532</v>
      </c>
      <c r="G284" s="6" t="s">
        <v>254</v>
      </c>
      <c r="H284" s="7">
        <v>1</v>
      </c>
      <c r="I284" s="7">
        <v>1</v>
      </c>
      <c r="J284" s="7">
        <v>0</v>
      </c>
      <c r="K284" s="7">
        <v>1</v>
      </c>
      <c r="L284" s="7">
        <v>1</v>
      </c>
      <c r="M284" s="7">
        <v>1</v>
      </c>
      <c r="N284" s="7">
        <v>1</v>
      </c>
      <c r="O284" s="7">
        <v>1</v>
      </c>
      <c r="P284" s="7">
        <v>0</v>
      </c>
      <c r="Q284" s="7">
        <v>1</v>
      </c>
      <c r="R284" s="7">
        <v>1</v>
      </c>
      <c r="S284" s="7">
        <v>1</v>
      </c>
      <c r="T284" s="8">
        <f>SUM(IO_Riparian[[#This Row],[JANUARY]:[DECEMBER]])</f>
        <v>10</v>
      </c>
    </row>
    <row r="285" spans="1:20" x14ac:dyDescent="0.25">
      <c r="A285" s="6" t="s">
        <v>452</v>
      </c>
      <c r="B285" s="6" t="str">
        <f>IF(ISERROR(VLOOKUP(IO_Riparian[[#This Row],[APP_ID]],Table6[APPL_ID],1,FALSE)),"","Y")</f>
        <v>Y</v>
      </c>
      <c r="C285" s="6" t="str">
        <f>IF(ISERROR(VLOOKUP(IO_Riparian[[#This Row],[APP_ID]],Sheet1!$C$2:$C$9,1,FALSE)),"","Y")</f>
        <v/>
      </c>
      <c r="E285" s="6" t="s">
        <v>1531</v>
      </c>
      <c r="F285" s="41" t="s">
        <v>1532</v>
      </c>
      <c r="G285" s="6" t="s">
        <v>448</v>
      </c>
      <c r="H285" s="7">
        <v>1</v>
      </c>
      <c r="I285" s="7">
        <v>0</v>
      </c>
      <c r="J285" s="7">
        <v>0</v>
      </c>
      <c r="K285" s="7">
        <v>0</v>
      </c>
      <c r="L285" s="7">
        <v>1</v>
      </c>
      <c r="M285" s="7">
        <v>1</v>
      </c>
      <c r="N285" s="7">
        <v>1</v>
      </c>
      <c r="O285" s="7">
        <v>1</v>
      </c>
      <c r="P285" s="7">
        <v>1</v>
      </c>
      <c r="Q285" s="7">
        <v>0</v>
      </c>
      <c r="R285" s="7">
        <v>1</v>
      </c>
      <c r="S285" s="7">
        <v>1</v>
      </c>
      <c r="T285" s="8">
        <f>SUM(IO_Riparian[[#This Row],[JANUARY]:[DECEMBER]])</f>
        <v>8</v>
      </c>
    </row>
    <row r="286" spans="1:20" x14ac:dyDescent="0.25">
      <c r="A286" s="6" t="s">
        <v>75</v>
      </c>
      <c r="B286" s="6" t="str">
        <f>IF(ISERROR(VLOOKUP(IO_Riparian[[#This Row],[APP_ID]],Table6[APPL_ID],1,FALSE)),"","Y")</f>
        <v>Y</v>
      </c>
      <c r="C286" s="6" t="str">
        <f>IF(ISERROR(VLOOKUP(IO_Riparian[[#This Row],[APP_ID]],Sheet1!$C$2:$C$9,1,FALSE)),"","Y")</f>
        <v/>
      </c>
      <c r="E286" s="6" t="s">
        <v>1531</v>
      </c>
      <c r="F286" s="41" t="s">
        <v>1532</v>
      </c>
      <c r="G286" s="6" t="s">
        <v>57</v>
      </c>
      <c r="H286" s="7">
        <v>0</v>
      </c>
      <c r="I286" s="7">
        <v>1</v>
      </c>
      <c r="J286" s="7">
        <v>0</v>
      </c>
      <c r="K286" s="7">
        <v>1</v>
      </c>
      <c r="L286" s="7">
        <v>1</v>
      </c>
      <c r="M286" s="7">
        <v>1</v>
      </c>
      <c r="N286" s="7">
        <v>1</v>
      </c>
      <c r="O286" s="7">
        <v>1</v>
      </c>
      <c r="P286" s="7">
        <v>0</v>
      </c>
      <c r="Q286" s="7">
        <v>1</v>
      </c>
      <c r="R286" s="7">
        <v>0</v>
      </c>
      <c r="S286" s="7">
        <v>0</v>
      </c>
      <c r="T286" s="8">
        <f>SUM(IO_Riparian[[#This Row],[JANUARY]:[DECEMBER]])</f>
        <v>7</v>
      </c>
    </row>
    <row r="287" spans="1:20" x14ac:dyDescent="0.25">
      <c r="A287" s="6" t="s">
        <v>798</v>
      </c>
      <c r="B287" s="6" t="str">
        <f>IF(ISERROR(VLOOKUP(IO_Riparian[[#This Row],[APP_ID]],Table6[APPL_ID],1,FALSE)),"","Y")</f>
        <v>Y</v>
      </c>
      <c r="C287" s="6" t="str">
        <f>IF(ISERROR(VLOOKUP(IO_Riparian[[#This Row],[APP_ID]],Sheet1!$C$2:$C$9,1,FALSE)),"","Y")</f>
        <v/>
      </c>
      <c r="E287" s="6" t="s">
        <v>1531</v>
      </c>
      <c r="F287" s="41" t="s">
        <v>1532</v>
      </c>
      <c r="G287" s="6" t="s">
        <v>771</v>
      </c>
      <c r="H287" s="7">
        <v>1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1</v>
      </c>
      <c r="T287" s="8">
        <f>SUM(IO_Riparian[[#This Row],[JANUARY]:[DECEMBER]])</f>
        <v>2</v>
      </c>
    </row>
    <row r="288" spans="1:20" x14ac:dyDescent="0.25">
      <c r="A288" s="6" t="s">
        <v>319</v>
      </c>
      <c r="B288" s="6" t="str">
        <f>IF(ISERROR(VLOOKUP(IO_Riparian[[#This Row],[APP_ID]],Table6[APPL_ID],1,FALSE)),"","Y")</f>
        <v>Y</v>
      </c>
      <c r="C288" s="6" t="str">
        <f>IF(ISERROR(VLOOKUP(IO_Riparian[[#This Row],[APP_ID]],Sheet1!$C$2:$C$9,1,FALSE)),"","Y")</f>
        <v/>
      </c>
      <c r="E288" s="6" t="s">
        <v>1531</v>
      </c>
      <c r="F288" s="41" t="s">
        <v>1532</v>
      </c>
      <c r="G288" s="6" t="s">
        <v>108</v>
      </c>
      <c r="H288" s="7">
        <v>1</v>
      </c>
      <c r="I288" s="7">
        <v>1</v>
      </c>
      <c r="J288" s="7">
        <v>0</v>
      </c>
      <c r="K288" s="7">
        <v>1</v>
      </c>
      <c r="L288" s="7">
        <v>1</v>
      </c>
      <c r="M288" s="7">
        <v>1</v>
      </c>
      <c r="N288" s="7">
        <v>1</v>
      </c>
      <c r="O288" s="7">
        <v>1</v>
      </c>
      <c r="P288" s="7">
        <v>1</v>
      </c>
      <c r="Q288" s="7">
        <v>1</v>
      </c>
      <c r="R288" s="7">
        <v>1</v>
      </c>
      <c r="S288" s="7">
        <v>1</v>
      </c>
      <c r="T288" s="8">
        <f>SUM(IO_Riparian[[#This Row],[JANUARY]:[DECEMBER]])</f>
        <v>11</v>
      </c>
    </row>
    <row r="289" spans="1:20" x14ac:dyDescent="0.25">
      <c r="A289" s="6" t="s">
        <v>604</v>
      </c>
      <c r="B289" s="6" t="str">
        <f>IF(ISERROR(VLOOKUP(IO_Riparian[[#This Row],[APP_ID]],Table6[APPL_ID],1,FALSE)),"","Y")</f>
        <v>Y</v>
      </c>
      <c r="C289" s="6" t="str">
        <f>IF(ISERROR(VLOOKUP(IO_Riparian[[#This Row],[APP_ID]],Sheet1!$C$2:$C$9,1,FALSE)),"","Y")</f>
        <v/>
      </c>
      <c r="E289" s="6" t="s">
        <v>1531</v>
      </c>
      <c r="F289" s="41" t="s">
        <v>1532</v>
      </c>
      <c r="G289" s="6" t="s">
        <v>605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8">
        <f>SUM(IO_Riparian[[#This Row],[JANUARY]:[DECEMBER]])</f>
        <v>0</v>
      </c>
    </row>
    <row r="290" spans="1:20" x14ac:dyDescent="0.25">
      <c r="A290" s="6" t="s">
        <v>335</v>
      </c>
      <c r="B290" s="6" t="str">
        <f>IF(ISERROR(VLOOKUP(IO_Riparian[[#This Row],[APP_ID]],Table6[APPL_ID],1,FALSE)),"","Y")</f>
        <v>Y</v>
      </c>
      <c r="C290" s="6" t="str">
        <f>IF(ISERROR(VLOOKUP(IO_Riparian[[#This Row],[APP_ID]],Sheet1!$C$2:$C$9,1,FALSE)),"","Y")</f>
        <v/>
      </c>
      <c r="E290" s="6" t="s">
        <v>1531</v>
      </c>
      <c r="F290" s="41" t="s">
        <v>1532</v>
      </c>
      <c r="G290" s="6" t="s">
        <v>108</v>
      </c>
      <c r="H290" s="7">
        <v>1</v>
      </c>
      <c r="I290" s="7">
        <v>1</v>
      </c>
      <c r="J290" s="7">
        <v>0</v>
      </c>
      <c r="K290" s="7">
        <v>1</v>
      </c>
      <c r="L290" s="7">
        <v>1</v>
      </c>
      <c r="M290" s="7">
        <v>1</v>
      </c>
      <c r="N290" s="7">
        <v>1</v>
      </c>
      <c r="O290" s="7">
        <v>1</v>
      </c>
      <c r="P290" s="7">
        <v>1</v>
      </c>
      <c r="Q290" s="7">
        <v>1</v>
      </c>
      <c r="R290" s="7">
        <v>1</v>
      </c>
      <c r="S290" s="7">
        <v>1</v>
      </c>
      <c r="T290" s="8">
        <f>SUM(IO_Riparian[[#This Row],[JANUARY]:[DECEMBER]])</f>
        <v>11</v>
      </c>
    </row>
    <row r="291" spans="1:20" x14ac:dyDescent="0.25">
      <c r="A291" s="6" t="s">
        <v>608</v>
      </c>
      <c r="B291" s="6" t="str">
        <f>IF(ISERROR(VLOOKUP(IO_Riparian[[#This Row],[APP_ID]],Table6[APPL_ID],1,FALSE)),"","Y")</f>
        <v>Y</v>
      </c>
      <c r="C291" s="6" t="str">
        <f>IF(ISERROR(VLOOKUP(IO_Riparian[[#This Row],[APP_ID]],Sheet1!$C$2:$C$9,1,FALSE)),"","Y")</f>
        <v/>
      </c>
      <c r="E291" s="6" t="s">
        <v>1531</v>
      </c>
      <c r="F291" s="41" t="s">
        <v>1532</v>
      </c>
      <c r="G291" s="6" t="s">
        <v>605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8">
        <f>SUM(IO_Riparian[[#This Row],[JANUARY]:[DECEMBER]])</f>
        <v>0</v>
      </c>
    </row>
    <row r="292" spans="1:20" x14ac:dyDescent="0.25">
      <c r="A292" s="6" t="s">
        <v>609</v>
      </c>
      <c r="B292" s="6" t="str">
        <f>IF(ISERROR(VLOOKUP(IO_Riparian[[#This Row],[APP_ID]],Table6[APPL_ID],1,FALSE)),"","Y")</f>
        <v>Y</v>
      </c>
      <c r="C292" s="6" t="str">
        <f>IF(ISERROR(VLOOKUP(IO_Riparian[[#This Row],[APP_ID]],Sheet1!$C$2:$C$9,1,FALSE)),"","Y")</f>
        <v/>
      </c>
      <c r="E292" s="6" t="s">
        <v>1531</v>
      </c>
      <c r="F292" s="41" t="s">
        <v>1533</v>
      </c>
      <c r="G292" s="6" t="s">
        <v>605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8">
        <f>SUM(IO_Riparian[[#This Row],[JANUARY]:[DECEMBER]])</f>
        <v>0</v>
      </c>
    </row>
    <row r="293" spans="1:20" x14ac:dyDescent="0.25">
      <c r="A293" s="6" t="s">
        <v>459</v>
      </c>
      <c r="B293" s="6" t="str">
        <f>IF(ISERROR(VLOOKUP(IO_Riparian[[#This Row],[APP_ID]],Table6[APPL_ID],1,FALSE)),"","Y")</f>
        <v>Y</v>
      </c>
      <c r="C293" s="6" t="str">
        <f>IF(ISERROR(VLOOKUP(IO_Riparian[[#This Row],[APP_ID]],Sheet1!$C$2:$C$9,1,FALSE)),"","Y")</f>
        <v/>
      </c>
      <c r="E293" s="6" t="s">
        <v>1531</v>
      </c>
      <c r="F293" s="41" t="s">
        <v>1532</v>
      </c>
      <c r="G293" s="6" t="s">
        <v>448</v>
      </c>
      <c r="H293" s="7">
        <v>0</v>
      </c>
      <c r="I293" s="7">
        <v>0</v>
      </c>
      <c r="J293" s="7">
        <v>1</v>
      </c>
      <c r="K293" s="7">
        <v>1</v>
      </c>
      <c r="L293" s="7">
        <v>1</v>
      </c>
      <c r="M293" s="7">
        <v>1</v>
      </c>
      <c r="N293" s="7">
        <v>1</v>
      </c>
      <c r="O293" s="7">
        <v>1</v>
      </c>
      <c r="P293" s="7">
        <v>0</v>
      </c>
      <c r="Q293" s="7">
        <v>0</v>
      </c>
      <c r="R293" s="7">
        <v>0</v>
      </c>
      <c r="S293" s="7">
        <v>0</v>
      </c>
      <c r="T293" s="8">
        <f>SUM(IO_Riparian[[#This Row],[JANUARY]:[DECEMBER]])</f>
        <v>6</v>
      </c>
    </row>
    <row r="294" spans="1:20" x14ac:dyDescent="0.25">
      <c r="A294" s="6" t="s">
        <v>347</v>
      </c>
      <c r="B294" s="6" t="str">
        <f>IF(ISERROR(VLOOKUP(IO_Riparian[[#This Row],[APP_ID]],Table6[APPL_ID],1,FALSE)),"","Y")</f>
        <v>Y</v>
      </c>
      <c r="C294" s="6" t="str">
        <f>IF(ISERROR(VLOOKUP(IO_Riparian[[#This Row],[APP_ID]],Sheet1!$C$2:$C$9,1,FALSE)),"","Y")</f>
        <v/>
      </c>
      <c r="E294" s="6" t="s">
        <v>1531</v>
      </c>
      <c r="F294" s="41" t="s">
        <v>1532</v>
      </c>
      <c r="G294" s="6" t="s">
        <v>108</v>
      </c>
      <c r="H294" s="7">
        <v>1</v>
      </c>
      <c r="I294" s="7">
        <v>0</v>
      </c>
      <c r="J294" s="7">
        <v>1</v>
      </c>
      <c r="K294" s="7">
        <v>0</v>
      </c>
      <c r="L294" s="7">
        <v>0</v>
      </c>
      <c r="M294" s="7">
        <v>1</v>
      </c>
      <c r="N294" s="7">
        <v>1</v>
      </c>
      <c r="O294" s="7">
        <v>1</v>
      </c>
      <c r="P294" s="7">
        <v>1</v>
      </c>
      <c r="Q294" s="7">
        <v>0</v>
      </c>
      <c r="R294" s="7">
        <v>0</v>
      </c>
      <c r="S294" s="7">
        <v>0</v>
      </c>
      <c r="T294" s="8">
        <f>SUM(IO_Riparian[[#This Row],[JANUARY]:[DECEMBER]])</f>
        <v>6</v>
      </c>
    </row>
    <row r="295" spans="1:20" x14ac:dyDescent="0.25">
      <c r="A295" s="6" t="s">
        <v>365</v>
      </c>
      <c r="B295" s="6" t="str">
        <f>IF(ISERROR(VLOOKUP(IO_Riparian[[#This Row],[APP_ID]],Table6[APPL_ID],1,FALSE)),"","Y")</f>
        <v>Y</v>
      </c>
      <c r="C295" s="6" t="str">
        <f>IF(ISERROR(VLOOKUP(IO_Riparian[[#This Row],[APP_ID]],Sheet1!$C$2:$C$9,1,FALSE)),"","Y")</f>
        <v/>
      </c>
      <c r="E295" s="6" t="s">
        <v>1531</v>
      </c>
      <c r="F295" s="41" t="s">
        <v>1532</v>
      </c>
      <c r="G295" s="6" t="s">
        <v>108</v>
      </c>
      <c r="H295" s="7">
        <v>1</v>
      </c>
      <c r="I295" s="7">
        <v>1</v>
      </c>
      <c r="J295" s="7">
        <v>1</v>
      </c>
      <c r="K295" s="7">
        <v>1</v>
      </c>
      <c r="L295" s="7">
        <v>1</v>
      </c>
      <c r="M295" s="7">
        <v>1</v>
      </c>
      <c r="N295" s="7">
        <v>1</v>
      </c>
      <c r="O295" s="7">
        <v>1</v>
      </c>
      <c r="P295" s="7">
        <v>1</v>
      </c>
      <c r="Q295" s="7">
        <v>1</v>
      </c>
      <c r="R295" s="7">
        <v>1</v>
      </c>
      <c r="S295" s="7">
        <v>1</v>
      </c>
      <c r="T295" s="8">
        <f>SUM(IO_Riparian[[#This Row],[JANUARY]:[DECEMBER]])</f>
        <v>12</v>
      </c>
    </row>
    <row r="296" spans="1:20" x14ac:dyDescent="0.25">
      <c r="A296" s="6" t="s">
        <v>993</v>
      </c>
      <c r="B296" s="6" t="str">
        <f>IF(ISERROR(VLOOKUP(IO_Riparian[[#This Row],[APP_ID]],Table6[APPL_ID],1,FALSE)),"","Y")</f>
        <v>Y</v>
      </c>
      <c r="C296" s="6" t="str">
        <f>IF(ISERROR(VLOOKUP(IO_Riparian[[#This Row],[APP_ID]],Sheet1!$C$2:$C$9,1,FALSE)),"","Y")</f>
        <v/>
      </c>
      <c r="E296" s="6" t="s">
        <v>1531</v>
      </c>
      <c r="F296" s="41" t="s">
        <v>1532</v>
      </c>
      <c r="G296" s="6" t="s">
        <v>994</v>
      </c>
      <c r="H296" s="7">
        <v>0</v>
      </c>
      <c r="I296" s="7">
        <v>0</v>
      </c>
      <c r="J296" s="7">
        <v>0</v>
      </c>
      <c r="K296" s="7">
        <v>0</v>
      </c>
      <c r="L296" s="7">
        <v>1</v>
      </c>
      <c r="M296" s="7">
        <v>1</v>
      </c>
      <c r="N296" s="7">
        <v>1</v>
      </c>
      <c r="O296" s="7">
        <v>1</v>
      </c>
      <c r="P296" s="7">
        <v>1</v>
      </c>
      <c r="Q296" s="7">
        <v>1</v>
      </c>
      <c r="R296" s="7">
        <v>0</v>
      </c>
      <c r="S296" s="7">
        <v>0</v>
      </c>
      <c r="T296" s="8">
        <f>SUM(IO_Riparian[[#This Row],[JANUARY]:[DECEMBER]])</f>
        <v>6</v>
      </c>
    </row>
    <row r="297" spans="1:20" x14ac:dyDescent="0.25">
      <c r="A297" s="6" t="s">
        <v>388</v>
      </c>
      <c r="B297" s="6" t="str">
        <f>IF(ISERROR(VLOOKUP(IO_Riparian[[#This Row],[APP_ID]],Table6[APPL_ID],1,FALSE)),"","Y")</f>
        <v>Y</v>
      </c>
      <c r="C297" s="6" t="str">
        <f>IF(ISERROR(VLOOKUP(IO_Riparian[[#This Row],[APP_ID]],Sheet1!$C$2:$C$9,1,FALSE)),"","Y")</f>
        <v/>
      </c>
      <c r="E297" s="6" t="s">
        <v>1531</v>
      </c>
      <c r="F297" s="41" t="s">
        <v>1532</v>
      </c>
      <c r="G297" s="6" t="s">
        <v>108</v>
      </c>
      <c r="H297" s="7">
        <v>1</v>
      </c>
      <c r="I297" s="7">
        <v>0</v>
      </c>
      <c r="J297" s="7">
        <v>1</v>
      </c>
      <c r="K297" s="7">
        <v>0</v>
      </c>
      <c r="L297" s="7">
        <v>0</v>
      </c>
      <c r="M297" s="7">
        <v>1</v>
      </c>
      <c r="N297" s="7">
        <v>1</v>
      </c>
      <c r="O297" s="7">
        <v>1</v>
      </c>
      <c r="P297" s="7">
        <v>1</v>
      </c>
      <c r="Q297" s="7">
        <v>0</v>
      </c>
      <c r="R297" s="7">
        <v>0</v>
      </c>
      <c r="S297" s="7">
        <v>0</v>
      </c>
      <c r="T297" s="8">
        <f>SUM(IO_Riparian[[#This Row],[JANUARY]:[DECEMBER]])</f>
        <v>6</v>
      </c>
    </row>
    <row r="298" spans="1:20" x14ac:dyDescent="0.25">
      <c r="A298" s="6" t="s">
        <v>945</v>
      </c>
      <c r="B298" s="6" t="str">
        <f>IF(ISERROR(VLOOKUP(IO_Riparian[[#This Row],[APP_ID]],Table6[APPL_ID],1,FALSE)),"","Y")</f>
        <v>Y</v>
      </c>
      <c r="C298" s="6" t="str">
        <f>IF(ISERROR(VLOOKUP(IO_Riparian[[#This Row],[APP_ID]],Sheet1!$C$2:$C$9,1,FALSE)),"","Y")</f>
        <v/>
      </c>
      <c r="E298" s="6" t="s">
        <v>1531</v>
      </c>
      <c r="F298" s="41" t="s">
        <v>1532</v>
      </c>
      <c r="G298" s="6" t="s">
        <v>946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8">
        <f>SUM(IO_Riparian[[#This Row],[JANUARY]:[DECEMBER]])</f>
        <v>0</v>
      </c>
    </row>
    <row r="299" spans="1:20" x14ac:dyDescent="0.25">
      <c r="A299" s="6" t="s">
        <v>107</v>
      </c>
      <c r="B299" s="6" t="str">
        <f>IF(ISERROR(VLOOKUP(IO_Riparian[[#This Row],[APP_ID]],Table6[APPL_ID],1,FALSE)),"","Y")</f>
        <v>Y</v>
      </c>
      <c r="C299" s="6" t="str">
        <f>IF(ISERROR(VLOOKUP(IO_Riparian[[#This Row],[APP_ID]],Sheet1!$C$2:$C$9,1,FALSE)),"","Y")</f>
        <v/>
      </c>
      <c r="E299" s="6" t="s">
        <v>1531</v>
      </c>
      <c r="F299" s="41" t="s">
        <v>1532</v>
      </c>
      <c r="G299" s="6" t="s">
        <v>108</v>
      </c>
      <c r="H299" s="7">
        <v>0</v>
      </c>
      <c r="I299" s="7">
        <v>0</v>
      </c>
      <c r="J299" s="7">
        <v>0</v>
      </c>
      <c r="K299" s="7">
        <v>1</v>
      </c>
      <c r="L299" s="7">
        <v>1</v>
      </c>
      <c r="M299" s="7">
        <v>1</v>
      </c>
      <c r="N299" s="7">
        <v>1</v>
      </c>
      <c r="O299" s="7">
        <v>1</v>
      </c>
      <c r="P299" s="7">
        <v>1</v>
      </c>
      <c r="Q299" s="7">
        <v>0</v>
      </c>
      <c r="R299" s="7">
        <v>0</v>
      </c>
      <c r="S299" s="7">
        <v>0</v>
      </c>
      <c r="T299" s="8">
        <f>SUM(IO_Riparian[[#This Row],[JANUARY]:[DECEMBER]])</f>
        <v>6</v>
      </c>
    </row>
    <row r="300" spans="1:20" x14ac:dyDescent="0.25">
      <c r="A300" s="6" t="s">
        <v>293</v>
      </c>
      <c r="B300" s="6" t="str">
        <f>IF(ISERROR(VLOOKUP(IO_Riparian[[#This Row],[APP_ID]],Table6[APPL_ID],1,FALSE)),"","Y")</f>
        <v>Y</v>
      </c>
      <c r="C300" s="6" t="str">
        <f>IF(ISERROR(VLOOKUP(IO_Riparian[[#This Row],[APP_ID]],Sheet1!$C$2:$C$9,1,FALSE)),"","Y")</f>
        <v/>
      </c>
      <c r="E300" s="6" t="s">
        <v>1531</v>
      </c>
      <c r="F300" s="41" t="s">
        <v>1532</v>
      </c>
      <c r="G300" s="6" t="s">
        <v>294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8">
        <f>SUM(IO_Riparian[[#This Row],[JANUARY]:[DECEMBER]])</f>
        <v>0</v>
      </c>
    </row>
    <row r="301" spans="1:20" x14ac:dyDescent="0.25">
      <c r="A301" s="6" t="s">
        <v>785</v>
      </c>
      <c r="B301" s="6" t="str">
        <f>IF(ISERROR(VLOOKUP(IO_Riparian[[#This Row],[APP_ID]],Table6[APPL_ID],1,FALSE)),"","Y")</f>
        <v>Y</v>
      </c>
      <c r="C301" s="6" t="str">
        <f>IF(ISERROR(VLOOKUP(IO_Riparian[[#This Row],[APP_ID]],Sheet1!$C$2:$C$9,1,FALSE)),"","Y")</f>
        <v/>
      </c>
      <c r="E301" s="6" t="s">
        <v>1531</v>
      </c>
      <c r="F301" s="41" t="s">
        <v>1533</v>
      </c>
      <c r="G301" s="6" t="s">
        <v>786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8">
        <f>SUM(IO_Riparian[[#This Row],[JANUARY]:[DECEMBER]])</f>
        <v>0</v>
      </c>
    </row>
    <row r="302" spans="1:20" x14ac:dyDescent="0.25">
      <c r="A302" s="6" t="s">
        <v>1227</v>
      </c>
      <c r="B302" s="6" t="str">
        <f>IF(ISERROR(VLOOKUP(IO_Riparian[[#This Row],[APP_ID]],Table6[APPL_ID],1,FALSE)),"","Y")</f>
        <v>Y</v>
      </c>
      <c r="C302" s="6" t="str">
        <f>IF(ISERROR(VLOOKUP(IO_Riparian[[#This Row],[APP_ID]],Sheet1!$C$2:$C$9,1,FALSE)),"","Y")</f>
        <v/>
      </c>
      <c r="E302" s="6" t="s">
        <v>1531</v>
      </c>
      <c r="F302" s="41" t="s">
        <v>1533</v>
      </c>
      <c r="G302" s="6" t="s">
        <v>1228</v>
      </c>
      <c r="H302" s="7">
        <v>0</v>
      </c>
      <c r="I302" s="7">
        <v>0</v>
      </c>
      <c r="J302" s="7">
        <v>0</v>
      </c>
      <c r="K302" s="7">
        <v>1</v>
      </c>
      <c r="L302" s="7">
        <v>1</v>
      </c>
      <c r="M302" s="7">
        <v>1</v>
      </c>
      <c r="N302" s="7">
        <v>1</v>
      </c>
      <c r="O302" s="7">
        <v>1</v>
      </c>
      <c r="P302" s="7">
        <v>1</v>
      </c>
      <c r="Q302" s="7">
        <v>1</v>
      </c>
      <c r="R302" s="7">
        <v>0</v>
      </c>
      <c r="S302" s="7">
        <v>0</v>
      </c>
      <c r="T302" s="8">
        <f>SUM(IO_Riparian[[#This Row],[JANUARY]:[DECEMBER]])</f>
        <v>7</v>
      </c>
    </row>
    <row r="303" spans="1:20" x14ac:dyDescent="0.25">
      <c r="A303" s="6" t="s">
        <v>675</v>
      </c>
      <c r="B303" s="6" t="str">
        <f>IF(ISERROR(VLOOKUP(IO_Riparian[[#This Row],[APP_ID]],Table6[APPL_ID],1,FALSE)),"","Y")</f>
        <v>Y</v>
      </c>
      <c r="C303" s="6" t="str">
        <f>IF(ISERROR(VLOOKUP(IO_Riparian[[#This Row],[APP_ID]],Sheet1!$C$2:$C$9,1,FALSE)),"","Y")</f>
        <v/>
      </c>
      <c r="E303" s="6" t="s">
        <v>1531</v>
      </c>
      <c r="F303" s="41" t="s">
        <v>1533</v>
      </c>
      <c r="G303" s="6" t="s">
        <v>676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8">
        <f>SUM(IO_Riparian[[#This Row],[JANUARY]:[DECEMBER]])</f>
        <v>0</v>
      </c>
    </row>
    <row r="304" spans="1:20" x14ac:dyDescent="0.25">
      <c r="A304" s="6" t="s">
        <v>109</v>
      </c>
      <c r="B304" s="6" t="str">
        <f>IF(ISERROR(VLOOKUP(IO_Riparian[[#This Row],[APP_ID]],Table6[APPL_ID],1,FALSE)),"","Y")</f>
        <v>Y</v>
      </c>
      <c r="C304" s="6" t="str">
        <f>IF(ISERROR(VLOOKUP(IO_Riparian[[#This Row],[APP_ID]],Sheet1!$C$2:$C$9,1,FALSE)),"","Y")</f>
        <v/>
      </c>
      <c r="E304" s="6" t="s">
        <v>1531</v>
      </c>
      <c r="F304" s="41" t="s">
        <v>1532</v>
      </c>
      <c r="G304" s="6" t="s">
        <v>108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8">
        <f>SUM(IO_Riparian[[#This Row],[JANUARY]:[DECEMBER]])</f>
        <v>0</v>
      </c>
    </row>
    <row r="305" spans="1:20" x14ac:dyDescent="0.25">
      <c r="A305" s="6" t="s">
        <v>688</v>
      </c>
      <c r="B305" s="6" t="str">
        <f>IF(ISERROR(VLOOKUP(IO_Riparian[[#This Row],[APP_ID]],Table6[APPL_ID],1,FALSE)),"","Y")</f>
        <v>Y</v>
      </c>
      <c r="C305" s="6" t="str">
        <f>IF(ISERROR(VLOOKUP(IO_Riparian[[#This Row],[APP_ID]],Sheet1!$C$2:$C$9,1,FALSE)),"","Y")</f>
        <v/>
      </c>
      <c r="E305" s="6" t="s">
        <v>1531</v>
      </c>
      <c r="F305" s="41" t="s">
        <v>1533</v>
      </c>
      <c r="G305" s="6" t="s">
        <v>689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8">
        <f>SUM(IO_Riparian[[#This Row],[JANUARY]:[DECEMBER]])</f>
        <v>0</v>
      </c>
    </row>
    <row r="306" spans="1:20" x14ac:dyDescent="0.25">
      <c r="A306" s="6" t="s">
        <v>679</v>
      </c>
      <c r="B306" s="6" t="str">
        <f>IF(ISERROR(VLOOKUP(IO_Riparian[[#This Row],[APP_ID]],Table6[APPL_ID],1,FALSE)),"","Y")</f>
        <v>Y</v>
      </c>
      <c r="C306" s="6" t="str">
        <f>IF(ISERROR(VLOOKUP(IO_Riparian[[#This Row],[APP_ID]],Sheet1!$C$2:$C$9,1,FALSE)),"","Y")</f>
        <v/>
      </c>
      <c r="E306" s="6" t="s">
        <v>1531</v>
      </c>
      <c r="F306" s="41" t="s">
        <v>1533</v>
      </c>
      <c r="G306" s="6" t="s">
        <v>676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8">
        <f>SUM(IO_Riparian[[#This Row],[JANUARY]:[DECEMBER]])</f>
        <v>0</v>
      </c>
    </row>
    <row r="307" spans="1:20" x14ac:dyDescent="0.25">
      <c r="A307" s="6" t="s">
        <v>110</v>
      </c>
      <c r="B307" s="6" t="str">
        <f>IF(ISERROR(VLOOKUP(IO_Riparian[[#This Row],[APP_ID]],Table6[APPL_ID],1,FALSE)),"","Y")</f>
        <v>Y</v>
      </c>
      <c r="C307" s="6" t="str">
        <f>IF(ISERROR(VLOOKUP(IO_Riparian[[#This Row],[APP_ID]],Sheet1!$C$2:$C$9,1,FALSE)),"","Y")</f>
        <v/>
      </c>
      <c r="E307" s="6" t="s">
        <v>1531</v>
      </c>
      <c r="F307" s="41" t="s">
        <v>1532</v>
      </c>
      <c r="G307" s="6" t="s">
        <v>108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8">
        <f>SUM(IO_Riparian[[#This Row],[JANUARY]:[DECEMBER]])</f>
        <v>0</v>
      </c>
    </row>
    <row r="308" spans="1:20" x14ac:dyDescent="0.25">
      <c r="A308" s="6" t="s">
        <v>1407</v>
      </c>
      <c r="B308" s="6" t="str">
        <f>IF(ISERROR(VLOOKUP(IO_Riparian[[#This Row],[APP_ID]],Table6[APPL_ID],1,FALSE)),"","Y")</f>
        <v>Y</v>
      </c>
      <c r="C308" s="6" t="str">
        <f>IF(ISERROR(VLOOKUP(IO_Riparian[[#This Row],[APP_ID]],Sheet1!$C$2:$C$9,1,FALSE)),"","Y")</f>
        <v/>
      </c>
      <c r="E308" s="6" t="s">
        <v>1531</v>
      </c>
      <c r="F308" s="41" t="s">
        <v>1533</v>
      </c>
      <c r="G308" s="6" t="s">
        <v>1408</v>
      </c>
      <c r="H308" s="7">
        <v>0</v>
      </c>
      <c r="I308" s="7">
        <v>0</v>
      </c>
      <c r="J308" s="7">
        <v>0</v>
      </c>
      <c r="K308" s="7">
        <v>1</v>
      </c>
      <c r="L308" s="7">
        <v>1</v>
      </c>
      <c r="M308" s="7">
        <v>1</v>
      </c>
      <c r="N308" s="7">
        <v>1</v>
      </c>
      <c r="O308" s="7">
        <v>1</v>
      </c>
      <c r="P308" s="7">
        <v>0</v>
      </c>
      <c r="Q308" s="7">
        <v>0</v>
      </c>
      <c r="R308" s="7">
        <v>0</v>
      </c>
      <c r="S308" s="7">
        <v>0</v>
      </c>
      <c r="T308" s="8">
        <f>SUM(IO_Riparian[[#This Row],[JANUARY]:[DECEMBER]])</f>
        <v>5</v>
      </c>
    </row>
    <row r="309" spans="1:20" x14ac:dyDescent="0.25">
      <c r="A309" s="6" t="s">
        <v>1237</v>
      </c>
      <c r="B309" s="6" t="str">
        <f>IF(ISERROR(VLOOKUP(IO_Riparian[[#This Row],[APP_ID]],Table6[APPL_ID],1,FALSE)),"","Y")</f>
        <v>Y</v>
      </c>
      <c r="C309" s="6" t="str">
        <f>IF(ISERROR(VLOOKUP(IO_Riparian[[#This Row],[APP_ID]],Sheet1!$C$2:$C$9,1,FALSE)),"","Y")</f>
        <v/>
      </c>
      <c r="E309" s="6" t="s">
        <v>1531</v>
      </c>
      <c r="F309" s="41" t="s">
        <v>1533</v>
      </c>
      <c r="G309" s="6" t="s">
        <v>1228</v>
      </c>
      <c r="H309" s="7">
        <v>0</v>
      </c>
      <c r="I309" s="7">
        <v>0</v>
      </c>
      <c r="J309" s="7">
        <v>0</v>
      </c>
      <c r="K309" s="7">
        <v>1</v>
      </c>
      <c r="L309" s="7">
        <v>1</v>
      </c>
      <c r="M309" s="7">
        <v>1</v>
      </c>
      <c r="N309" s="7">
        <v>1</v>
      </c>
      <c r="O309" s="7">
        <v>1</v>
      </c>
      <c r="P309" s="7">
        <v>1</v>
      </c>
      <c r="Q309" s="7">
        <v>1</v>
      </c>
      <c r="R309" s="7">
        <v>0</v>
      </c>
      <c r="S309" s="7">
        <v>0</v>
      </c>
      <c r="T309" s="8">
        <f>SUM(IO_Riparian[[#This Row],[JANUARY]:[DECEMBER]])</f>
        <v>7</v>
      </c>
    </row>
    <row r="310" spans="1:20" x14ac:dyDescent="0.25">
      <c r="A310" s="6" t="s">
        <v>111</v>
      </c>
      <c r="B310" s="6" t="str">
        <f>IF(ISERROR(VLOOKUP(IO_Riparian[[#This Row],[APP_ID]],Table6[APPL_ID],1,FALSE)),"","Y")</f>
        <v>Y</v>
      </c>
      <c r="C310" s="6" t="str">
        <f>IF(ISERROR(VLOOKUP(IO_Riparian[[#This Row],[APP_ID]],Sheet1!$C$2:$C$9,1,FALSE)),"","Y")</f>
        <v/>
      </c>
      <c r="E310" s="6" t="s">
        <v>1531</v>
      </c>
      <c r="F310" s="41" t="s">
        <v>1532</v>
      </c>
      <c r="G310" s="6" t="s">
        <v>108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8">
        <f>SUM(IO_Riparian[[#This Row],[JANUARY]:[DECEMBER]])</f>
        <v>0</v>
      </c>
    </row>
    <row r="311" spans="1:20" x14ac:dyDescent="0.25">
      <c r="A311" s="6" t="s">
        <v>1349</v>
      </c>
      <c r="B311" s="6" t="str">
        <f>IF(ISERROR(VLOOKUP(IO_Riparian[[#This Row],[APP_ID]],Table6[APPL_ID],1,FALSE)),"","Y")</f>
        <v>Y</v>
      </c>
      <c r="C311" s="6" t="str">
        <f>IF(ISERROR(VLOOKUP(IO_Riparian[[#This Row],[APP_ID]],Sheet1!$C$2:$C$9,1,FALSE)),"","Y")</f>
        <v/>
      </c>
      <c r="E311" s="6" t="s">
        <v>1531</v>
      </c>
      <c r="F311" s="41" t="s">
        <v>1532</v>
      </c>
      <c r="G311" s="6" t="s">
        <v>1350</v>
      </c>
      <c r="H311" s="7">
        <v>0</v>
      </c>
      <c r="I311" s="7">
        <v>0</v>
      </c>
      <c r="J311" s="7">
        <v>11</v>
      </c>
      <c r="K311" s="7">
        <v>1</v>
      </c>
      <c r="L311" s="7">
        <v>1</v>
      </c>
      <c r="M311" s="7">
        <v>1</v>
      </c>
      <c r="N311" s="7">
        <v>1</v>
      </c>
      <c r="O311" s="7">
        <v>1</v>
      </c>
      <c r="P311" s="7">
        <v>1</v>
      </c>
      <c r="Q311" s="7">
        <v>0</v>
      </c>
      <c r="R311" s="7">
        <v>0</v>
      </c>
      <c r="S311" s="7">
        <v>0</v>
      </c>
      <c r="T311" s="8">
        <f>SUM(IO_Riparian[[#This Row],[JANUARY]:[DECEMBER]])</f>
        <v>17</v>
      </c>
    </row>
    <row r="312" spans="1:20" x14ac:dyDescent="0.25">
      <c r="A312" s="6" t="s">
        <v>824</v>
      </c>
      <c r="B312" s="6" t="str">
        <f>IF(ISERROR(VLOOKUP(IO_Riparian[[#This Row],[APP_ID]],Table6[APPL_ID],1,FALSE)),"","Y")</f>
        <v>Y</v>
      </c>
      <c r="C312" s="6" t="str">
        <f>IF(ISERROR(VLOOKUP(IO_Riparian[[#This Row],[APP_ID]],Sheet1!$C$2:$C$9,1,FALSE)),"","Y")</f>
        <v/>
      </c>
      <c r="E312" s="6" t="s">
        <v>1531</v>
      </c>
      <c r="F312" s="41" t="s">
        <v>1533</v>
      </c>
      <c r="G312" s="6" t="s">
        <v>825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8">
        <f>SUM(IO_Riparian[[#This Row],[JANUARY]:[DECEMBER]])</f>
        <v>0</v>
      </c>
    </row>
    <row r="313" spans="1:20" x14ac:dyDescent="0.25">
      <c r="A313" s="6" t="s">
        <v>112</v>
      </c>
      <c r="B313" s="6" t="str">
        <f>IF(ISERROR(VLOOKUP(IO_Riparian[[#This Row],[APP_ID]],Table6[APPL_ID],1,FALSE)),"","Y")</f>
        <v>Y</v>
      </c>
      <c r="C313" s="6" t="str">
        <f>IF(ISERROR(VLOOKUP(IO_Riparian[[#This Row],[APP_ID]],Sheet1!$C$2:$C$9,1,FALSE)),"","Y")</f>
        <v/>
      </c>
      <c r="E313" s="6" t="s">
        <v>1531</v>
      </c>
      <c r="F313" s="41" t="s">
        <v>1532</v>
      </c>
      <c r="G313" s="6" t="s">
        <v>108</v>
      </c>
      <c r="H313" s="7">
        <v>0</v>
      </c>
      <c r="I313" s="7">
        <v>0</v>
      </c>
      <c r="J313" s="7">
        <v>0</v>
      </c>
      <c r="K313" s="7">
        <v>1</v>
      </c>
      <c r="L313" s="7">
        <v>1</v>
      </c>
      <c r="M313" s="7">
        <v>1</v>
      </c>
      <c r="N313" s="7">
        <v>1</v>
      </c>
      <c r="O313" s="7">
        <v>1</v>
      </c>
      <c r="P313" s="7">
        <v>1</v>
      </c>
      <c r="Q313" s="7">
        <v>0</v>
      </c>
      <c r="R313" s="7">
        <v>0</v>
      </c>
      <c r="S313" s="7">
        <v>0</v>
      </c>
      <c r="T313" s="8">
        <f>SUM(IO_Riparian[[#This Row],[JANUARY]:[DECEMBER]])</f>
        <v>6</v>
      </c>
    </row>
    <row r="314" spans="1:20" x14ac:dyDescent="0.25">
      <c r="A314" s="6" t="s">
        <v>1162</v>
      </c>
      <c r="B314" s="6" t="str">
        <f>IF(ISERROR(VLOOKUP(IO_Riparian[[#This Row],[APP_ID]],Table6[APPL_ID],1,FALSE)),"","Y")</f>
        <v>Y</v>
      </c>
      <c r="C314" s="6" t="str">
        <f>IF(ISERROR(VLOOKUP(IO_Riparian[[#This Row],[APP_ID]],Sheet1!$C$2:$C$9,1,FALSE)),"","Y")</f>
        <v/>
      </c>
      <c r="E314" s="6" t="s">
        <v>1531</v>
      </c>
      <c r="F314" s="41" t="s">
        <v>1533</v>
      </c>
      <c r="G314" s="6" t="s">
        <v>1163</v>
      </c>
      <c r="H314" s="7">
        <v>1</v>
      </c>
      <c r="I314" s="7">
        <v>1</v>
      </c>
      <c r="J314" s="7">
        <v>1</v>
      </c>
      <c r="K314" s="7">
        <v>1</v>
      </c>
      <c r="L314" s="7">
        <v>1</v>
      </c>
      <c r="M314" s="7">
        <v>1</v>
      </c>
      <c r="N314" s="7">
        <v>1</v>
      </c>
      <c r="O314" s="7">
        <v>1</v>
      </c>
      <c r="P314" s="7">
        <v>1</v>
      </c>
      <c r="Q314" s="7">
        <v>1</v>
      </c>
      <c r="R314" s="7">
        <v>1</v>
      </c>
      <c r="S314" s="7">
        <v>1</v>
      </c>
      <c r="T314" s="8">
        <f>SUM(IO_Riparian[[#This Row],[JANUARY]:[DECEMBER]])</f>
        <v>12</v>
      </c>
    </row>
    <row r="315" spans="1:20" x14ac:dyDescent="0.25">
      <c r="A315" s="6" t="s">
        <v>115</v>
      </c>
      <c r="B315" s="6" t="str">
        <f>IF(ISERROR(VLOOKUP(IO_Riparian[[#This Row],[APP_ID]],Table6[APPL_ID],1,FALSE)),"","Y")</f>
        <v>Y</v>
      </c>
      <c r="C315" s="6" t="str">
        <f>IF(ISERROR(VLOOKUP(IO_Riparian[[#This Row],[APP_ID]],Sheet1!$C$2:$C$9,1,FALSE)),"","Y")</f>
        <v/>
      </c>
      <c r="E315" s="6" t="s">
        <v>1531</v>
      </c>
      <c r="F315" s="41" t="s">
        <v>1533</v>
      </c>
      <c r="G315" s="6" t="s">
        <v>116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8">
        <f>SUM(IO_Riparian[[#This Row],[JANUARY]:[DECEMBER]])</f>
        <v>0</v>
      </c>
    </row>
    <row r="316" spans="1:20" x14ac:dyDescent="0.25">
      <c r="A316" s="6" t="s">
        <v>1351</v>
      </c>
      <c r="B316" s="6" t="str">
        <f>IF(ISERROR(VLOOKUP(IO_Riparian[[#This Row],[APP_ID]],Table6[APPL_ID],1,FALSE)),"","Y")</f>
        <v>Y</v>
      </c>
      <c r="C316" s="6" t="str">
        <f>IF(ISERROR(VLOOKUP(IO_Riparian[[#This Row],[APP_ID]],Sheet1!$C$2:$C$9,1,FALSE)),"","Y")</f>
        <v/>
      </c>
      <c r="E316" s="6" t="s">
        <v>1531</v>
      </c>
      <c r="F316" s="41" t="s">
        <v>1532</v>
      </c>
      <c r="G316" s="6" t="s">
        <v>1350</v>
      </c>
      <c r="H316" s="7">
        <v>0</v>
      </c>
      <c r="I316" s="7">
        <v>0</v>
      </c>
      <c r="J316" s="7">
        <v>1</v>
      </c>
      <c r="K316" s="7">
        <v>1</v>
      </c>
      <c r="L316" s="7">
        <v>1</v>
      </c>
      <c r="M316" s="7">
        <v>1</v>
      </c>
      <c r="N316" s="7">
        <v>1</v>
      </c>
      <c r="O316" s="7">
        <v>1</v>
      </c>
      <c r="P316" s="7">
        <v>1</v>
      </c>
      <c r="Q316" s="7">
        <v>1</v>
      </c>
      <c r="R316" s="7">
        <v>0</v>
      </c>
      <c r="S316" s="7">
        <v>0</v>
      </c>
      <c r="T316" s="8">
        <f>SUM(IO_Riparian[[#This Row],[JANUARY]:[DECEMBER]])</f>
        <v>8</v>
      </c>
    </row>
    <row r="317" spans="1:20" x14ac:dyDescent="0.25">
      <c r="A317" s="6" t="s">
        <v>886</v>
      </c>
      <c r="B317" s="6" t="str">
        <f>IF(ISERROR(VLOOKUP(IO_Riparian[[#This Row],[APP_ID]],Table6[APPL_ID],1,FALSE)),"","Y")</f>
        <v>Y</v>
      </c>
      <c r="C317" s="6" t="str">
        <f>IF(ISERROR(VLOOKUP(IO_Riparian[[#This Row],[APP_ID]],Sheet1!$C$2:$C$9,1,FALSE)),"","Y")</f>
        <v/>
      </c>
      <c r="E317" s="6" t="s">
        <v>1531</v>
      </c>
      <c r="F317" s="41" t="s">
        <v>1533</v>
      </c>
      <c r="G317" s="6" t="s">
        <v>887</v>
      </c>
      <c r="H317" s="7">
        <v>0</v>
      </c>
      <c r="I317" s="7">
        <v>0</v>
      </c>
      <c r="J317" s="7">
        <v>1</v>
      </c>
      <c r="K317" s="7">
        <v>1</v>
      </c>
      <c r="L317" s="7">
        <v>1</v>
      </c>
      <c r="M317" s="7">
        <v>1</v>
      </c>
      <c r="N317" s="7">
        <v>1</v>
      </c>
      <c r="O317" s="7">
        <v>1</v>
      </c>
      <c r="P317" s="7">
        <v>1</v>
      </c>
      <c r="Q317" s="7">
        <v>1</v>
      </c>
      <c r="R317" s="7">
        <v>0</v>
      </c>
      <c r="S317" s="7">
        <v>0</v>
      </c>
      <c r="T317" s="8">
        <f>SUM(IO_Riparian[[#This Row],[JANUARY]:[DECEMBER]])</f>
        <v>8</v>
      </c>
    </row>
    <row r="318" spans="1:20" x14ac:dyDescent="0.25">
      <c r="A318" s="6" t="s">
        <v>849</v>
      </c>
      <c r="B318" s="6" t="str">
        <f>IF(ISERROR(VLOOKUP(IO_Riparian[[#This Row],[APP_ID]],Table6[APPL_ID],1,FALSE)),"","Y")</f>
        <v>Y</v>
      </c>
      <c r="C318" s="6" t="str">
        <f>IF(ISERROR(VLOOKUP(IO_Riparian[[#This Row],[APP_ID]],Sheet1!$C$2:$C$9,1,FALSE)),"","Y")</f>
        <v/>
      </c>
      <c r="E318" s="6" t="s">
        <v>1531</v>
      </c>
      <c r="F318" s="41" t="s">
        <v>1533</v>
      </c>
      <c r="G318" s="6" t="s">
        <v>825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8">
        <f>SUM(IO_Riparian[[#This Row],[JANUARY]:[DECEMBER]])</f>
        <v>0</v>
      </c>
    </row>
    <row r="319" spans="1:20" x14ac:dyDescent="0.25">
      <c r="A319" s="6" t="s">
        <v>708</v>
      </c>
      <c r="B319" s="6" t="str">
        <f>IF(ISERROR(VLOOKUP(IO_Riparian[[#This Row],[APP_ID]],Table6[APPL_ID],1,FALSE)),"","Y")</f>
        <v>Y</v>
      </c>
      <c r="C319" s="6" t="str">
        <f>IF(ISERROR(VLOOKUP(IO_Riparian[[#This Row],[APP_ID]],Sheet1!$C$2:$C$9,1,FALSE)),"","Y")</f>
        <v/>
      </c>
      <c r="E319" s="6" t="s">
        <v>1531</v>
      </c>
      <c r="F319" s="41" t="s">
        <v>1532</v>
      </c>
      <c r="G319" s="6" t="s">
        <v>656</v>
      </c>
      <c r="H319" s="7">
        <v>0</v>
      </c>
      <c r="I319" s="7">
        <v>0</v>
      </c>
      <c r="J319" s="7">
        <v>1</v>
      </c>
      <c r="K319" s="7">
        <v>1</v>
      </c>
      <c r="L319" s="7">
        <v>1</v>
      </c>
      <c r="M319" s="7">
        <v>1</v>
      </c>
      <c r="N319" s="7">
        <v>1</v>
      </c>
      <c r="O319" s="7">
        <v>1</v>
      </c>
      <c r="P319" s="7">
        <v>1</v>
      </c>
      <c r="Q319" s="7">
        <v>1</v>
      </c>
      <c r="R319" s="7">
        <v>1</v>
      </c>
      <c r="S319" s="7">
        <v>0</v>
      </c>
      <c r="T319" s="8">
        <f>SUM(IO_Riparian[[#This Row],[JANUARY]:[DECEMBER]])</f>
        <v>9</v>
      </c>
    </row>
    <row r="320" spans="1:20" x14ac:dyDescent="0.25">
      <c r="A320" s="6" t="s">
        <v>655</v>
      </c>
      <c r="B320" s="6" t="str">
        <f>IF(ISERROR(VLOOKUP(IO_Riparian[[#This Row],[APP_ID]],Table6[APPL_ID],1,FALSE)),"","Y")</f>
        <v>Y</v>
      </c>
      <c r="C320" s="6" t="str">
        <f>IF(ISERROR(VLOOKUP(IO_Riparian[[#This Row],[APP_ID]],Sheet1!$C$2:$C$9,1,FALSE)),"","Y")</f>
        <v/>
      </c>
      <c r="E320" s="6" t="s">
        <v>1531</v>
      </c>
      <c r="F320" s="41" t="s">
        <v>1532</v>
      </c>
      <c r="G320" s="6" t="s">
        <v>656</v>
      </c>
      <c r="H320" s="7">
        <v>0</v>
      </c>
      <c r="I320" s="7">
        <v>0</v>
      </c>
      <c r="J320" s="7">
        <v>0</v>
      </c>
      <c r="K320" s="7">
        <v>1</v>
      </c>
      <c r="L320" s="7">
        <v>1</v>
      </c>
      <c r="M320" s="7">
        <v>1</v>
      </c>
      <c r="N320" s="7">
        <v>1</v>
      </c>
      <c r="O320" s="7">
        <v>1</v>
      </c>
      <c r="P320" s="7">
        <v>1</v>
      </c>
      <c r="Q320" s="7">
        <v>1</v>
      </c>
      <c r="R320" s="7">
        <v>0</v>
      </c>
      <c r="S320" s="7">
        <v>0</v>
      </c>
      <c r="T320" s="8">
        <f>SUM(IO_Riparian[[#This Row],[JANUARY]:[DECEMBER]])</f>
        <v>7</v>
      </c>
    </row>
    <row r="321" spans="1:20" x14ac:dyDescent="0.25">
      <c r="A321" s="6" t="s">
        <v>867</v>
      </c>
      <c r="B321" s="6" t="str">
        <f>IF(ISERROR(VLOOKUP(IO_Riparian[[#This Row],[APP_ID]],Table6[APPL_ID],1,FALSE)),"","Y")</f>
        <v>Y</v>
      </c>
      <c r="C321" s="6" t="str">
        <f>IF(ISERROR(VLOOKUP(IO_Riparian[[#This Row],[APP_ID]],Sheet1!$C$2:$C$9,1,FALSE)),"","Y")</f>
        <v/>
      </c>
      <c r="E321" s="6" t="s">
        <v>1531</v>
      </c>
      <c r="F321" s="41" t="s">
        <v>1532</v>
      </c>
      <c r="G321" s="6" t="s">
        <v>707</v>
      </c>
      <c r="H321" s="7">
        <v>0</v>
      </c>
      <c r="I321" s="7">
        <v>0</v>
      </c>
      <c r="J321" s="7">
        <v>1</v>
      </c>
      <c r="K321" s="7">
        <v>1</v>
      </c>
      <c r="L321" s="7">
        <v>1</v>
      </c>
      <c r="M321" s="7">
        <v>1</v>
      </c>
      <c r="N321" s="7">
        <v>1</v>
      </c>
      <c r="O321" s="7">
        <v>1</v>
      </c>
      <c r="P321" s="7">
        <v>1</v>
      </c>
      <c r="Q321" s="7">
        <v>1</v>
      </c>
      <c r="R321" s="7">
        <v>0</v>
      </c>
      <c r="S321" s="7">
        <v>0</v>
      </c>
      <c r="T321" s="8">
        <f>SUM(IO_Riparian[[#This Row],[JANUARY]:[DECEMBER]])</f>
        <v>8</v>
      </c>
    </row>
    <row r="322" spans="1:20" x14ac:dyDescent="0.25">
      <c r="A322" s="6" t="s">
        <v>954</v>
      </c>
      <c r="B322" s="6" t="str">
        <f>IF(ISERROR(VLOOKUP(IO_Riparian[[#This Row],[APP_ID]],Table6[APPL_ID],1,FALSE)),"","Y")</f>
        <v>Y</v>
      </c>
      <c r="C322" s="6" t="str">
        <f>IF(ISERROR(VLOOKUP(IO_Riparian[[#This Row],[APP_ID]],Sheet1!$C$2:$C$9,1,FALSE)),"","Y")</f>
        <v/>
      </c>
      <c r="E322" s="6" t="s">
        <v>1531</v>
      </c>
      <c r="F322" s="41" t="s">
        <v>1533</v>
      </c>
      <c r="G322" s="6" t="s">
        <v>946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0</v>
      </c>
      <c r="S322" s="7">
        <v>0</v>
      </c>
      <c r="T322" s="8">
        <f>SUM(IO_Riparian[[#This Row],[JANUARY]:[DECEMBER]])</f>
        <v>0</v>
      </c>
    </row>
    <row r="323" spans="1:20" x14ac:dyDescent="0.25">
      <c r="A323" s="6" t="s">
        <v>959</v>
      </c>
      <c r="B323" s="6" t="str">
        <f>IF(ISERROR(VLOOKUP(IO_Riparian[[#This Row],[APP_ID]],Table6[APPL_ID],1,FALSE)),"","Y")</f>
        <v>Y</v>
      </c>
      <c r="C323" s="6" t="str">
        <f>IF(ISERROR(VLOOKUP(IO_Riparian[[#This Row],[APP_ID]],Sheet1!$C$2:$C$9,1,FALSE)),"","Y")</f>
        <v/>
      </c>
      <c r="E323" s="6" t="s">
        <v>1531</v>
      </c>
      <c r="F323" s="41" t="s">
        <v>1533</v>
      </c>
      <c r="G323" s="6" t="s">
        <v>946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8">
        <f>SUM(IO_Riparian[[#This Row],[JANUARY]:[DECEMBER]])</f>
        <v>0</v>
      </c>
    </row>
    <row r="324" spans="1:20" x14ac:dyDescent="0.25">
      <c r="A324" s="6" t="s">
        <v>957</v>
      </c>
      <c r="B324" s="6" t="str">
        <f>IF(ISERROR(VLOOKUP(IO_Riparian[[#This Row],[APP_ID]],Table6[APPL_ID],1,FALSE)),"","Y")</f>
        <v>Y</v>
      </c>
      <c r="C324" s="6" t="str">
        <f>IF(ISERROR(VLOOKUP(IO_Riparian[[#This Row],[APP_ID]],Sheet1!$C$2:$C$9,1,FALSE)),"","Y")</f>
        <v/>
      </c>
      <c r="E324" s="6" t="s">
        <v>1531</v>
      </c>
      <c r="F324" s="41" t="s">
        <v>1533</v>
      </c>
      <c r="G324" s="6" t="s">
        <v>946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8">
        <f>SUM(IO_Riparian[[#This Row],[JANUARY]:[DECEMBER]])</f>
        <v>0</v>
      </c>
    </row>
    <row r="325" spans="1:20" x14ac:dyDescent="0.25">
      <c r="A325" s="6" t="s">
        <v>1421</v>
      </c>
      <c r="B325" s="6" t="str">
        <f>IF(ISERROR(VLOOKUP(IO_Riparian[[#This Row],[APP_ID]],Table6[APPL_ID],1,FALSE)),"","Y")</f>
        <v>Y</v>
      </c>
      <c r="C325" s="6" t="str">
        <f>IF(ISERROR(VLOOKUP(IO_Riparian[[#This Row],[APP_ID]],Sheet1!$C$2:$C$9,1,FALSE)),"","Y")</f>
        <v/>
      </c>
      <c r="E325" s="6" t="s">
        <v>1531</v>
      </c>
      <c r="F325" s="41" t="s">
        <v>1533</v>
      </c>
      <c r="G325" s="6" t="s">
        <v>1422</v>
      </c>
      <c r="H325" s="7">
        <v>1</v>
      </c>
      <c r="I325" s="7">
        <v>0</v>
      </c>
      <c r="J325" s="7">
        <v>0</v>
      </c>
      <c r="K325" s="7">
        <v>1</v>
      </c>
      <c r="L325" s="7">
        <v>1</v>
      </c>
      <c r="M325" s="7">
        <v>1</v>
      </c>
      <c r="N325" s="7">
        <v>1</v>
      </c>
      <c r="O325" s="7">
        <v>1</v>
      </c>
      <c r="P325" s="7">
        <v>1</v>
      </c>
      <c r="Q325" s="7">
        <v>0</v>
      </c>
      <c r="R325" s="7">
        <v>0</v>
      </c>
      <c r="S325" s="7">
        <v>0</v>
      </c>
      <c r="T325" s="8">
        <f>SUM(IO_Riparian[[#This Row],[JANUARY]:[DECEMBER]])</f>
        <v>7</v>
      </c>
    </row>
    <row r="326" spans="1:20" x14ac:dyDescent="0.25">
      <c r="A326" s="6" t="s">
        <v>1205</v>
      </c>
      <c r="B326" s="6" t="str">
        <f>IF(ISERROR(VLOOKUP(IO_Riparian[[#This Row],[APP_ID]],Table6[APPL_ID],1,FALSE)),"","Y")</f>
        <v>Y</v>
      </c>
      <c r="C326" s="6" t="str">
        <f>IF(ISERROR(VLOOKUP(IO_Riparian[[#This Row],[APP_ID]],Sheet1!$C$2:$C$9,1,FALSE)),"","Y")</f>
        <v/>
      </c>
      <c r="E326" s="6" t="s">
        <v>1531</v>
      </c>
      <c r="F326" s="41" t="s">
        <v>1533</v>
      </c>
      <c r="G326" s="6" t="s">
        <v>1206</v>
      </c>
      <c r="H326" s="7">
        <v>24</v>
      </c>
      <c r="I326" s="7">
        <v>0</v>
      </c>
      <c r="J326" s="7">
        <v>14.9</v>
      </c>
      <c r="K326" s="7">
        <v>42</v>
      </c>
      <c r="L326" s="7">
        <v>104.3</v>
      </c>
      <c r="M326" s="7">
        <v>116.5</v>
      </c>
      <c r="N326" s="7">
        <v>100.3</v>
      </c>
      <c r="O326" s="7">
        <v>98.4</v>
      </c>
      <c r="P326" s="7">
        <v>68.900000000000006</v>
      </c>
      <c r="Q326" s="7">
        <v>40.5</v>
      </c>
      <c r="R326" s="7">
        <v>4.7</v>
      </c>
      <c r="S326" s="7">
        <v>0</v>
      </c>
      <c r="T326" s="8">
        <f>SUM(IO_Riparian[[#This Row],[JANUARY]:[DECEMBER]])</f>
        <v>614.5</v>
      </c>
    </row>
    <row r="327" spans="1:20" x14ac:dyDescent="0.25">
      <c r="A327" s="6" t="s">
        <v>1053</v>
      </c>
      <c r="B327" s="6" t="str">
        <f>IF(ISERROR(VLOOKUP(IO_Riparian[[#This Row],[APP_ID]],Table6[APPL_ID],1,FALSE)),"","Y")</f>
        <v>Y</v>
      </c>
      <c r="C327" s="6" t="str">
        <f>IF(ISERROR(VLOOKUP(IO_Riparian[[#This Row],[APP_ID]],Sheet1!$C$2:$C$9,1,FALSE)),"","Y")</f>
        <v/>
      </c>
      <c r="E327" s="6" t="s">
        <v>1531</v>
      </c>
      <c r="F327" s="41" t="s">
        <v>1533</v>
      </c>
      <c r="G327" s="6" t="s">
        <v>1054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8">
        <f>SUM(IO_Riparian[[#This Row],[JANUARY]:[DECEMBER]])</f>
        <v>0</v>
      </c>
    </row>
    <row r="328" spans="1:20" x14ac:dyDescent="0.25">
      <c r="A328" s="6" t="s">
        <v>1271</v>
      </c>
      <c r="B328" s="6" t="str">
        <f>IF(ISERROR(VLOOKUP(IO_Riparian[[#This Row],[APP_ID]],Table6[APPL_ID],1,FALSE)),"","Y")</f>
        <v>Y</v>
      </c>
      <c r="C328" s="6" t="str">
        <f>IF(ISERROR(VLOOKUP(IO_Riparian[[#This Row],[APP_ID]],Sheet1!$C$2:$C$9,1,FALSE)),"","Y")</f>
        <v/>
      </c>
      <c r="E328" s="6" t="s">
        <v>1531</v>
      </c>
      <c r="F328" s="41" t="s">
        <v>1532</v>
      </c>
      <c r="G328" s="6" t="s">
        <v>1272</v>
      </c>
      <c r="H328" s="7">
        <v>1</v>
      </c>
      <c r="I328" s="7">
        <v>1</v>
      </c>
      <c r="J328" s="7">
        <v>1</v>
      </c>
      <c r="K328" s="7">
        <v>1</v>
      </c>
      <c r="L328" s="7">
        <v>1</v>
      </c>
      <c r="M328" s="7">
        <v>1</v>
      </c>
      <c r="N328" s="7">
        <v>1</v>
      </c>
      <c r="O328" s="7">
        <v>1</v>
      </c>
      <c r="P328" s="7">
        <v>1</v>
      </c>
      <c r="Q328" s="7">
        <v>1</v>
      </c>
      <c r="R328" s="7">
        <v>1</v>
      </c>
      <c r="S328" s="7">
        <v>1</v>
      </c>
      <c r="T328" s="8">
        <f>SUM(IO_Riparian[[#This Row],[JANUARY]:[DECEMBER]])</f>
        <v>12</v>
      </c>
    </row>
    <row r="329" spans="1:20" x14ac:dyDescent="0.25">
      <c r="A329" s="6" t="s">
        <v>164</v>
      </c>
      <c r="B329" s="6" t="str">
        <f>IF(ISERROR(VLOOKUP(IO_Riparian[[#This Row],[APP_ID]],Table6[APPL_ID],1,FALSE)),"","Y")</f>
        <v>Y</v>
      </c>
      <c r="C329" s="6" t="str">
        <f>IF(ISERROR(VLOOKUP(IO_Riparian[[#This Row],[APP_ID]],Sheet1!$C$2:$C$9,1,FALSE)),"","Y")</f>
        <v/>
      </c>
      <c r="E329" s="6" t="s">
        <v>1531</v>
      </c>
      <c r="F329" s="41" t="s">
        <v>1532</v>
      </c>
      <c r="G329" s="6" t="s">
        <v>165</v>
      </c>
      <c r="H329" s="7">
        <v>0</v>
      </c>
      <c r="I329" s="7">
        <v>0</v>
      </c>
      <c r="J329" s="7">
        <v>0</v>
      </c>
      <c r="K329" s="7">
        <v>1</v>
      </c>
      <c r="L329" s="7">
        <v>1</v>
      </c>
      <c r="M329" s="7">
        <v>1</v>
      </c>
      <c r="N329" s="7">
        <v>1</v>
      </c>
      <c r="O329" s="7">
        <v>1</v>
      </c>
      <c r="P329" s="7">
        <v>1</v>
      </c>
      <c r="Q329" s="7">
        <v>0</v>
      </c>
      <c r="R329" s="7">
        <v>1</v>
      </c>
      <c r="S329" s="7">
        <v>0</v>
      </c>
      <c r="T329" s="8">
        <f>SUM(IO_Riparian[[#This Row],[JANUARY]:[DECEMBER]])</f>
        <v>7</v>
      </c>
    </row>
    <row r="330" spans="1:20" x14ac:dyDescent="0.25">
      <c r="A330" s="6" t="s">
        <v>401</v>
      </c>
      <c r="B330" s="6" t="str">
        <f>IF(ISERROR(VLOOKUP(IO_Riparian[[#This Row],[APP_ID]],Table6[APPL_ID],1,FALSE)),"","Y")</f>
        <v>Y</v>
      </c>
      <c r="C330" s="6" t="str">
        <f>IF(ISERROR(VLOOKUP(IO_Riparian[[#This Row],[APP_ID]],Sheet1!$C$2:$C$9,1,FALSE)),"","Y")</f>
        <v/>
      </c>
      <c r="E330" s="6" t="s">
        <v>1531</v>
      </c>
      <c r="F330" s="41" t="s">
        <v>1532</v>
      </c>
      <c r="G330" s="6" t="s">
        <v>402</v>
      </c>
      <c r="H330" s="7">
        <v>0</v>
      </c>
      <c r="I330" s="7">
        <v>0</v>
      </c>
      <c r="J330" s="7">
        <v>0</v>
      </c>
      <c r="K330" s="7">
        <v>0</v>
      </c>
      <c r="L330" s="7">
        <v>1</v>
      </c>
      <c r="M330" s="7">
        <v>1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8">
        <f>SUM(IO_Riparian[[#This Row],[JANUARY]:[DECEMBER]])</f>
        <v>2</v>
      </c>
    </row>
    <row r="331" spans="1:20" x14ac:dyDescent="0.25">
      <c r="A331" s="6" t="s">
        <v>272</v>
      </c>
      <c r="B331" s="6" t="str">
        <f>IF(ISERROR(VLOOKUP(IO_Riparian[[#This Row],[APP_ID]],Table6[APPL_ID],1,FALSE)),"","Y")</f>
        <v>Y</v>
      </c>
      <c r="C331" s="6" t="str">
        <f>IF(ISERROR(VLOOKUP(IO_Riparian[[#This Row],[APP_ID]],Sheet1!$C$2:$C$9,1,FALSE)),"","Y")</f>
        <v/>
      </c>
      <c r="E331" s="6" t="s">
        <v>1531</v>
      </c>
      <c r="F331" s="41" t="s">
        <v>1532</v>
      </c>
      <c r="G331" s="6" t="s">
        <v>273</v>
      </c>
      <c r="H331" s="7">
        <v>0</v>
      </c>
      <c r="I331" s="7">
        <v>0</v>
      </c>
      <c r="J331" s="7">
        <v>0</v>
      </c>
      <c r="K331" s="7">
        <v>1</v>
      </c>
      <c r="L331" s="7">
        <v>1</v>
      </c>
      <c r="M331" s="7">
        <v>1</v>
      </c>
      <c r="N331" s="7">
        <v>1</v>
      </c>
      <c r="O331" s="7">
        <v>1</v>
      </c>
      <c r="P331" s="7">
        <v>1</v>
      </c>
      <c r="Q331" s="7">
        <v>0</v>
      </c>
      <c r="R331" s="7">
        <v>1</v>
      </c>
      <c r="S331" s="7">
        <v>0</v>
      </c>
      <c r="T331" s="8">
        <f>SUM(IO_Riparian[[#This Row],[JANUARY]:[DECEMBER]])</f>
        <v>7</v>
      </c>
    </row>
    <row r="332" spans="1:20" x14ac:dyDescent="0.25">
      <c r="A332" s="6" t="s">
        <v>281</v>
      </c>
      <c r="B332" s="6" t="str">
        <f>IF(ISERROR(VLOOKUP(IO_Riparian[[#This Row],[APP_ID]],Table6[APPL_ID],1,FALSE)),"","Y")</f>
        <v>Y</v>
      </c>
      <c r="C332" s="6" t="str">
        <f>IF(ISERROR(VLOOKUP(IO_Riparian[[#This Row],[APP_ID]],Sheet1!$C$2:$C$9,1,FALSE)),"","Y")</f>
        <v/>
      </c>
      <c r="E332" s="6" t="s">
        <v>1531</v>
      </c>
      <c r="F332" s="41" t="s">
        <v>1532</v>
      </c>
      <c r="G332" s="6" t="s">
        <v>273</v>
      </c>
      <c r="H332" s="7">
        <v>0</v>
      </c>
      <c r="I332" s="7">
        <v>0</v>
      </c>
      <c r="J332" s="7">
        <v>0</v>
      </c>
      <c r="K332" s="7">
        <v>1</v>
      </c>
      <c r="L332" s="7">
        <v>1</v>
      </c>
      <c r="M332" s="7">
        <v>1</v>
      </c>
      <c r="N332" s="7">
        <v>1</v>
      </c>
      <c r="O332" s="7">
        <v>1</v>
      </c>
      <c r="P332" s="7">
        <v>1</v>
      </c>
      <c r="Q332" s="7">
        <v>0</v>
      </c>
      <c r="R332" s="7">
        <v>1</v>
      </c>
      <c r="S332" s="7">
        <v>0</v>
      </c>
      <c r="T332" s="8">
        <f>SUM(IO_Riparian[[#This Row],[JANUARY]:[DECEMBER]])</f>
        <v>7</v>
      </c>
    </row>
    <row r="333" spans="1:20" x14ac:dyDescent="0.25">
      <c r="A333" s="6" t="s">
        <v>285</v>
      </c>
      <c r="B333" s="6" t="str">
        <f>IF(ISERROR(VLOOKUP(IO_Riparian[[#This Row],[APP_ID]],Table6[APPL_ID],1,FALSE)),"","Y")</f>
        <v>Y</v>
      </c>
      <c r="C333" s="6" t="str">
        <f>IF(ISERROR(VLOOKUP(IO_Riparian[[#This Row],[APP_ID]],Sheet1!$C$2:$C$9,1,FALSE)),"","Y")</f>
        <v/>
      </c>
      <c r="E333" s="6" t="s">
        <v>1531</v>
      </c>
      <c r="F333" s="41" t="s">
        <v>1532</v>
      </c>
      <c r="G333" s="6" t="s">
        <v>273</v>
      </c>
      <c r="H333" s="7">
        <v>0</v>
      </c>
      <c r="I333" s="7">
        <v>0</v>
      </c>
      <c r="J333" s="7">
        <v>0</v>
      </c>
      <c r="K333" s="7">
        <v>1</v>
      </c>
      <c r="L333" s="7">
        <v>1</v>
      </c>
      <c r="M333" s="7">
        <v>1</v>
      </c>
      <c r="N333" s="7">
        <v>1</v>
      </c>
      <c r="O333" s="7">
        <v>1</v>
      </c>
      <c r="P333" s="7">
        <v>1</v>
      </c>
      <c r="Q333" s="7">
        <v>0</v>
      </c>
      <c r="R333" s="7">
        <v>1</v>
      </c>
      <c r="S333" s="7">
        <v>0</v>
      </c>
      <c r="T333" s="8">
        <f>SUM(IO_Riparian[[#This Row],[JANUARY]:[DECEMBER]])</f>
        <v>7</v>
      </c>
    </row>
    <row r="334" spans="1:20" x14ac:dyDescent="0.25">
      <c r="A334" s="6" t="s">
        <v>403</v>
      </c>
      <c r="B334" s="6" t="str">
        <f>IF(ISERROR(VLOOKUP(IO_Riparian[[#This Row],[APP_ID]],Table6[APPL_ID],1,FALSE)),"","Y")</f>
        <v>Y</v>
      </c>
      <c r="C334" s="6" t="str">
        <f>IF(ISERROR(VLOOKUP(IO_Riparian[[#This Row],[APP_ID]],Sheet1!$C$2:$C$9,1,FALSE)),"","Y")</f>
        <v/>
      </c>
      <c r="E334" s="6" t="s">
        <v>1531</v>
      </c>
      <c r="F334" s="41" t="s">
        <v>1532</v>
      </c>
      <c r="G334" s="6" t="s">
        <v>402</v>
      </c>
      <c r="H334" s="7">
        <v>0</v>
      </c>
      <c r="I334" s="7">
        <v>0</v>
      </c>
      <c r="J334" s="7">
        <v>0</v>
      </c>
      <c r="K334" s="7">
        <v>0</v>
      </c>
      <c r="L334" s="7">
        <v>1</v>
      </c>
      <c r="M334" s="7">
        <v>1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8">
        <f>SUM(IO_Riparian[[#This Row],[JANUARY]:[DECEMBER]])</f>
        <v>2</v>
      </c>
    </row>
    <row r="335" spans="1:20" x14ac:dyDescent="0.25">
      <c r="A335" s="6" t="s">
        <v>1273</v>
      </c>
      <c r="B335" s="6" t="str">
        <f>IF(ISERROR(VLOOKUP(IO_Riparian[[#This Row],[APP_ID]],Table6[APPL_ID],1,FALSE)),"","Y")</f>
        <v>Y</v>
      </c>
      <c r="C335" s="6" t="str">
        <f>IF(ISERROR(VLOOKUP(IO_Riparian[[#This Row],[APP_ID]],Sheet1!$C$2:$C$9,1,FALSE)),"","Y")</f>
        <v/>
      </c>
      <c r="E335" s="6" t="s">
        <v>1531</v>
      </c>
      <c r="F335" s="41" t="s">
        <v>1532</v>
      </c>
      <c r="G335" s="6" t="s">
        <v>1272</v>
      </c>
      <c r="H335" s="7">
        <v>1</v>
      </c>
      <c r="I335" s="7">
        <v>1</v>
      </c>
      <c r="J335" s="7">
        <v>1</v>
      </c>
      <c r="K335" s="7">
        <v>1</v>
      </c>
      <c r="L335" s="7">
        <v>1</v>
      </c>
      <c r="M335" s="7">
        <v>1</v>
      </c>
      <c r="N335" s="7">
        <v>1</v>
      </c>
      <c r="O335" s="7">
        <v>1</v>
      </c>
      <c r="P335" s="7">
        <v>1</v>
      </c>
      <c r="Q335" s="7">
        <v>1</v>
      </c>
      <c r="R335" s="7">
        <v>1</v>
      </c>
      <c r="S335" s="7">
        <v>1</v>
      </c>
      <c r="T335" s="8">
        <f>SUM(IO_Riparian[[#This Row],[JANUARY]:[DECEMBER]])</f>
        <v>12</v>
      </c>
    </row>
    <row r="336" spans="1:20" x14ac:dyDescent="0.25">
      <c r="A336" s="6" t="s">
        <v>823</v>
      </c>
      <c r="B336" s="6" t="str">
        <f>IF(ISERROR(VLOOKUP(IO_Riparian[[#This Row],[APP_ID]],Table6[APPL_ID],1,FALSE)),"","Y")</f>
        <v>Y</v>
      </c>
      <c r="C336" s="6" t="str">
        <f>IF(ISERROR(VLOOKUP(IO_Riparian[[#This Row],[APP_ID]],Sheet1!$C$2:$C$9,1,FALSE)),"","Y")</f>
        <v/>
      </c>
      <c r="E336" s="6" t="s">
        <v>1531</v>
      </c>
      <c r="F336" s="41" t="s">
        <v>1532</v>
      </c>
      <c r="G336" s="6" t="s">
        <v>812</v>
      </c>
      <c r="H336" s="7">
        <v>1</v>
      </c>
      <c r="I336" s="7">
        <v>1</v>
      </c>
      <c r="J336" s="7">
        <v>1</v>
      </c>
      <c r="K336" s="7">
        <v>1</v>
      </c>
      <c r="L336" s="7">
        <v>1</v>
      </c>
      <c r="M336" s="7">
        <v>1</v>
      </c>
      <c r="N336" s="7">
        <v>1</v>
      </c>
      <c r="O336" s="7">
        <v>1</v>
      </c>
      <c r="P336" s="7">
        <v>1</v>
      </c>
      <c r="Q336" s="7">
        <v>1</v>
      </c>
      <c r="R336" s="7">
        <v>1</v>
      </c>
      <c r="S336" s="7">
        <v>1</v>
      </c>
      <c r="T336" s="8">
        <f>SUM(IO_Riparian[[#This Row],[JANUARY]:[DECEMBER]])</f>
        <v>12</v>
      </c>
    </row>
    <row r="337" spans="1:20" x14ac:dyDescent="0.25">
      <c r="A337" s="6" t="s">
        <v>811</v>
      </c>
      <c r="B337" s="6" t="str">
        <f>IF(ISERROR(VLOOKUP(IO_Riparian[[#This Row],[APP_ID]],Table6[APPL_ID],1,FALSE)),"","Y")</f>
        <v>Y</v>
      </c>
      <c r="C337" s="6" t="str">
        <f>IF(ISERROR(VLOOKUP(IO_Riparian[[#This Row],[APP_ID]],Sheet1!$C$2:$C$9,1,FALSE)),"","Y")</f>
        <v/>
      </c>
      <c r="E337" s="6" t="s">
        <v>1531</v>
      </c>
      <c r="F337" s="41" t="s">
        <v>1532</v>
      </c>
      <c r="G337" s="6" t="s">
        <v>812</v>
      </c>
      <c r="H337" s="7">
        <v>1</v>
      </c>
      <c r="I337" s="7">
        <v>1</v>
      </c>
      <c r="J337" s="7">
        <v>1</v>
      </c>
      <c r="K337" s="7">
        <v>1</v>
      </c>
      <c r="L337" s="7">
        <v>1</v>
      </c>
      <c r="M337" s="7">
        <v>1</v>
      </c>
      <c r="N337" s="7">
        <v>1</v>
      </c>
      <c r="O337" s="7">
        <v>1</v>
      </c>
      <c r="P337" s="7">
        <v>1</v>
      </c>
      <c r="Q337" s="7">
        <v>1</v>
      </c>
      <c r="R337" s="7">
        <v>1</v>
      </c>
      <c r="S337" s="7">
        <v>1</v>
      </c>
      <c r="T337" s="8">
        <f>SUM(IO_Riparian[[#This Row],[JANUARY]:[DECEMBER]])</f>
        <v>12</v>
      </c>
    </row>
    <row r="338" spans="1:20" x14ac:dyDescent="0.25">
      <c r="A338" s="6" t="s">
        <v>843</v>
      </c>
      <c r="B338" s="6" t="str">
        <f>IF(ISERROR(VLOOKUP(IO_Riparian[[#This Row],[APP_ID]],Table6[APPL_ID],1,FALSE)),"","Y")</f>
        <v>Y</v>
      </c>
      <c r="C338" s="6" t="str">
        <f>IF(ISERROR(VLOOKUP(IO_Riparian[[#This Row],[APP_ID]],Sheet1!$C$2:$C$9,1,FALSE)),"","Y")</f>
        <v/>
      </c>
      <c r="E338" s="6" t="s">
        <v>1531</v>
      </c>
      <c r="F338" s="41" t="s">
        <v>1532</v>
      </c>
      <c r="G338" s="6" t="s">
        <v>812</v>
      </c>
      <c r="H338" s="7">
        <v>1</v>
      </c>
      <c r="I338" s="7">
        <v>1</v>
      </c>
      <c r="J338" s="7">
        <v>1</v>
      </c>
      <c r="K338" s="7">
        <v>1</v>
      </c>
      <c r="L338" s="7">
        <v>1</v>
      </c>
      <c r="M338" s="7">
        <v>1</v>
      </c>
      <c r="N338" s="7">
        <v>1</v>
      </c>
      <c r="O338" s="7">
        <v>1</v>
      </c>
      <c r="P338" s="7">
        <v>1</v>
      </c>
      <c r="Q338" s="7">
        <v>1</v>
      </c>
      <c r="R338" s="7">
        <v>1</v>
      </c>
      <c r="S338" s="7">
        <v>1</v>
      </c>
      <c r="T338" s="8">
        <f>SUM(IO_Riparian[[#This Row],[JANUARY]:[DECEMBER]])</f>
        <v>12</v>
      </c>
    </row>
    <row r="339" spans="1:20" x14ac:dyDescent="0.25">
      <c r="A339" s="6" t="s">
        <v>148</v>
      </c>
      <c r="B339" s="6" t="str">
        <f>IF(ISERROR(VLOOKUP(IO_Riparian[[#This Row],[APP_ID]],Table6[APPL_ID],1,FALSE)),"","Y")</f>
        <v>Y</v>
      </c>
      <c r="C339" s="6" t="str">
        <f>IF(ISERROR(VLOOKUP(IO_Riparian[[#This Row],[APP_ID]],Sheet1!$C$2:$C$9,1,FALSE)),"","Y")</f>
        <v/>
      </c>
      <c r="E339" s="6" t="s">
        <v>1531</v>
      </c>
      <c r="F339" s="41" t="s">
        <v>1532</v>
      </c>
      <c r="G339" s="6" t="s">
        <v>64</v>
      </c>
      <c r="H339" s="7">
        <v>1</v>
      </c>
      <c r="I339" s="7">
        <v>1</v>
      </c>
      <c r="J339" s="7">
        <v>1</v>
      </c>
      <c r="K339" s="7">
        <v>1</v>
      </c>
      <c r="L339" s="7">
        <v>1</v>
      </c>
      <c r="M339" s="7">
        <v>1</v>
      </c>
      <c r="N339" s="7">
        <v>1</v>
      </c>
      <c r="O339" s="7">
        <v>1</v>
      </c>
      <c r="P339" s="7">
        <v>1</v>
      </c>
      <c r="Q339" s="7">
        <v>1</v>
      </c>
      <c r="R339" s="7">
        <v>1</v>
      </c>
      <c r="S339" s="7">
        <v>1</v>
      </c>
      <c r="T339" s="8">
        <f>SUM(IO_Riparian[[#This Row],[JANUARY]:[DECEMBER]])</f>
        <v>12</v>
      </c>
    </row>
    <row r="340" spans="1:20" x14ac:dyDescent="0.25">
      <c r="A340" s="6" t="s">
        <v>63</v>
      </c>
      <c r="B340" s="6" t="str">
        <f>IF(ISERROR(VLOOKUP(IO_Riparian[[#This Row],[APP_ID]],Table6[APPL_ID],1,FALSE)),"","Y")</f>
        <v>Y</v>
      </c>
      <c r="C340" s="6" t="str">
        <f>IF(ISERROR(VLOOKUP(IO_Riparian[[#This Row],[APP_ID]],Sheet1!$C$2:$C$9,1,FALSE)),"","Y")</f>
        <v/>
      </c>
      <c r="E340" s="6" t="s">
        <v>1531</v>
      </c>
      <c r="F340" s="41" t="s">
        <v>1532</v>
      </c>
      <c r="G340" s="6" t="s">
        <v>64</v>
      </c>
      <c r="H340" s="7">
        <v>1</v>
      </c>
      <c r="I340" s="7">
        <v>1</v>
      </c>
      <c r="J340" s="7">
        <v>1</v>
      </c>
      <c r="K340" s="7">
        <v>1</v>
      </c>
      <c r="L340" s="7">
        <v>1</v>
      </c>
      <c r="M340" s="7">
        <v>1</v>
      </c>
      <c r="N340" s="7">
        <v>1</v>
      </c>
      <c r="O340" s="7">
        <v>1</v>
      </c>
      <c r="P340" s="7">
        <v>1</v>
      </c>
      <c r="Q340" s="7">
        <v>1</v>
      </c>
      <c r="R340" s="7">
        <v>1</v>
      </c>
      <c r="S340" s="7">
        <v>1</v>
      </c>
      <c r="T340" s="8">
        <f>SUM(IO_Riparian[[#This Row],[JANUARY]:[DECEMBER]])</f>
        <v>12</v>
      </c>
    </row>
    <row r="341" spans="1:20" x14ac:dyDescent="0.25">
      <c r="A341" s="6" t="s">
        <v>565</v>
      </c>
      <c r="B341" s="6" t="str">
        <f>IF(ISERROR(VLOOKUP(IO_Riparian[[#This Row],[APP_ID]],Table6[APPL_ID],1,FALSE)),"","Y")</f>
        <v>Y</v>
      </c>
      <c r="C341" s="6" t="str">
        <f>IF(ISERROR(VLOOKUP(IO_Riparian[[#This Row],[APP_ID]],Sheet1!$C$2:$C$9,1,FALSE)),"","Y")</f>
        <v/>
      </c>
      <c r="E341" s="6" t="s">
        <v>1531</v>
      </c>
      <c r="F341" s="41" t="s">
        <v>1532</v>
      </c>
      <c r="G341" s="6" t="s">
        <v>566</v>
      </c>
      <c r="H341" s="7">
        <v>1</v>
      </c>
      <c r="I341" s="7">
        <v>1</v>
      </c>
      <c r="J341" s="7">
        <v>1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1</v>
      </c>
      <c r="Q341" s="7">
        <v>1</v>
      </c>
      <c r="R341" s="7">
        <v>1</v>
      </c>
      <c r="S341" s="7">
        <v>1</v>
      </c>
      <c r="T341" s="8">
        <f>SUM(IO_Riparian[[#This Row],[JANUARY]:[DECEMBER]])</f>
        <v>7</v>
      </c>
    </row>
    <row r="342" spans="1:20" x14ac:dyDescent="0.25">
      <c r="A342" s="6" t="s">
        <v>103</v>
      </c>
      <c r="B342" s="6" t="str">
        <f>IF(ISERROR(VLOOKUP(IO_Riparian[[#This Row],[APP_ID]],Table6[APPL_ID],1,FALSE)),"","Y")</f>
        <v>Y</v>
      </c>
      <c r="C342" s="6" t="str">
        <f>IF(ISERROR(VLOOKUP(IO_Riparian[[#This Row],[APP_ID]],Sheet1!$C$2:$C$9,1,FALSE)),"","Y")</f>
        <v/>
      </c>
      <c r="E342" s="6" t="s">
        <v>1531</v>
      </c>
      <c r="F342" s="41" t="s">
        <v>1533</v>
      </c>
      <c r="G342" s="6" t="s">
        <v>104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8">
        <f>SUM(IO_Riparian[[#This Row],[JANUARY]:[DECEMBER]])</f>
        <v>0</v>
      </c>
    </row>
    <row r="343" spans="1:20" x14ac:dyDescent="0.25">
      <c r="A343" s="6" t="s">
        <v>678</v>
      </c>
      <c r="B343" s="6" t="str">
        <f>IF(ISERROR(VLOOKUP(IO_Riparian[[#This Row],[APP_ID]],Table6[APPL_ID],1,FALSE)),"","Y")</f>
        <v>Y</v>
      </c>
      <c r="C343" s="6" t="str">
        <f>IF(ISERROR(VLOOKUP(IO_Riparian[[#This Row],[APP_ID]],Sheet1!$C$2:$C$9,1,FALSE)),"","Y")</f>
        <v/>
      </c>
      <c r="E343" s="6" t="s">
        <v>1531</v>
      </c>
      <c r="F343" s="41" t="s">
        <v>1532</v>
      </c>
      <c r="G343" s="6" t="s">
        <v>566</v>
      </c>
      <c r="H343" s="7">
        <v>1</v>
      </c>
      <c r="I343" s="7">
        <v>1</v>
      </c>
      <c r="J343" s="7">
        <v>1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1</v>
      </c>
      <c r="Q343" s="7">
        <v>1</v>
      </c>
      <c r="R343" s="7">
        <v>1</v>
      </c>
      <c r="S343" s="7">
        <v>1</v>
      </c>
      <c r="T343" s="8">
        <f>SUM(IO_Riparian[[#This Row],[JANUARY]:[DECEMBER]])</f>
        <v>7</v>
      </c>
    </row>
    <row r="344" spans="1:20" x14ac:dyDescent="0.25">
      <c r="A344" s="6" t="s">
        <v>1401</v>
      </c>
      <c r="B344" s="6" t="str">
        <f>IF(ISERROR(VLOOKUP(IO_Riparian[[#This Row],[APP_ID]],Table6[APPL_ID],1,FALSE)),"","Y")</f>
        <v>Y</v>
      </c>
      <c r="C344" s="6" t="str">
        <f>IF(ISERROR(VLOOKUP(IO_Riparian[[#This Row],[APP_ID]],Sheet1!$C$2:$C$9,1,FALSE)),"","Y")</f>
        <v/>
      </c>
      <c r="E344" s="6" t="s">
        <v>1531</v>
      </c>
      <c r="F344" s="41" t="s">
        <v>1533</v>
      </c>
      <c r="G344" s="6" t="s">
        <v>1400</v>
      </c>
      <c r="H344" s="7">
        <v>0</v>
      </c>
      <c r="I344" s="7">
        <v>0</v>
      </c>
      <c r="J344" s="7">
        <v>0</v>
      </c>
      <c r="K344" s="7">
        <v>1</v>
      </c>
      <c r="L344" s="7">
        <v>1</v>
      </c>
      <c r="M344" s="7">
        <v>1</v>
      </c>
      <c r="N344" s="7">
        <v>1</v>
      </c>
      <c r="O344" s="7">
        <v>1</v>
      </c>
      <c r="P344" s="7">
        <v>0</v>
      </c>
      <c r="Q344" s="7">
        <v>0</v>
      </c>
      <c r="R344" s="7">
        <v>0</v>
      </c>
      <c r="S344" s="7">
        <v>0</v>
      </c>
      <c r="T344" s="8">
        <f>SUM(IO_Riparian[[#This Row],[JANUARY]:[DECEMBER]])</f>
        <v>5</v>
      </c>
    </row>
    <row r="345" spans="1:20" x14ac:dyDescent="0.25">
      <c r="A345" s="6" t="s">
        <v>695</v>
      </c>
      <c r="B345" s="6" t="str">
        <f>IF(ISERROR(VLOOKUP(IO_Riparian[[#This Row],[APP_ID]],Table6[APPL_ID],1,FALSE)),"","Y")</f>
        <v>Y</v>
      </c>
      <c r="C345" s="6" t="str">
        <f>IF(ISERROR(VLOOKUP(IO_Riparian[[#This Row],[APP_ID]],Sheet1!$C$2:$C$9,1,FALSE)),"","Y")</f>
        <v/>
      </c>
      <c r="E345" s="6" t="s">
        <v>1531</v>
      </c>
      <c r="F345" s="41" t="s">
        <v>1532</v>
      </c>
      <c r="G345" s="6" t="s">
        <v>566</v>
      </c>
      <c r="H345" s="7">
        <v>1</v>
      </c>
      <c r="I345" s="7">
        <v>1</v>
      </c>
      <c r="J345" s="7">
        <v>1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1</v>
      </c>
      <c r="Q345" s="7">
        <v>1</v>
      </c>
      <c r="R345" s="7">
        <v>1</v>
      </c>
      <c r="S345" s="7">
        <v>1</v>
      </c>
      <c r="T345" s="8">
        <f>SUM(IO_Riparian[[#This Row],[JANUARY]:[DECEMBER]])</f>
        <v>7</v>
      </c>
    </row>
    <row r="346" spans="1:20" x14ac:dyDescent="0.25">
      <c r="A346" s="6" t="s">
        <v>151</v>
      </c>
      <c r="B346" s="6" t="str">
        <f>IF(ISERROR(VLOOKUP(IO_Riparian[[#This Row],[APP_ID]],Table6[APPL_ID],1,FALSE)),"","Y")</f>
        <v>Y</v>
      </c>
      <c r="C346" s="6" t="str">
        <f>IF(ISERROR(VLOOKUP(IO_Riparian[[#This Row],[APP_ID]],Sheet1!$C$2:$C$9,1,FALSE)),"","Y")</f>
        <v/>
      </c>
      <c r="E346" s="6" t="s">
        <v>1531</v>
      </c>
      <c r="F346" s="41" t="s">
        <v>1532</v>
      </c>
      <c r="G346" s="6" t="s">
        <v>64</v>
      </c>
      <c r="H346" s="7">
        <v>1</v>
      </c>
      <c r="I346" s="7">
        <v>1</v>
      </c>
      <c r="J346" s="7">
        <v>1</v>
      </c>
      <c r="K346" s="7">
        <v>1</v>
      </c>
      <c r="L346" s="7">
        <v>1</v>
      </c>
      <c r="M346" s="7">
        <v>1</v>
      </c>
      <c r="N346" s="7">
        <v>1</v>
      </c>
      <c r="O346" s="7">
        <v>1</v>
      </c>
      <c r="P346" s="7">
        <v>1</v>
      </c>
      <c r="Q346" s="7">
        <v>1</v>
      </c>
      <c r="R346" s="7">
        <v>1</v>
      </c>
      <c r="S346" s="7">
        <v>1</v>
      </c>
      <c r="T346" s="8">
        <f>SUM(IO_Riparian[[#This Row],[JANUARY]:[DECEMBER]])</f>
        <v>12</v>
      </c>
    </row>
    <row r="347" spans="1:20" x14ac:dyDescent="0.25">
      <c r="A347" s="6" t="s">
        <v>181</v>
      </c>
      <c r="B347" s="6" t="str">
        <f>IF(ISERROR(VLOOKUP(IO_Riparian[[#This Row],[APP_ID]],Table6[APPL_ID],1,FALSE)),"","Y")</f>
        <v>Y</v>
      </c>
      <c r="C347" s="6" t="str">
        <f>IF(ISERROR(VLOOKUP(IO_Riparian[[#This Row],[APP_ID]],Sheet1!$C$2:$C$9,1,FALSE)),"","Y")</f>
        <v/>
      </c>
      <c r="E347" s="6" t="s">
        <v>1531</v>
      </c>
      <c r="F347" s="41" t="s">
        <v>1532</v>
      </c>
      <c r="G347" s="6" t="s">
        <v>182</v>
      </c>
      <c r="H347" s="7">
        <v>1</v>
      </c>
      <c r="I347" s="7">
        <v>1</v>
      </c>
      <c r="J347" s="7">
        <v>1</v>
      </c>
      <c r="K347" s="7">
        <v>1</v>
      </c>
      <c r="L347" s="7">
        <v>1</v>
      </c>
      <c r="M347" s="7">
        <v>1</v>
      </c>
      <c r="N347" s="7">
        <v>1</v>
      </c>
      <c r="O347" s="7">
        <v>1</v>
      </c>
      <c r="P347" s="7">
        <v>1</v>
      </c>
      <c r="Q347" s="7">
        <v>1</v>
      </c>
      <c r="R347" s="7">
        <v>1</v>
      </c>
      <c r="S347" s="7">
        <v>1</v>
      </c>
      <c r="T347" s="8">
        <f>SUM(IO_Riparian[[#This Row],[JANUARY]:[DECEMBER]])</f>
        <v>12</v>
      </c>
    </row>
    <row r="348" spans="1:20" x14ac:dyDescent="0.25">
      <c r="A348" s="6" t="s">
        <v>671</v>
      </c>
      <c r="B348" s="6" t="str">
        <f>IF(ISERROR(VLOOKUP(IO_Riparian[[#This Row],[APP_ID]],Table6[APPL_ID],1,FALSE)),"","Y")</f>
        <v>Y</v>
      </c>
      <c r="C348" s="6" t="str">
        <f>IF(ISERROR(VLOOKUP(IO_Riparian[[#This Row],[APP_ID]],Sheet1!$C$2:$C$9,1,FALSE)),"","Y")</f>
        <v/>
      </c>
      <c r="E348" s="6" t="s">
        <v>1531</v>
      </c>
      <c r="F348" s="41" t="s">
        <v>1532</v>
      </c>
      <c r="G348" s="6" t="s">
        <v>566</v>
      </c>
      <c r="H348" s="7">
        <v>1</v>
      </c>
      <c r="I348" s="7">
        <v>1</v>
      </c>
      <c r="J348" s="7">
        <v>1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1</v>
      </c>
      <c r="Q348" s="7">
        <v>1</v>
      </c>
      <c r="R348" s="7">
        <v>1</v>
      </c>
      <c r="S348" s="7">
        <v>1</v>
      </c>
      <c r="T348" s="8">
        <f>SUM(IO_Riparian[[#This Row],[JANUARY]:[DECEMBER]])</f>
        <v>7</v>
      </c>
    </row>
    <row r="349" spans="1:20" x14ac:dyDescent="0.25">
      <c r="A349" s="6" t="s">
        <v>1190</v>
      </c>
      <c r="B349" s="6" t="str">
        <f>IF(ISERROR(VLOOKUP(IO_Riparian[[#This Row],[APP_ID]],Table6[APPL_ID],1,FALSE)),"","Y")</f>
        <v>Y</v>
      </c>
      <c r="C349" s="6" t="str">
        <f>IF(ISERROR(VLOOKUP(IO_Riparian[[#This Row],[APP_ID]],Sheet1!$C$2:$C$9,1,FALSE)),"","Y")</f>
        <v/>
      </c>
      <c r="E349" s="6" t="s">
        <v>1531</v>
      </c>
      <c r="F349" s="41" t="s">
        <v>1532</v>
      </c>
      <c r="G349" s="6" t="s">
        <v>1191</v>
      </c>
      <c r="H349" s="7">
        <v>1</v>
      </c>
      <c r="I349" s="7">
        <v>0</v>
      </c>
      <c r="J349" s="7">
        <v>0</v>
      </c>
      <c r="K349" s="7">
        <v>1</v>
      </c>
      <c r="L349" s="7">
        <v>1</v>
      </c>
      <c r="M349" s="7">
        <v>1</v>
      </c>
      <c r="N349" s="7">
        <v>1</v>
      </c>
      <c r="O349" s="7">
        <v>1</v>
      </c>
      <c r="P349" s="7">
        <v>1</v>
      </c>
      <c r="Q349" s="7">
        <v>0</v>
      </c>
      <c r="R349" s="7">
        <v>1</v>
      </c>
      <c r="S349" s="7">
        <v>1</v>
      </c>
      <c r="T349" s="8">
        <f>SUM(IO_Riparian[[#This Row],[JANUARY]:[DECEMBER]])</f>
        <v>9</v>
      </c>
    </row>
    <row r="350" spans="1:20" x14ac:dyDescent="0.25">
      <c r="A350" s="6" t="s">
        <v>223</v>
      </c>
      <c r="B350" s="6" t="str">
        <f>IF(ISERROR(VLOOKUP(IO_Riparian[[#This Row],[APP_ID]],Table6[APPL_ID],1,FALSE)),"","Y")</f>
        <v>Y</v>
      </c>
      <c r="C350" s="6" t="str">
        <f>IF(ISERROR(VLOOKUP(IO_Riparian[[#This Row],[APP_ID]],Sheet1!$C$2:$C$9,1,FALSE)),"","Y")</f>
        <v/>
      </c>
      <c r="E350" s="6" t="s">
        <v>1531</v>
      </c>
      <c r="F350" s="41" t="s">
        <v>1532</v>
      </c>
      <c r="G350" s="6" t="s">
        <v>197</v>
      </c>
      <c r="H350" s="7">
        <v>1</v>
      </c>
      <c r="I350" s="7">
        <v>1</v>
      </c>
      <c r="J350" s="7">
        <v>1</v>
      </c>
      <c r="K350" s="7">
        <v>1</v>
      </c>
      <c r="L350" s="7">
        <v>1</v>
      </c>
      <c r="M350" s="7">
        <v>1</v>
      </c>
      <c r="N350" s="7">
        <v>1</v>
      </c>
      <c r="O350" s="7">
        <v>1</v>
      </c>
      <c r="P350" s="7">
        <v>1</v>
      </c>
      <c r="Q350" s="7">
        <v>1</v>
      </c>
      <c r="R350" s="7">
        <v>1</v>
      </c>
      <c r="S350" s="7">
        <v>1</v>
      </c>
      <c r="T350" s="8">
        <f>SUM(IO_Riparian[[#This Row],[JANUARY]:[DECEMBER]])</f>
        <v>12</v>
      </c>
    </row>
    <row r="351" spans="1:20" x14ac:dyDescent="0.25">
      <c r="A351" s="6" t="s">
        <v>186</v>
      </c>
      <c r="B351" s="6" t="str">
        <f>IF(ISERROR(VLOOKUP(IO_Riparian[[#This Row],[APP_ID]],Table6[APPL_ID],1,FALSE)),"","Y")</f>
        <v>Y</v>
      </c>
      <c r="C351" s="6" t="str">
        <f>IF(ISERROR(VLOOKUP(IO_Riparian[[#This Row],[APP_ID]],Sheet1!$C$2:$C$9,1,FALSE)),"","Y")</f>
        <v/>
      </c>
      <c r="E351" s="6" t="s">
        <v>1531</v>
      </c>
      <c r="F351" s="41" t="s">
        <v>1532</v>
      </c>
      <c r="G351" s="6" t="s">
        <v>182</v>
      </c>
      <c r="H351" s="7">
        <v>1</v>
      </c>
      <c r="I351" s="7">
        <v>1</v>
      </c>
      <c r="J351" s="7">
        <v>1</v>
      </c>
      <c r="K351" s="7">
        <v>1</v>
      </c>
      <c r="L351" s="7">
        <v>1</v>
      </c>
      <c r="M351" s="7">
        <v>1</v>
      </c>
      <c r="N351" s="7">
        <v>1</v>
      </c>
      <c r="O351" s="7">
        <v>1</v>
      </c>
      <c r="P351" s="7">
        <v>1</v>
      </c>
      <c r="Q351" s="7">
        <v>1</v>
      </c>
      <c r="R351" s="7">
        <v>1</v>
      </c>
      <c r="S351" s="7">
        <v>1</v>
      </c>
      <c r="T351" s="8">
        <f>SUM(IO_Riparian[[#This Row],[JANUARY]:[DECEMBER]])</f>
        <v>12</v>
      </c>
    </row>
    <row r="352" spans="1:20" x14ac:dyDescent="0.25">
      <c r="A352" s="6" t="s">
        <v>226</v>
      </c>
      <c r="B352" s="6" t="str">
        <f>IF(ISERROR(VLOOKUP(IO_Riparian[[#This Row],[APP_ID]],Table6[APPL_ID],1,FALSE)),"","Y")</f>
        <v>Y</v>
      </c>
      <c r="C352" s="6" t="str">
        <f>IF(ISERROR(VLOOKUP(IO_Riparian[[#This Row],[APP_ID]],Sheet1!$C$2:$C$9,1,FALSE)),"","Y")</f>
        <v/>
      </c>
      <c r="E352" s="6" t="s">
        <v>1531</v>
      </c>
      <c r="F352" s="41" t="s">
        <v>1532</v>
      </c>
      <c r="G352" s="6" t="s">
        <v>197</v>
      </c>
      <c r="H352" s="7">
        <v>1</v>
      </c>
      <c r="I352" s="7">
        <v>1</v>
      </c>
      <c r="J352" s="7">
        <v>1</v>
      </c>
      <c r="K352" s="7">
        <v>1</v>
      </c>
      <c r="L352" s="7">
        <v>1</v>
      </c>
      <c r="M352" s="7">
        <v>1</v>
      </c>
      <c r="N352" s="7">
        <v>1</v>
      </c>
      <c r="O352" s="7">
        <v>1</v>
      </c>
      <c r="P352" s="7">
        <v>1</v>
      </c>
      <c r="Q352" s="7">
        <v>1</v>
      </c>
      <c r="R352" s="7">
        <v>1</v>
      </c>
      <c r="S352" s="7">
        <v>1</v>
      </c>
      <c r="T352" s="8">
        <f>SUM(IO_Riparian[[#This Row],[JANUARY]:[DECEMBER]])</f>
        <v>12</v>
      </c>
    </row>
    <row r="353" spans="1:20" x14ac:dyDescent="0.25">
      <c r="A353" s="6" t="s">
        <v>196</v>
      </c>
      <c r="B353" s="6" t="str">
        <f>IF(ISERROR(VLOOKUP(IO_Riparian[[#This Row],[APP_ID]],Table6[APPL_ID],1,FALSE)),"","Y")</f>
        <v>Y</v>
      </c>
      <c r="C353" s="6" t="str">
        <f>IF(ISERROR(VLOOKUP(IO_Riparian[[#This Row],[APP_ID]],Sheet1!$C$2:$C$9,1,FALSE)),"","Y")</f>
        <v/>
      </c>
      <c r="E353" s="6" t="s">
        <v>1531</v>
      </c>
      <c r="F353" s="41" t="s">
        <v>1532</v>
      </c>
      <c r="G353" s="6" t="s">
        <v>197</v>
      </c>
      <c r="H353" s="7">
        <v>1</v>
      </c>
      <c r="I353" s="7">
        <v>1</v>
      </c>
      <c r="J353" s="7">
        <v>1</v>
      </c>
      <c r="K353" s="7">
        <v>1</v>
      </c>
      <c r="L353" s="7">
        <v>1</v>
      </c>
      <c r="M353" s="7">
        <v>1</v>
      </c>
      <c r="N353" s="7">
        <v>1</v>
      </c>
      <c r="O353" s="7">
        <v>1</v>
      </c>
      <c r="P353" s="7">
        <v>1</v>
      </c>
      <c r="Q353" s="7">
        <v>1</v>
      </c>
      <c r="R353" s="7">
        <v>1</v>
      </c>
      <c r="S353" s="7">
        <v>1</v>
      </c>
      <c r="T353" s="8">
        <f>SUM(IO_Riparian[[#This Row],[JANUARY]:[DECEMBER]])</f>
        <v>12</v>
      </c>
    </row>
    <row r="354" spans="1:20" x14ac:dyDescent="0.25">
      <c r="A354" s="6" t="s">
        <v>217</v>
      </c>
      <c r="B354" s="6" t="str">
        <f>IF(ISERROR(VLOOKUP(IO_Riparian[[#This Row],[APP_ID]],Table6[APPL_ID],1,FALSE)),"","Y")</f>
        <v>Y</v>
      </c>
      <c r="C354" s="6" t="str">
        <f>IF(ISERROR(VLOOKUP(IO_Riparian[[#This Row],[APP_ID]],Sheet1!$C$2:$C$9,1,FALSE)),"","Y")</f>
        <v/>
      </c>
      <c r="E354" s="6" t="s">
        <v>1531</v>
      </c>
      <c r="F354" s="41" t="s">
        <v>1532</v>
      </c>
      <c r="G354" s="6" t="s">
        <v>197</v>
      </c>
      <c r="H354" s="7">
        <v>1</v>
      </c>
      <c r="I354" s="7">
        <v>1</v>
      </c>
      <c r="J354" s="7">
        <v>1</v>
      </c>
      <c r="K354" s="7">
        <v>1</v>
      </c>
      <c r="L354" s="7">
        <v>1</v>
      </c>
      <c r="M354" s="7">
        <v>1</v>
      </c>
      <c r="N354" s="7">
        <v>1</v>
      </c>
      <c r="O354" s="7">
        <v>1</v>
      </c>
      <c r="P354" s="7">
        <v>1</v>
      </c>
      <c r="Q354" s="7">
        <v>1</v>
      </c>
      <c r="R354" s="7">
        <v>1</v>
      </c>
      <c r="S354" s="7">
        <v>1</v>
      </c>
      <c r="T354" s="8">
        <f>SUM(IO_Riparian[[#This Row],[JANUARY]:[DECEMBER]])</f>
        <v>12</v>
      </c>
    </row>
    <row r="355" spans="1:20" x14ac:dyDescent="0.25">
      <c r="A355" s="6" t="s">
        <v>216</v>
      </c>
      <c r="B355" s="6" t="str">
        <f>IF(ISERROR(VLOOKUP(IO_Riparian[[#This Row],[APP_ID]],Table6[APPL_ID],1,FALSE)),"","Y")</f>
        <v>Y</v>
      </c>
      <c r="C355" s="6" t="str">
        <f>IF(ISERROR(VLOOKUP(IO_Riparian[[#This Row],[APP_ID]],Sheet1!$C$2:$C$9,1,FALSE)),"","Y")</f>
        <v/>
      </c>
      <c r="E355" s="6" t="s">
        <v>1531</v>
      </c>
      <c r="F355" s="41" t="s">
        <v>1532</v>
      </c>
      <c r="G355" s="6" t="s">
        <v>197</v>
      </c>
      <c r="H355" s="7">
        <v>1</v>
      </c>
      <c r="I355" s="7">
        <v>1</v>
      </c>
      <c r="J355" s="7">
        <v>1</v>
      </c>
      <c r="K355" s="7">
        <v>1</v>
      </c>
      <c r="L355" s="7">
        <v>1</v>
      </c>
      <c r="M355" s="7">
        <v>1</v>
      </c>
      <c r="N355" s="7">
        <v>1</v>
      </c>
      <c r="O355" s="7">
        <v>1</v>
      </c>
      <c r="P355" s="7">
        <v>1</v>
      </c>
      <c r="Q355" s="7">
        <v>1</v>
      </c>
      <c r="R355" s="7">
        <v>1</v>
      </c>
      <c r="S355" s="7">
        <v>1</v>
      </c>
      <c r="T355" s="8">
        <f>SUM(IO_Riparian[[#This Row],[JANUARY]:[DECEMBER]])</f>
        <v>12</v>
      </c>
    </row>
    <row r="356" spans="1:20" x14ac:dyDescent="0.25">
      <c r="A356" s="6" t="s">
        <v>221</v>
      </c>
      <c r="B356" s="6" t="str">
        <f>IF(ISERROR(VLOOKUP(IO_Riparian[[#This Row],[APP_ID]],Table6[APPL_ID],1,FALSE)),"","Y")</f>
        <v>Y</v>
      </c>
      <c r="C356" s="6" t="str">
        <f>IF(ISERROR(VLOOKUP(IO_Riparian[[#This Row],[APP_ID]],Sheet1!$C$2:$C$9,1,FALSE)),"","Y")</f>
        <v/>
      </c>
      <c r="E356" s="6" t="s">
        <v>1531</v>
      </c>
      <c r="F356" s="41" t="s">
        <v>1532</v>
      </c>
      <c r="G356" s="6" t="s">
        <v>197</v>
      </c>
      <c r="H356" s="7">
        <v>1</v>
      </c>
      <c r="I356" s="7">
        <v>1</v>
      </c>
      <c r="J356" s="7">
        <v>1</v>
      </c>
      <c r="K356" s="7">
        <v>1</v>
      </c>
      <c r="L356" s="7">
        <v>1</v>
      </c>
      <c r="M356" s="7">
        <v>1</v>
      </c>
      <c r="N356" s="7">
        <v>1</v>
      </c>
      <c r="O356" s="7">
        <v>1</v>
      </c>
      <c r="P356" s="7">
        <v>1</v>
      </c>
      <c r="Q356" s="7">
        <v>1</v>
      </c>
      <c r="R356" s="7">
        <v>1</v>
      </c>
      <c r="S356" s="7">
        <v>1</v>
      </c>
      <c r="T356" s="8">
        <f>SUM(IO_Riparian[[#This Row],[JANUARY]:[DECEMBER]])</f>
        <v>12</v>
      </c>
    </row>
    <row r="357" spans="1:20" x14ac:dyDescent="0.25">
      <c r="A357" s="6" t="s">
        <v>1447</v>
      </c>
      <c r="B357" s="6" t="str">
        <f>IF(ISERROR(VLOOKUP(IO_Riparian[[#This Row],[APP_ID]],Table6[APPL_ID],1,FALSE)),"","Y")</f>
        <v>Y</v>
      </c>
      <c r="C357" s="6" t="str">
        <f>IF(ISERROR(VLOOKUP(IO_Riparian[[#This Row],[APP_ID]],Sheet1!$C$2:$C$9,1,FALSE)),"","Y")</f>
        <v/>
      </c>
      <c r="E357" s="6" t="s">
        <v>1531</v>
      </c>
      <c r="F357" s="41" t="s">
        <v>1533</v>
      </c>
      <c r="G357" s="6" t="s">
        <v>1446</v>
      </c>
      <c r="H357" s="7">
        <v>0</v>
      </c>
      <c r="I357" s="7">
        <v>0</v>
      </c>
      <c r="J357" s="7">
        <v>0</v>
      </c>
      <c r="K357" s="7">
        <v>1</v>
      </c>
      <c r="L357" s="7">
        <v>1</v>
      </c>
      <c r="M357" s="7">
        <v>1</v>
      </c>
      <c r="N357" s="7">
        <v>1</v>
      </c>
      <c r="O357" s="7">
        <v>1</v>
      </c>
      <c r="P357" s="7">
        <v>1</v>
      </c>
      <c r="Q357" s="7">
        <v>1</v>
      </c>
      <c r="R357" s="7">
        <v>0</v>
      </c>
      <c r="S357" s="7">
        <v>0</v>
      </c>
      <c r="T357" s="8">
        <f>SUM(IO_Riparian[[#This Row],[JANUARY]:[DECEMBER]])</f>
        <v>7</v>
      </c>
    </row>
    <row r="358" spans="1:20" x14ac:dyDescent="0.25">
      <c r="A358" s="6" t="s">
        <v>1445</v>
      </c>
      <c r="B358" s="6" t="str">
        <f>IF(ISERROR(VLOOKUP(IO_Riparian[[#This Row],[APP_ID]],Table6[APPL_ID],1,FALSE)),"","Y")</f>
        <v>Y</v>
      </c>
      <c r="C358" s="6" t="str">
        <f>IF(ISERROR(VLOOKUP(IO_Riparian[[#This Row],[APP_ID]],Sheet1!$C$2:$C$9,1,FALSE)),"","Y")</f>
        <v/>
      </c>
      <c r="E358" s="6" t="s">
        <v>1531</v>
      </c>
      <c r="F358" s="41" t="s">
        <v>1533</v>
      </c>
      <c r="G358" s="6" t="s">
        <v>1446</v>
      </c>
      <c r="H358" s="7">
        <v>0.01</v>
      </c>
      <c r="I358" s="7">
        <v>0</v>
      </c>
      <c r="J358" s="7">
        <v>8.0000000000000002E-3</v>
      </c>
      <c r="K358" s="7">
        <v>0.01</v>
      </c>
      <c r="L358" s="7">
        <v>0.01</v>
      </c>
      <c r="M358" s="7">
        <v>8.0000000000000002E-3</v>
      </c>
      <c r="N358" s="7">
        <v>8.0000000000000002E-3</v>
      </c>
      <c r="O358" s="7">
        <v>0</v>
      </c>
      <c r="P358" s="7">
        <v>0</v>
      </c>
      <c r="Q358" s="7">
        <v>0.01</v>
      </c>
      <c r="R358" s="7">
        <v>0</v>
      </c>
      <c r="S358" s="7">
        <v>0</v>
      </c>
      <c r="T358" s="8">
        <f>SUM(IO_Riparian[[#This Row],[JANUARY]:[DECEMBER]])</f>
        <v>6.4000000000000001E-2</v>
      </c>
    </row>
    <row r="359" spans="1:20" x14ac:dyDescent="0.25">
      <c r="A359" s="6" t="s">
        <v>361</v>
      </c>
      <c r="B359" s="6" t="str">
        <f>IF(ISERROR(VLOOKUP(IO_Riparian[[#This Row],[APP_ID]],Table6[APPL_ID],1,FALSE)),"","Y")</f>
        <v>Y</v>
      </c>
      <c r="C359" s="6" t="str">
        <f>IF(ISERROR(VLOOKUP(IO_Riparian[[#This Row],[APP_ID]],Sheet1!$C$2:$C$9,1,FALSE)),"","Y")</f>
        <v/>
      </c>
      <c r="E359" s="6" t="s">
        <v>1531</v>
      </c>
      <c r="F359" s="41" t="s">
        <v>1532</v>
      </c>
      <c r="G359" s="6" t="s">
        <v>362</v>
      </c>
      <c r="H359" s="7">
        <v>0</v>
      </c>
      <c r="I359" s="7">
        <v>21</v>
      </c>
      <c r="J359" s="7">
        <v>0</v>
      </c>
      <c r="K359" s="7">
        <v>20</v>
      </c>
      <c r="L359" s="7">
        <v>26</v>
      </c>
      <c r="M359" s="7">
        <v>34</v>
      </c>
      <c r="N359" s="7">
        <v>54</v>
      </c>
      <c r="O359" s="7">
        <v>57</v>
      </c>
      <c r="P359" s="7">
        <v>35</v>
      </c>
      <c r="Q359" s="7">
        <v>0</v>
      </c>
      <c r="R359" s="7">
        <v>0</v>
      </c>
      <c r="S359" s="7">
        <v>0</v>
      </c>
      <c r="T359" s="8">
        <f>SUM(IO_Riparian[[#This Row],[JANUARY]:[DECEMBER]])</f>
        <v>247</v>
      </c>
    </row>
    <row r="360" spans="1:20" x14ac:dyDescent="0.25">
      <c r="A360" s="6" t="s">
        <v>937</v>
      </c>
      <c r="B360" s="6" t="str">
        <f>IF(ISERROR(VLOOKUP(IO_Riparian[[#This Row],[APP_ID]],Table6[APPL_ID],1,FALSE)),"","Y")</f>
        <v>Y</v>
      </c>
      <c r="C360" s="6" t="str">
        <f>IF(ISERROR(VLOOKUP(IO_Riparian[[#This Row],[APP_ID]],Sheet1!$C$2:$C$9,1,FALSE)),"","Y")</f>
        <v/>
      </c>
      <c r="E360" s="6" t="s">
        <v>1531</v>
      </c>
      <c r="F360" s="41" t="s">
        <v>1532</v>
      </c>
      <c r="G360" s="6" t="s">
        <v>936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7">
        <v>0</v>
      </c>
      <c r="S360" s="7">
        <v>0</v>
      </c>
      <c r="T360" s="8">
        <f>SUM(IO_Riparian[[#This Row],[JANUARY]:[DECEMBER]])</f>
        <v>0</v>
      </c>
    </row>
    <row r="361" spans="1:20" x14ac:dyDescent="0.25">
      <c r="A361" s="6" t="s">
        <v>376</v>
      </c>
      <c r="B361" s="6" t="str">
        <f>IF(ISERROR(VLOOKUP(IO_Riparian[[#This Row],[APP_ID]],Table6[APPL_ID],1,FALSE)),"","Y")</f>
        <v>Y</v>
      </c>
      <c r="C361" s="6" t="str">
        <f>IF(ISERROR(VLOOKUP(IO_Riparian[[#This Row],[APP_ID]],Sheet1!$C$2:$C$9,1,FALSE)),"","Y")</f>
        <v/>
      </c>
      <c r="E361" s="6" t="s">
        <v>1531</v>
      </c>
      <c r="F361" s="41" t="s">
        <v>1533</v>
      </c>
      <c r="G361" s="6" t="s">
        <v>362</v>
      </c>
      <c r="H361" s="7">
        <v>0</v>
      </c>
      <c r="I361" s="7">
        <v>0</v>
      </c>
      <c r="J361" s="7">
        <v>0</v>
      </c>
      <c r="K361" s="7">
        <v>114</v>
      </c>
      <c r="L361" s="7">
        <v>117</v>
      </c>
      <c r="M361" s="7">
        <v>70</v>
      </c>
      <c r="N361" s="7">
        <v>92</v>
      </c>
      <c r="O361" s="7">
        <v>110</v>
      </c>
      <c r="P361" s="7">
        <v>99</v>
      </c>
      <c r="Q361" s="7">
        <v>31</v>
      </c>
      <c r="R361" s="7">
        <v>0</v>
      </c>
      <c r="S361" s="7">
        <v>0</v>
      </c>
      <c r="T361" s="8">
        <f>SUM(IO_Riparian[[#This Row],[JANUARY]:[DECEMBER]])</f>
        <v>633</v>
      </c>
    </row>
    <row r="362" spans="1:20" x14ac:dyDescent="0.25">
      <c r="A362" s="6" t="s">
        <v>935</v>
      </c>
      <c r="B362" s="6" t="str">
        <f>IF(ISERROR(VLOOKUP(IO_Riparian[[#This Row],[APP_ID]],Table6[APPL_ID],1,FALSE)),"","Y")</f>
        <v>Y</v>
      </c>
      <c r="C362" s="6" t="str">
        <f>IF(ISERROR(VLOOKUP(IO_Riparian[[#This Row],[APP_ID]],Sheet1!$C$2:$C$9,1,FALSE)),"","Y")</f>
        <v/>
      </c>
      <c r="E362" s="6" t="s">
        <v>1531</v>
      </c>
      <c r="F362" s="41" t="s">
        <v>1532</v>
      </c>
      <c r="G362" s="6" t="s">
        <v>936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S362" s="7">
        <v>0</v>
      </c>
      <c r="T362" s="8">
        <f>SUM(IO_Riparian[[#This Row],[JANUARY]:[DECEMBER]])</f>
        <v>0</v>
      </c>
    </row>
    <row r="363" spans="1:20" x14ac:dyDescent="0.25">
      <c r="A363" s="6" t="s">
        <v>611</v>
      </c>
      <c r="B363" s="6" t="str">
        <f>IF(ISERROR(VLOOKUP(IO_Riparian[[#This Row],[APP_ID]],Table6[APPL_ID],1,FALSE)),"","Y")</f>
        <v>Y</v>
      </c>
      <c r="C363" s="6" t="str">
        <f>IF(ISERROR(VLOOKUP(IO_Riparian[[#This Row],[APP_ID]],Sheet1!$C$2:$C$9,1,FALSE)),"","Y")</f>
        <v/>
      </c>
      <c r="E363" s="6" t="s">
        <v>1531</v>
      </c>
      <c r="F363" s="41" t="s">
        <v>1532</v>
      </c>
      <c r="G363" s="6" t="s">
        <v>605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8">
        <f>SUM(IO_Riparian[[#This Row],[JANUARY]:[DECEMBER]])</f>
        <v>0</v>
      </c>
    </row>
    <row r="364" spans="1:20" x14ac:dyDescent="0.25">
      <c r="A364" s="6" t="s">
        <v>612</v>
      </c>
      <c r="B364" s="6" t="str">
        <f>IF(ISERROR(VLOOKUP(IO_Riparian[[#This Row],[APP_ID]],Table6[APPL_ID],1,FALSE)),"","Y")</f>
        <v>Y</v>
      </c>
      <c r="C364" s="6" t="str">
        <f>IF(ISERROR(VLOOKUP(IO_Riparian[[#This Row],[APP_ID]],Sheet1!$C$2:$C$9,1,FALSE)),"","Y")</f>
        <v/>
      </c>
      <c r="E364" s="6" t="s">
        <v>1531</v>
      </c>
      <c r="F364" s="41" t="s">
        <v>1533</v>
      </c>
      <c r="G364" s="6" t="s">
        <v>613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S364" s="7">
        <v>0</v>
      </c>
      <c r="T364" s="8">
        <f>SUM(IO_Riparian[[#This Row],[JANUARY]:[DECEMBER]])</f>
        <v>0</v>
      </c>
    </row>
    <row r="365" spans="1:20" x14ac:dyDescent="0.25">
      <c r="A365" s="6" t="s">
        <v>1090</v>
      </c>
      <c r="B365" s="6" t="str">
        <f>IF(ISERROR(VLOOKUP(IO_Riparian[[#This Row],[APP_ID]],Table6[APPL_ID],1,FALSE)),"","Y")</f>
        <v>Y</v>
      </c>
      <c r="C365" s="6" t="str">
        <f>IF(ISERROR(VLOOKUP(IO_Riparian[[#This Row],[APP_ID]],Sheet1!$C$2:$C$9,1,FALSE)),"","Y")</f>
        <v/>
      </c>
      <c r="E365" s="6" t="s">
        <v>1531</v>
      </c>
      <c r="F365" s="41" t="s">
        <v>1532</v>
      </c>
      <c r="G365" s="6" t="s">
        <v>1091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0</v>
      </c>
      <c r="T365" s="8">
        <f>SUM(IO_Riparian[[#This Row],[JANUARY]:[DECEMBER]])</f>
        <v>0</v>
      </c>
    </row>
    <row r="366" spans="1:20" x14ac:dyDescent="0.25">
      <c r="A366" s="6" t="s">
        <v>1222</v>
      </c>
      <c r="B366" s="6" t="str">
        <f>IF(ISERROR(VLOOKUP(IO_Riparian[[#This Row],[APP_ID]],Table6[APPL_ID],1,FALSE)),"","Y")</f>
        <v>Y</v>
      </c>
      <c r="C366" s="6" t="str">
        <f>IF(ISERROR(VLOOKUP(IO_Riparian[[#This Row],[APP_ID]],Sheet1!$C$2:$C$9,1,FALSE)),"","Y")</f>
        <v/>
      </c>
      <c r="E366" s="6" t="s">
        <v>1531</v>
      </c>
      <c r="F366" s="41" t="s">
        <v>1532</v>
      </c>
      <c r="G366" s="6" t="s">
        <v>1213</v>
      </c>
      <c r="H366" s="7">
        <v>0</v>
      </c>
      <c r="I366" s="7">
        <v>0</v>
      </c>
      <c r="J366" s="7">
        <v>0</v>
      </c>
      <c r="K366" s="7">
        <v>0</v>
      </c>
      <c r="L366" s="7">
        <v>1</v>
      </c>
      <c r="M366" s="7">
        <v>1</v>
      </c>
      <c r="N366" s="7">
        <v>1</v>
      </c>
      <c r="O366" s="7">
        <v>1</v>
      </c>
      <c r="P366" s="7">
        <v>1</v>
      </c>
      <c r="Q366" s="7">
        <v>0</v>
      </c>
      <c r="R366" s="7">
        <v>1</v>
      </c>
      <c r="S366" s="7">
        <v>1</v>
      </c>
      <c r="T366" s="8">
        <f>SUM(IO_Riparian[[#This Row],[JANUARY]:[DECEMBER]])</f>
        <v>7</v>
      </c>
    </row>
    <row r="367" spans="1:20" x14ac:dyDescent="0.25">
      <c r="A367" s="6" t="s">
        <v>1218</v>
      </c>
      <c r="B367" s="6" t="str">
        <f>IF(ISERROR(VLOOKUP(IO_Riparian[[#This Row],[APP_ID]],Table6[APPL_ID],1,FALSE)),"","Y")</f>
        <v>Y</v>
      </c>
      <c r="C367" s="6" t="str">
        <f>IF(ISERROR(VLOOKUP(IO_Riparian[[#This Row],[APP_ID]],Sheet1!$C$2:$C$9,1,FALSE)),"","Y")</f>
        <v/>
      </c>
      <c r="E367" s="6" t="s">
        <v>1531</v>
      </c>
      <c r="F367" s="41" t="s">
        <v>1532</v>
      </c>
      <c r="G367" s="6" t="s">
        <v>1213</v>
      </c>
      <c r="H367" s="7">
        <v>0</v>
      </c>
      <c r="I367" s="7">
        <v>0</v>
      </c>
      <c r="J367" s="7">
        <v>0</v>
      </c>
      <c r="K367" s="7">
        <v>0</v>
      </c>
      <c r="L367" s="7">
        <v>1</v>
      </c>
      <c r="M367" s="7">
        <v>1</v>
      </c>
      <c r="N367" s="7">
        <v>1</v>
      </c>
      <c r="O367" s="7">
        <v>1</v>
      </c>
      <c r="P367" s="7">
        <v>1</v>
      </c>
      <c r="Q367" s="7">
        <v>0</v>
      </c>
      <c r="R367" s="7">
        <v>1</v>
      </c>
      <c r="S367" s="7">
        <v>1</v>
      </c>
      <c r="T367" s="8">
        <f>SUM(IO_Riparian[[#This Row],[JANUARY]:[DECEMBER]])</f>
        <v>7</v>
      </c>
    </row>
    <row r="368" spans="1:20" x14ac:dyDescent="0.25">
      <c r="A368" s="6" t="s">
        <v>1196</v>
      </c>
      <c r="B368" s="6" t="str">
        <f>IF(ISERROR(VLOOKUP(IO_Riparian[[#This Row],[APP_ID]],Table6[APPL_ID],1,FALSE)),"","Y")</f>
        <v>Y</v>
      </c>
      <c r="C368" s="6" t="str">
        <f>IF(ISERROR(VLOOKUP(IO_Riparian[[#This Row],[APP_ID]],Sheet1!$C$2:$C$9,1,FALSE)),"","Y")</f>
        <v/>
      </c>
      <c r="E368" s="6" t="s">
        <v>1531</v>
      </c>
      <c r="F368" s="41" t="s">
        <v>1532</v>
      </c>
      <c r="G368" s="6" t="s">
        <v>1132</v>
      </c>
      <c r="H368" s="7">
        <v>0</v>
      </c>
      <c r="I368" s="7">
        <v>0</v>
      </c>
      <c r="J368" s="7">
        <v>0</v>
      </c>
      <c r="K368" s="7">
        <v>0</v>
      </c>
      <c r="L368" s="7">
        <v>1</v>
      </c>
      <c r="M368" s="7">
        <v>1</v>
      </c>
      <c r="N368" s="7">
        <v>1</v>
      </c>
      <c r="O368" s="7">
        <v>1</v>
      </c>
      <c r="P368" s="7">
        <v>1</v>
      </c>
      <c r="Q368" s="7">
        <v>0</v>
      </c>
      <c r="R368" s="7">
        <v>1</v>
      </c>
      <c r="S368" s="7">
        <v>1</v>
      </c>
      <c r="T368" s="8">
        <f>SUM(IO_Riparian[[#This Row],[JANUARY]:[DECEMBER]])</f>
        <v>7</v>
      </c>
    </row>
    <row r="369" spans="1:20" x14ac:dyDescent="0.25">
      <c r="A369" s="6" t="s">
        <v>1200</v>
      </c>
      <c r="B369" s="6" t="str">
        <f>IF(ISERROR(VLOOKUP(IO_Riparian[[#This Row],[APP_ID]],Table6[APPL_ID],1,FALSE)),"","Y")</f>
        <v>Y</v>
      </c>
      <c r="C369" s="6" t="str">
        <f>IF(ISERROR(VLOOKUP(IO_Riparian[[#This Row],[APP_ID]],Sheet1!$C$2:$C$9,1,FALSE)),"","Y")</f>
        <v/>
      </c>
      <c r="E369" s="6" t="s">
        <v>1531</v>
      </c>
      <c r="F369" s="41" t="s">
        <v>1532</v>
      </c>
      <c r="G369" s="6" t="s">
        <v>1132</v>
      </c>
      <c r="H369" s="7">
        <v>0</v>
      </c>
      <c r="I369" s="7">
        <v>0</v>
      </c>
      <c r="J369" s="7">
        <v>0</v>
      </c>
      <c r="K369" s="7">
        <v>0</v>
      </c>
      <c r="L369" s="7">
        <v>1</v>
      </c>
      <c r="M369" s="7">
        <v>1</v>
      </c>
      <c r="N369" s="7">
        <v>1</v>
      </c>
      <c r="O369" s="7">
        <v>1</v>
      </c>
      <c r="P369" s="7">
        <v>1</v>
      </c>
      <c r="Q369" s="7">
        <v>0</v>
      </c>
      <c r="R369" s="7">
        <v>1</v>
      </c>
      <c r="S369" s="7">
        <v>1</v>
      </c>
      <c r="T369" s="8">
        <f>SUM(IO_Riparian[[#This Row],[JANUARY]:[DECEMBER]])</f>
        <v>7</v>
      </c>
    </row>
    <row r="370" spans="1:20" x14ac:dyDescent="0.25">
      <c r="A370" s="6" t="s">
        <v>1212</v>
      </c>
      <c r="B370" s="6" t="str">
        <f>IF(ISERROR(VLOOKUP(IO_Riparian[[#This Row],[APP_ID]],Table6[APPL_ID],1,FALSE)),"","Y")</f>
        <v>Y</v>
      </c>
      <c r="C370" s="6" t="str">
        <f>IF(ISERROR(VLOOKUP(IO_Riparian[[#This Row],[APP_ID]],Sheet1!$C$2:$C$9,1,FALSE)),"","Y")</f>
        <v/>
      </c>
      <c r="E370" s="6" t="s">
        <v>1531</v>
      </c>
      <c r="F370" s="41" t="s">
        <v>1532</v>
      </c>
      <c r="G370" s="6" t="s">
        <v>1213</v>
      </c>
      <c r="H370" s="7">
        <v>0</v>
      </c>
      <c r="I370" s="7">
        <v>0</v>
      </c>
      <c r="J370" s="7">
        <v>0</v>
      </c>
      <c r="K370" s="7">
        <v>0</v>
      </c>
      <c r="L370" s="7">
        <v>1</v>
      </c>
      <c r="M370" s="7">
        <v>1</v>
      </c>
      <c r="N370" s="7">
        <v>1</v>
      </c>
      <c r="O370" s="7">
        <v>1</v>
      </c>
      <c r="P370" s="7">
        <v>1</v>
      </c>
      <c r="Q370" s="7">
        <v>0</v>
      </c>
      <c r="R370" s="7">
        <v>1</v>
      </c>
      <c r="S370" s="7">
        <v>1</v>
      </c>
      <c r="T370" s="8">
        <f>SUM(IO_Riparian[[#This Row],[JANUARY]:[DECEMBER]])</f>
        <v>7</v>
      </c>
    </row>
    <row r="371" spans="1:20" x14ac:dyDescent="0.25">
      <c r="A371" s="6" t="s">
        <v>1202</v>
      </c>
      <c r="B371" s="6" t="str">
        <f>IF(ISERROR(VLOOKUP(IO_Riparian[[#This Row],[APP_ID]],Table6[APPL_ID],1,FALSE)),"","Y")</f>
        <v>Y</v>
      </c>
      <c r="C371" s="6" t="str">
        <f>IF(ISERROR(VLOOKUP(IO_Riparian[[#This Row],[APP_ID]],Sheet1!$C$2:$C$9,1,FALSE)),"","Y")</f>
        <v/>
      </c>
      <c r="E371" s="6" t="s">
        <v>1531</v>
      </c>
      <c r="F371" s="41" t="s">
        <v>1532</v>
      </c>
      <c r="G371" s="6" t="s">
        <v>1132</v>
      </c>
      <c r="H371" s="7">
        <v>0</v>
      </c>
      <c r="I371" s="7">
        <v>0</v>
      </c>
      <c r="J371" s="7">
        <v>0</v>
      </c>
      <c r="K371" s="7">
        <v>0</v>
      </c>
      <c r="L371" s="7">
        <v>1</v>
      </c>
      <c r="M371" s="7">
        <v>1</v>
      </c>
      <c r="N371" s="7">
        <v>1</v>
      </c>
      <c r="O371" s="7">
        <v>1</v>
      </c>
      <c r="P371" s="7">
        <v>1</v>
      </c>
      <c r="Q371" s="7">
        <v>0</v>
      </c>
      <c r="R371" s="7">
        <v>1</v>
      </c>
      <c r="S371" s="7">
        <v>1</v>
      </c>
      <c r="T371" s="8">
        <f>SUM(IO_Riparian[[#This Row],[JANUARY]:[DECEMBER]])</f>
        <v>7</v>
      </c>
    </row>
    <row r="372" spans="1:20" x14ac:dyDescent="0.25">
      <c r="A372" s="6" t="s">
        <v>1423</v>
      </c>
      <c r="B372" s="6" t="str">
        <f>IF(ISERROR(VLOOKUP(IO_Riparian[[#This Row],[APP_ID]],Table6[APPL_ID],1,FALSE)),"","Y")</f>
        <v>Y</v>
      </c>
      <c r="C372" s="6" t="str">
        <f>IF(ISERROR(VLOOKUP(IO_Riparian[[#This Row],[APP_ID]],Sheet1!$C$2:$C$9,1,FALSE)),"","Y")</f>
        <v/>
      </c>
      <c r="E372" s="6" t="s">
        <v>1531</v>
      </c>
      <c r="F372" s="41" t="s">
        <v>1533</v>
      </c>
      <c r="G372" s="6" t="s">
        <v>1424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1</v>
      </c>
      <c r="N372" s="7">
        <v>1</v>
      </c>
      <c r="O372" s="7">
        <v>1</v>
      </c>
      <c r="P372" s="7">
        <v>1</v>
      </c>
      <c r="Q372" s="7">
        <v>0</v>
      </c>
      <c r="R372" s="7">
        <v>0</v>
      </c>
      <c r="S372" s="7">
        <v>0</v>
      </c>
      <c r="T372" s="8">
        <f>SUM(IO_Riparian[[#This Row],[JANUARY]:[DECEMBER]])</f>
        <v>4</v>
      </c>
    </row>
    <row r="373" spans="1:20" x14ac:dyDescent="0.25">
      <c r="A373" s="6" t="s">
        <v>1284</v>
      </c>
      <c r="B373" s="6" t="str">
        <f>IF(ISERROR(VLOOKUP(IO_Riparian[[#This Row],[APP_ID]],Table6[APPL_ID],1,FALSE)),"","Y")</f>
        <v>Y</v>
      </c>
      <c r="C373" s="6" t="str">
        <f>IF(ISERROR(VLOOKUP(IO_Riparian[[#This Row],[APP_ID]],Sheet1!$C$2:$C$9,1,FALSE)),"","Y")</f>
        <v/>
      </c>
      <c r="E373" s="6" t="s">
        <v>1531</v>
      </c>
      <c r="F373" s="41" t="s">
        <v>1532</v>
      </c>
      <c r="G373" s="6" t="s">
        <v>1285</v>
      </c>
      <c r="H373" s="7">
        <v>0</v>
      </c>
      <c r="I373" s="7">
        <v>0</v>
      </c>
      <c r="J373" s="7">
        <v>1</v>
      </c>
      <c r="K373" s="7">
        <v>1</v>
      </c>
      <c r="L373" s="7">
        <v>1</v>
      </c>
      <c r="M373" s="7">
        <v>1</v>
      </c>
      <c r="N373" s="7">
        <v>1</v>
      </c>
      <c r="O373" s="7">
        <v>1</v>
      </c>
      <c r="P373" s="7">
        <v>1</v>
      </c>
      <c r="Q373" s="7">
        <v>0</v>
      </c>
      <c r="R373" s="7">
        <v>1</v>
      </c>
      <c r="S373" s="7">
        <v>1</v>
      </c>
      <c r="T373" s="8">
        <f>SUM(IO_Riparian[[#This Row],[JANUARY]:[DECEMBER]])</f>
        <v>9</v>
      </c>
    </row>
    <row r="374" spans="1:20" x14ac:dyDescent="0.25">
      <c r="A374" s="6" t="s">
        <v>1204</v>
      </c>
      <c r="B374" s="6" t="str">
        <f>IF(ISERROR(VLOOKUP(IO_Riparian[[#This Row],[APP_ID]],Table6[APPL_ID],1,FALSE)),"","Y")</f>
        <v>Y</v>
      </c>
      <c r="C374" s="6" t="str">
        <f>IF(ISERROR(VLOOKUP(IO_Riparian[[#This Row],[APP_ID]],Sheet1!$C$2:$C$9,1,FALSE)),"","Y")</f>
        <v/>
      </c>
      <c r="E374" s="6" t="s">
        <v>1531</v>
      </c>
      <c r="F374" s="41" t="s">
        <v>1532</v>
      </c>
      <c r="G374" s="6" t="s">
        <v>1132</v>
      </c>
      <c r="H374" s="7">
        <v>0</v>
      </c>
      <c r="I374" s="7">
        <v>0</v>
      </c>
      <c r="J374" s="7">
        <v>0</v>
      </c>
      <c r="K374" s="7">
        <v>0</v>
      </c>
      <c r="L374" s="7">
        <v>1</v>
      </c>
      <c r="M374" s="7">
        <v>1</v>
      </c>
      <c r="N374" s="7">
        <v>1</v>
      </c>
      <c r="O374" s="7">
        <v>1</v>
      </c>
      <c r="P374" s="7">
        <v>1</v>
      </c>
      <c r="Q374" s="7">
        <v>0</v>
      </c>
      <c r="R374" s="7">
        <v>1</v>
      </c>
      <c r="S374" s="7">
        <v>1</v>
      </c>
      <c r="T374" s="8">
        <f>SUM(IO_Riparian[[#This Row],[JANUARY]:[DECEMBER]])</f>
        <v>7</v>
      </c>
    </row>
    <row r="375" spans="1:20" x14ac:dyDescent="0.25">
      <c r="A375" s="6" t="s">
        <v>1288</v>
      </c>
      <c r="B375" s="6" t="str">
        <f>IF(ISERROR(VLOOKUP(IO_Riparian[[#This Row],[APP_ID]],Table6[APPL_ID],1,FALSE)),"","Y")</f>
        <v>Y</v>
      </c>
      <c r="C375" s="6" t="str">
        <f>IF(ISERROR(VLOOKUP(IO_Riparian[[#This Row],[APP_ID]],Sheet1!$C$2:$C$9,1,FALSE)),"","Y")</f>
        <v/>
      </c>
      <c r="E375" s="6" t="s">
        <v>1531</v>
      </c>
      <c r="F375" s="41" t="s">
        <v>1532</v>
      </c>
      <c r="G375" s="6" t="s">
        <v>1285</v>
      </c>
      <c r="H375" s="7">
        <v>0</v>
      </c>
      <c r="I375" s="7">
        <v>0</v>
      </c>
      <c r="J375" s="7">
        <v>1</v>
      </c>
      <c r="K375" s="7">
        <v>1</v>
      </c>
      <c r="L375" s="7">
        <v>1</v>
      </c>
      <c r="M375" s="7">
        <v>1</v>
      </c>
      <c r="N375" s="7">
        <v>1</v>
      </c>
      <c r="O375" s="7">
        <v>1</v>
      </c>
      <c r="P375" s="7">
        <v>1</v>
      </c>
      <c r="Q375" s="7">
        <v>0</v>
      </c>
      <c r="R375" s="7">
        <v>1</v>
      </c>
      <c r="S375" s="7">
        <v>1</v>
      </c>
      <c r="T375" s="8">
        <f>SUM(IO_Riparian[[#This Row],[JANUARY]:[DECEMBER]])</f>
        <v>9</v>
      </c>
    </row>
    <row r="376" spans="1:20" x14ac:dyDescent="0.25">
      <c r="A376" s="6" t="s">
        <v>1425</v>
      </c>
      <c r="B376" s="6" t="str">
        <f>IF(ISERROR(VLOOKUP(IO_Riparian[[#This Row],[APP_ID]],Table6[APPL_ID],1,FALSE)),"","Y")</f>
        <v>Y</v>
      </c>
      <c r="C376" s="6" t="str">
        <f>IF(ISERROR(VLOOKUP(IO_Riparian[[#This Row],[APP_ID]],Sheet1!$C$2:$C$9,1,FALSE)),"","Y")</f>
        <v/>
      </c>
      <c r="E376" s="6" t="s">
        <v>1531</v>
      </c>
      <c r="F376" s="41" t="s">
        <v>1533</v>
      </c>
      <c r="G376" s="6" t="s">
        <v>1426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1</v>
      </c>
      <c r="N376" s="7">
        <v>1</v>
      </c>
      <c r="O376" s="7">
        <v>1</v>
      </c>
      <c r="P376" s="7">
        <v>1</v>
      </c>
      <c r="Q376" s="7">
        <v>0</v>
      </c>
      <c r="R376" s="7">
        <v>0</v>
      </c>
      <c r="S376" s="7">
        <v>0</v>
      </c>
      <c r="T376" s="8">
        <f>SUM(IO_Riparian[[#This Row],[JANUARY]:[DECEMBER]])</f>
        <v>4</v>
      </c>
    </row>
    <row r="377" spans="1:20" x14ac:dyDescent="0.25">
      <c r="A377" s="6" t="s">
        <v>1287</v>
      </c>
      <c r="B377" s="6" t="str">
        <f>IF(ISERROR(VLOOKUP(IO_Riparian[[#This Row],[APP_ID]],Table6[APPL_ID],1,FALSE)),"","Y")</f>
        <v>Y</v>
      </c>
      <c r="C377" s="6" t="str">
        <f>IF(ISERROR(VLOOKUP(IO_Riparian[[#This Row],[APP_ID]],Sheet1!$C$2:$C$9,1,FALSE)),"","Y")</f>
        <v/>
      </c>
      <c r="E377" s="6" t="s">
        <v>1531</v>
      </c>
      <c r="F377" s="41" t="s">
        <v>1532</v>
      </c>
      <c r="G377" s="6" t="s">
        <v>1285</v>
      </c>
      <c r="H377" s="7">
        <v>0</v>
      </c>
      <c r="I377" s="7">
        <v>0</v>
      </c>
      <c r="J377" s="7">
        <v>1</v>
      </c>
      <c r="K377" s="7">
        <v>1</v>
      </c>
      <c r="L377" s="7">
        <v>1</v>
      </c>
      <c r="M377" s="7">
        <v>1</v>
      </c>
      <c r="N377" s="7">
        <v>1</v>
      </c>
      <c r="O377" s="7">
        <v>1</v>
      </c>
      <c r="P377" s="7">
        <v>1</v>
      </c>
      <c r="Q377" s="7">
        <v>0</v>
      </c>
      <c r="R377" s="7">
        <v>1</v>
      </c>
      <c r="S377" s="7">
        <v>1</v>
      </c>
      <c r="T377" s="8">
        <f>SUM(IO_Riparian[[#This Row],[JANUARY]:[DECEMBER]])</f>
        <v>9</v>
      </c>
    </row>
    <row r="378" spans="1:20" x14ac:dyDescent="0.25">
      <c r="A378" s="6" t="s">
        <v>1427</v>
      </c>
      <c r="B378" s="6" t="str">
        <f>IF(ISERROR(VLOOKUP(IO_Riparian[[#This Row],[APP_ID]],Table6[APPL_ID],1,FALSE)),"","Y")</f>
        <v>Y</v>
      </c>
      <c r="C378" s="6" t="str">
        <f>IF(ISERROR(VLOOKUP(IO_Riparian[[#This Row],[APP_ID]],Sheet1!$C$2:$C$9,1,FALSE)),"","Y")</f>
        <v/>
      </c>
      <c r="E378" s="6" t="s">
        <v>1531</v>
      </c>
      <c r="F378" s="41" t="s">
        <v>1533</v>
      </c>
      <c r="G378" s="6" t="s">
        <v>1428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1</v>
      </c>
      <c r="N378" s="7">
        <v>1</v>
      </c>
      <c r="O378" s="7">
        <v>1</v>
      </c>
      <c r="P378" s="7">
        <v>1</v>
      </c>
      <c r="Q378" s="7">
        <v>0</v>
      </c>
      <c r="R378" s="7">
        <v>0</v>
      </c>
      <c r="S378" s="7">
        <v>0</v>
      </c>
      <c r="T378" s="8">
        <f>SUM(IO_Riparian[[#This Row],[JANUARY]:[DECEMBER]])</f>
        <v>4</v>
      </c>
    </row>
    <row r="379" spans="1:20" x14ac:dyDescent="0.25">
      <c r="A379" s="6" t="s">
        <v>1286</v>
      </c>
      <c r="B379" s="6" t="str">
        <f>IF(ISERROR(VLOOKUP(IO_Riparian[[#This Row],[APP_ID]],Table6[APPL_ID],1,FALSE)),"","Y")</f>
        <v>Y</v>
      </c>
      <c r="C379" s="6" t="str">
        <f>IF(ISERROR(VLOOKUP(IO_Riparian[[#This Row],[APP_ID]],Sheet1!$C$2:$C$9,1,FALSE)),"","Y")</f>
        <v/>
      </c>
      <c r="E379" s="6" t="s">
        <v>1531</v>
      </c>
      <c r="F379" s="41" t="s">
        <v>1532</v>
      </c>
      <c r="G379" s="6" t="s">
        <v>1285</v>
      </c>
      <c r="H379" s="7">
        <v>0</v>
      </c>
      <c r="I379" s="7">
        <v>0</v>
      </c>
      <c r="J379" s="7">
        <v>1</v>
      </c>
      <c r="K379" s="7">
        <v>1</v>
      </c>
      <c r="L379" s="7">
        <v>1</v>
      </c>
      <c r="M379" s="7">
        <v>1</v>
      </c>
      <c r="N379" s="7">
        <v>1</v>
      </c>
      <c r="O379" s="7">
        <v>1</v>
      </c>
      <c r="P379" s="7">
        <v>1</v>
      </c>
      <c r="Q379" s="7">
        <v>0</v>
      </c>
      <c r="R379" s="7">
        <v>1</v>
      </c>
      <c r="S379" s="7">
        <v>1</v>
      </c>
      <c r="T379" s="8">
        <f>SUM(IO_Riparian[[#This Row],[JANUARY]:[DECEMBER]])</f>
        <v>9</v>
      </c>
    </row>
    <row r="380" spans="1:20" x14ac:dyDescent="0.25">
      <c r="A380" s="6" t="s">
        <v>255</v>
      </c>
      <c r="B380" s="6" t="str">
        <f>IF(ISERROR(VLOOKUP(IO_Riparian[[#This Row],[APP_ID]],Table6[APPL_ID],1,FALSE)),"","Y")</f>
        <v>Y</v>
      </c>
      <c r="C380" s="6" t="str">
        <f>IF(ISERROR(VLOOKUP(IO_Riparian[[#This Row],[APP_ID]],Sheet1!$C$2:$C$9,1,FALSE)),"","Y")</f>
        <v/>
      </c>
      <c r="E380" s="6" t="s">
        <v>1531</v>
      </c>
      <c r="F380" s="41" t="s">
        <v>1532</v>
      </c>
      <c r="G380" s="6" t="s">
        <v>249</v>
      </c>
      <c r="H380" s="7">
        <v>0</v>
      </c>
      <c r="I380" s="7">
        <v>0</v>
      </c>
      <c r="J380" s="7">
        <v>49</v>
      </c>
      <c r="K380" s="7">
        <v>66.099999999999994</v>
      </c>
      <c r="L380" s="7">
        <v>101</v>
      </c>
      <c r="M380" s="7">
        <v>117.1</v>
      </c>
      <c r="N380" s="7">
        <v>111.8</v>
      </c>
      <c r="O380" s="7">
        <v>28.4</v>
      </c>
      <c r="P380" s="7">
        <v>17.3</v>
      </c>
      <c r="Q380" s="7">
        <v>0</v>
      </c>
      <c r="R380" s="7">
        <v>0</v>
      </c>
      <c r="S380" s="7">
        <v>0</v>
      </c>
      <c r="T380" s="8">
        <f>SUM(IO_Riparian[[#This Row],[JANUARY]:[DECEMBER]])</f>
        <v>490.7</v>
      </c>
    </row>
    <row r="381" spans="1:20" x14ac:dyDescent="0.25">
      <c r="A381" s="6" t="s">
        <v>966</v>
      </c>
      <c r="B381" s="6" t="str">
        <f>IF(ISERROR(VLOOKUP(IO_Riparian[[#This Row],[APP_ID]],Table6[APPL_ID],1,FALSE)),"","Y")</f>
        <v>Y</v>
      </c>
      <c r="C381" s="6" t="str">
        <f>IF(ISERROR(VLOOKUP(IO_Riparian[[#This Row],[APP_ID]],Sheet1!$C$2:$C$9,1,FALSE)),"","Y")</f>
        <v/>
      </c>
      <c r="E381" s="6" t="s">
        <v>1531</v>
      </c>
      <c r="F381" s="41" t="s">
        <v>1533</v>
      </c>
      <c r="G381" s="6" t="s">
        <v>967</v>
      </c>
      <c r="H381" s="7">
        <v>1</v>
      </c>
      <c r="I381" s="7">
        <v>0</v>
      </c>
      <c r="J381" s="7">
        <v>1</v>
      </c>
      <c r="K381" s="7">
        <v>1</v>
      </c>
      <c r="L381" s="7">
        <v>1</v>
      </c>
      <c r="M381" s="7">
        <v>1</v>
      </c>
      <c r="N381" s="7">
        <v>1</v>
      </c>
      <c r="O381" s="7">
        <v>1</v>
      </c>
      <c r="P381" s="7">
        <v>0</v>
      </c>
      <c r="Q381" s="7">
        <v>1</v>
      </c>
      <c r="R381" s="7">
        <v>0</v>
      </c>
      <c r="S381" s="7">
        <v>0</v>
      </c>
      <c r="T381" s="8">
        <f>SUM(IO_Riparian[[#This Row],[JANUARY]:[DECEMBER]])</f>
        <v>8</v>
      </c>
    </row>
    <row r="382" spans="1:20" x14ac:dyDescent="0.25">
      <c r="A382" s="6" t="s">
        <v>519</v>
      </c>
      <c r="B382" s="6" t="str">
        <f>IF(ISERROR(VLOOKUP(IO_Riparian[[#This Row],[APP_ID]],Table6[APPL_ID],1,FALSE)),"","Y")</f>
        <v>Y</v>
      </c>
      <c r="C382" s="6" t="str">
        <f>IF(ISERROR(VLOOKUP(IO_Riparian[[#This Row],[APP_ID]],Sheet1!$C$2:$C$9,1,FALSE)),"","Y")</f>
        <v/>
      </c>
      <c r="E382" s="6" t="s">
        <v>1531</v>
      </c>
      <c r="F382" s="41" t="s">
        <v>1533</v>
      </c>
      <c r="G382" s="6" t="s">
        <v>520</v>
      </c>
      <c r="H382" s="7">
        <v>1</v>
      </c>
      <c r="I382" s="7">
        <v>1</v>
      </c>
      <c r="J382" s="7">
        <v>1</v>
      </c>
      <c r="K382" s="7">
        <v>1</v>
      </c>
      <c r="L382" s="7">
        <v>1</v>
      </c>
      <c r="M382" s="7">
        <v>1</v>
      </c>
      <c r="N382" s="7">
        <v>1</v>
      </c>
      <c r="O382" s="7">
        <v>1</v>
      </c>
      <c r="P382" s="7">
        <v>1</v>
      </c>
      <c r="Q382" s="7">
        <v>1</v>
      </c>
      <c r="R382" s="7">
        <v>1</v>
      </c>
      <c r="S382" s="7">
        <v>1</v>
      </c>
      <c r="T382" s="8">
        <f>SUM(IO_Riparian[[#This Row],[JANUARY]:[DECEMBER]])</f>
        <v>12</v>
      </c>
    </row>
    <row r="383" spans="1:20" x14ac:dyDescent="0.25">
      <c r="A383" s="6" t="s">
        <v>287</v>
      </c>
      <c r="B383" s="6" t="str">
        <f>IF(ISERROR(VLOOKUP(IO_Riparian[[#This Row],[APP_ID]],Table6[APPL_ID],1,FALSE)),"","Y")</f>
        <v>Y</v>
      </c>
      <c r="C383" s="6" t="str">
        <f>IF(ISERROR(VLOOKUP(IO_Riparian[[#This Row],[APP_ID]],Sheet1!$C$2:$C$9,1,FALSE)),"","Y")</f>
        <v/>
      </c>
      <c r="E383" s="6" t="s">
        <v>1531</v>
      </c>
      <c r="F383" s="41" t="s">
        <v>1532</v>
      </c>
      <c r="G383" s="6" t="s">
        <v>288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1</v>
      </c>
      <c r="N383" s="7">
        <v>1</v>
      </c>
      <c r="O383" s="7">
        <v>1</v>
      </c>
      <c r="P383" s="7">
        <v>1</v>
      </c>
      <c r="Q383" s="7">
        <v>0</v>
      </c>
      <c r="R383" s="7">
        <v>0</v>
      </c>
      <c r="S383" s="7">
        <v>0</v>
      </c>
      <c r="T383" s="8">
        <f>SUM(IO_Riparian[[#This Row],[JANUARY]:[DECEMBER]])</f>
        <v>4</v>
      </c>
    </row>
    <row r="384" spans="1:20" x14ac:dyDescent="0.25">
      <c r="A384" s="6" t="s">
        <v>282</v>
      </c>
      <c r="B384" s="6" t="str">
        <f>IF(ISERROR(VLOOKUP(IO_Riparian[[#This Row],[APP_ID]],Table6[APPL_ID],1,FALSE)),"","Y")</f>
        <v>Y</v>
      </c>
      <c r="C384" s="6" t="str">
        <f>IF(ISERROR(VLOOKUP(IO_Riparian[[#This Row],[APP_ID]],Sheet1!$C$2:$C$9,1,FALSE)),"","Y")</f>
        <v/>
      </c>
      <c r="E384" s="6" t="s">
        <v>1531</v>
      </c>
      <c r="F384" s="41" t="s">
        <v>1532</v>
      </c>
      <c r="G384" s="6" t="s">
        <v>69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1</v>
      </c>
      <c r="N384" s="7">
        <v>1</v>
      </c>
      <c r="O384" s="7">
        <v>1</v>
      </c>
      <c r="P384" s="7">
        <v>1</v>
      </c>
      <c r="Q384" s="7">
        <v>0</v>
      </c>
      <c r="R384" s="7">
        <v>0</v>
      </c>
      <c r="S384" s="7">
        <v>0</v>
      </c>
      <c r="T384" s="8">
        <f>SUM(IO_Riparian[[#This Row],[JANUARY]:[DECEMBER]])</f>
        <v>4</v>
      </c>
    </row>
    <row r="385" spans="1:20" x14ac:dyDescent="0.25">
      <c r="A385" s="6" t="s">
        <v>265</v>
      </c>
      <c r="B385" s="6" t="str">
        <f>IF(ISERROR(VLOOKUP(IO_Riparian[[#This Row],[APP_ID]],Table6[APPL_ID],1,FALSE)),"","Y")</f>
        <v>Y</v>
      </c>
      <c r="C385" s="6" t="str">
        <f>IF(ISERROR(VLOOKUP(IO_Riparian[[#This Row],[APP_ID]],Sheet1!$C$2:$C$9,1,FALSE)),"","Y")</f>
        <v/>
      </c>
      <c r="E385" s="6" t="s">
        <v>1531</v>
      </c>
      <c r="F385" s="41" t="s">
        <v>1532</v>
      </c>
      <c r="G385" s="6" t="s">
        <v>69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1</v>
      </c>
      <c r="N385" s="7">
        <v>1</v>
      </c>
      <c r="O385" s="7">
        <v>1</v>
      </c>
      <c r="P385" s="7">
        <v>1</v>
      </c>
      <c r="Q385" s="7">
        <v>0</v>
      </c>
      <c r="R385" s="7">
        <v>0</v>
      </c>
      <c r="S385" s="7">
        <v>0</v>
      </c>
      <c r="T385" s="8">
        <f>SUM(IO_Riparian[[#This Row],[JANUARY]:[DECEMBER]])</f>
        <v>4</v>
      </c>
    </row>
    <row r="386" spans="1:20" x14ac:dyDescent="0.25">
      <c r="A386" s="6" t="s">
        <v>591</v>
      </c>
      <c r="B386" s="6" t="str">
        <f>IF(ISERROR(VLOOKUP(IO_Riparian[[#This Row],[APP_ID]],Table6[APPL_ID],1,FALSE)),"","Y")</f>
        <v>Y</v>
      </c>
      <c r="C386" s="6" t="str">
        <f>IF(ISERROR(VLOOKUP(IO_Riparian[[#This Row],[APP_ID]],Sheet1!$C$2:$C$9,1,FALSE)),"","Y")</f>
        <v/>
      </c>
      <c r="E386" s="6" t="s">
        <v>1531</v>
      </c>
      <c r="F386" s="41" t="s">
        <v>1532</v>
      </c>
      <c r="G386" s="6" t="s">
        <v>592</v>
      </c>
      <c r="H386" s="7">
        <v>1</v>
      </c>
      <c r="I386" s="7">
        <v>1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1</v>
      </c>
      <c r="P386" s="7">
        <v>1</v>
      </c>
      <c r="Q386" s="7">
        <v>1</v>
      </c>
      <c r="R386" s="7">
        <v>1</v>
      </c>
      <c r="S386" s="7">
        <v>1</v>
      </c>
      <c r="T386" s="8">
        <f>SUM(IO_Riparian[[#This Row],[JANUARY]:[DECEMBER]])</f>
        <v>7</v>
      </c>
    </row>
    <row r="387" spans="1:20" x14ac:dyDescent="0.25">
      <c r="A387" s="6" t="s">
        <v>614</v>
      </c>
      <c r="B387" s="6" t="str">
        <f>IF(ISERROR(VLOOKUP(IO_Riparian[[#This Row],[APP_ID]],Table6[APPL_ID],1,FALSE)),"","Y")</f>
        <v>Y</v>
      </c>
      <c r="C387" s="6" t="str">
        <f>IF(ISERROR(VLOOKUP(IO_Riparian[[#This Row],[APP_ID]],Sheet1!$C$2:$C$9,1,FALSE)),"","Y")</f>
        <v/>
      </c>
      <c r="E387" s="6" t="s">
        <v>1531</v>
      </c>
      <c r="F387" s="41" t="s">
        <v>1532</v>
      </c>
      <c r="G387" s="6" t="s">
        <v>605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0</v>
      </c>
      <c r="T387" s="8">
        <f>SUM(IO_Riparian[[#This Row],[JANUARY]:[DECEMBER]])</f>
        <v>0</v>
      </c>
    </row>
    <row r="388" spans="1:20" x14ac:dyDescent="0.25">
      <c r="A388" s="6" t="s">
        <v>615</v>
      </c>
      <c r="B388" s="6" t="str">
        <f>IF(ISERROR(VLOOKUP(IO_Riparian[[#This Row],[APP_ID]],Table6[APPL_ID],1,FALSE)),"","Y")</f>
        <v>Y</v>
      </c>
      <c r="C388" s="6" t="str">
        <f>IF(ISERROR(VLOOKUP(IO_Riparian[[#This Row],[APP_ID]],Sheet1!$C$2:$C$9,1,FALSE)),"","Y")</f>
        <v/>
      </c>
      <c r="E388" s="6" t="s">
        <v>1531</v>
      </c>
      <c r="F388" s="41" t="s">
        <v>1532</v>
      </c>
      <c r="G388" s="6" t="s">
        <v>605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0</v>
      </c>
      <c r="S388" s="7">
        <v>0</v>
      </c>
      <c r="T388" s="8">
        <f>SUM(IO_Riparian[[#This Row],[JANUARY]:[DECEMBER]])</f>
        <v>0</v>
      </c>
    </row>
    <row r="389" spans="1:20" x14ac:dyDescent="0.25">
      <c r="A389" s="6" t="s">
        <v>616</v>
      </c>
      <c r="B389" s="6" t="str">
        <f>IF(ISERROR(VLOOKUP(IO_Riparian[[#This Row],[APP_ID]],Table6[APPL_ID],1,FALSE)),"","Y")</f>
        <v>Y</v>
      </c>
      <c r="C389" s="6" t="str">
        <f>IF(ISERROR(VLOOKUP(IO_Riparian[[#This Row],[APP_ID]],Sheet1!$C$2:$C$9,1,FALSE)),"","Y")</f>
        <v/>
      </c>
      <c r="E389" s="6" t="s">
        <v>1531</v>
      </c>
      <c r="F389" s="41" t="s">
        <v>1532</v>
      </c>
      <c r="G389" s="6" t="s">
        <v>605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8">
        <f>SUM(IO_Riparian[[#This Row],[JANUARY]:[DECEMBER]])</f>
        <v>0</v>
      </c>
    </row>
    <row r="390" spans="1:20" x14ac:dyDescent="0.25">
      <c r="A390" s="6" t="s">
        <v>617</v>
      </c>
      <c r="B390" s="6" t="str">
        <f>IF(ISERROR(VLOOKUP(IO_Riparian[[#This Row],[APP_ID]],Table6[APPL_ID],1,FALSE)),"","Y")</f>
        <v>Y</v>
      </c>
      <c r="C390" s="6" t="str">
        <f>IF(ISERROR(VLOOKUP(IO_Riparian[[#This Row],[APP_ID]],Sheet1!$C$2:$C$9,1,FALSE)),"","Y")</f>
        <v/>
      </c>
      <c r="E390" s="6" t="s">
        <v>1531</v>
      </c>
      <c r="F390" s="41" t="s">
        <v>1532</v>
      </c>
      <c r="G390" s="6" t="s">
        <v>605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7">
        <v>0</v>
      </c>
      <c r="S390" s="7">
        <v>0</v>
      </c>
      <c r="T390" s="8">
        <f>SUM(IO_Riparian[[#This Row],[JANUARY]:[DECEMBER]])</f>
        <v>0</v>
      </c>
    </row>
    <row r="391" spans="1:20" x14ac:dyDescent="0.25">
      <c r="A391" s="6" t="s">
        <v>618</v>
      </c>
      <c r="B391" s="6" t="str">
        <f>IF(ISERROR(VLOOKUP(IO_Riparian[[#This Row],[APP_ID]],Table6[APPL_ID],1,FALSE)),"","Y")</f>
        <v>Y</v>
      </c>
      <c r="C391" s="6" t="str">
        <f>IF(ISERROR(VLOOKUP(IO_Riparian[[#This Row],[APP_ID]],Sheet1!$C$2:$C$9,1,FALSE)),"","Y")</f>
        <v/>
      </c>
      <c r="E391" s="6" t="s">
        <v>1531</v>
      </c>
      <c r="F391" s="41" t="s">
        <v>1532</v>
      </c>
      <c r="G391" s="6" t="s">
        <v>605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7">
        <v>0</v>
      </c>
      <c r="S391" s="7">
        <v>0</v>
      </c>
      <c r="T391" s="8">
        <f>SUM(IO_Riparian[[#This Row],[JANUARY]:[DECEMBER]])</f>
        <v>0</v>
      </c>
    </row>
    <row r="392" spans="1:20" x14ac:dyDescent="0.25">
      <c r="A392" s="6" t="s">
        <v>619</v>
      </c>
      <c r="B392" s="6" t="str">
        <f>IF(ISERROR(VLOOKUP(IO_Riparian[[#This Row],[APP_ID]],Table6[APPL_ID],1,FALSE)),"","Y")</f>
        <v>Y</v>
      </c>
      <c r="C392" s="6" t="str">
        <f>IF(ISERROR(VLOOKUP(IO_Riparian[[#This Row],[APP_ID]],Sheet1!$C$2:$C$9,1,FALSE)),"","Y")</f>
        <v/>
      </c>
      <c r="E392" s="6" t="s">
        <v>1531</v>
      </c>
      <c r="F392" s="41" t="s">
        <v>1532</v>
      </c>
      <c r="G392" s="6" t="s">
        <v>605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8">
        <f>SUM(IO_Riparian[[#This Row],[JANUARY]:[DECEMBER]])</f>
        <v>0</v>
      </c>
    </row>
    <row r="393" spans="1:20" x14ac:dyDescent="0.25">
      <c r="A393" s="6" t="s">
        <v>620</v>
      </c>
      <c r="B393" s="6" t="str">
        <f>IF(ISERROR(VLOOKUP(IO_Riparian[[#This Row],[APP_ID]],Table6[APPL_ID],1,FALSE)),"","Y")</f>
        <v>Y</v>
      </c>
      <c r="C393" s="6" t="str">
        <f>IF(ISERROR(VLOOKUP(IO_Riparian[[#This Row],[APP_ID]],Sheet1!$C$2:$C$9,1,FALSE)),"","Y")</f>
        <v/>
      </c>
      <c r="E393" s="6" t="s">
        <v>1531</v>
      </c>
      <c r="F393" s="41" t="s">
        <v>1532</v>
      </c>
      <c r="G393" s="6" t="s">
        <v>605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>
        <v>0</v>
      </c>
      <c r="S393" s="7">
        <v>0</v>
      </c>
      <c r="T393" s="8">
        <f>SUM(IO_Riparian[[#This Row],[JANUARY]:[DECEMBER]])</f>
        <v>0</v>
      </c>
    </row>
    <row r="394" spans="1:20" x14ac:dyDescent="0.25">
      <c r="A394" s="6" t="s">
        <v>621</v>
      </c>
      <c r="B394" s="6" t="str">
        <f>IF(ISERROR(VLOOKUP(IO_Riparian[[#This Row],[APP_ID]],Table6[APPL_ID],1,FALSE)),"","Y")</f>
        <v>Y</v>
      </c>
      <c r="C394" s="6" t="str">
        <f>IF(ISERROR(VLOOKUP(IO_Riparian[[#This Row],[APP_ID]],Sheet1!$C$2:$C$9,1,FALSE)),"","Y")</f>
        <v/>
      </c>
      <c r="E394" s="6" t="s">
        <v>1531</v>
      </c>
      <c r="F394" s="41" t="s">
        <v>1532</v>
      </c>
      <c r="G394" s="6" t="s">
        <v>605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>
        <v>0</v>
      </c>
      <c r="S394" s="7">
        <v>0</v>
      </c>
      <c r="T394" s="8">
        <f>SUM(IO_Riparian[[#This Row],[JANUARY]:[DECEMBER]])</f>
        <v>0</v>
      </c>
    </row>
    <row r="395" spans="1:20" x14ac:dyDescent="0.25">
      <c r="A395" s="6" t="s">
        <v>622</v>
      </c>
      <c r="B395" s="6" t="str">
        <f>IF(ISERROR(VLOOKUP(IO_Riparian[[#This Row],[APP_ID]],Table6[APPL_ID],1,FALSE)),"","Y")</f>
        <v>Y</v>
      </c>
      <c r="C395" s="6" t="str">
        <f>IF(ISERROR(VLOOKUP(IO_Riparian[[#This Row],[APP_ID]],Sheet1!$C$2:$C$9,1,FALSE)),"","Y")</f>
        <v/>
      </c>
      <c r="E395" s="6" t="s">
        <v>1531</v>
      </c>
      <c r="F395" s="41" t="s">
        <v>1532</v>
      </c>
      <c r="G395" s="6" t="s">
        <v>605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8">
        <f>SUM(IO_Riparian[[#This Row],[JANUARY]:[DECEMBER]])</f>
        <v>0</v>
      </c>
    </row>
    <row r="396" spans="1:20" x14ac:dyDescent="0.25">
      <c r="A396" s="6" t="s">
        <v>623</v>
      </c>
      <c r="B396" s="6" t="str">
        <f>IF(ISERROR(VLOOKUP(IO_Riparian[[#This Row],[APP_ID]],Table6[APPL_ID],1,FALSE)),"","Y")</f>
        <v>Y</v>
      </c>
      <c r="C396" s="6" t="str">
        <f>IF(ISERROR(VLOOKUP(IO_Riparian[[#This Row],[APP_ID]],Sheet1!$C$2:$C$9,1,FALSE)),"","Y")</f>
        <v/>
      </c>
      <c r="E396" s="6" t="s">
        <v>1531</v>
      </c>
      <c r="F396" s="41" t="s">
        <v>1532</v>
      </c>
      <c r="G396" s="6" t="s">
        <v>605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0</v>
      </c>
      <c r="S396" s="7">
        <v>0</v>
      </c>
      <c r="T396" s="8">
        <f>SUM(IO_Riparian[[#This Row],[JANUARY]:[DECEMBER]])</f>
        <v>0</v>
      </c>
    </row>
    <row r="397" spans="1:20" x14ac:dyDescent="0.25">
      <c r="A397" s="6" t="s">
        <v>624</v>
      </c>
      <c r="B397" s="6" t="str">
        <f>IF(ISERROR(VLOOKUP(IO_Riparian[[#This Row],[APP_ID]],Table6[APPL_ID],1,FALSE)),"","Y")</f>
        <v>Y</v>
      </c>
      <c r="C397" s="6" t="str">
        <f>IF(ISERROR(VLOOKUP(IO_Riparian[[#This Row],[APP_ID]],Sheet1!$C$2:$C$9,1,FALSE)),"","Y")</f>
        <v/>
      </c>
      <c r="E397" s="6" t="s">
        <v>1531</v>
      </c>
      <c r="F397" s="41" t="s">
        <v>1532</v>
      </c>
      <c r="G397" s="6" t="s">
        <v>605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8">
        <f>SUM(IO_Riparian[[#This Row],[JANUARY]:[DECEMBER]])</f>
        <v>0</v>
      </c>
    </row>
    <row r="398" spans="1:20" x14ac:dyDescent="0.25">
      <c r="A398" s="6" t="s">
        <v>625</v>
      </c>
      <c r="B398" s="6" t="str">
        <f>IF(ISERROR(VLOOKUP(IO_Riparian[[#This Row],[APP_ID]],Table6[APPL_ID],1,FALSE)),"","Y")</f>
        <v>Y</v>
      </c>
      <c r="C398" s="6" t="str">
        <f>IF(ISERROR(VLOOKUP(IO_Riparian[[#This Row],[APP_ID]],Sheet1!$C$2:$C$9,1,FALSE)),"","Y")</f>
        <v/>
      </c>
      <c r="E398" s="6" t="s">
        <v>1531</v>
      </c>
      <c r="F398" s="41" t="s">
        <v>1532</v>
      </c>
      <c r="G398" s="6" t="s">
        <v>605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>
        <v>0</v>
      </c>
      <c r="S398" s="7">
        <v>0</v>
      </c>
      <c r="T398" s="8">
        <f>SUM(IO_Riparian[[#This Row],[JANUARY]:[DECEMBER]])</f>
        <v>0</v>
      </c>
    </row>
    <row r="399" spans="1:20" x14ac:dyDescent="0.25">
      <c r="A399" s="6" t="s">
        <v>626</v>
      </c>
      <c r="B399" s="6" t="str">
        <f>IF(ISERROR(VLOOKUP(IO_Riparian[[#This Row],[APP_ID]],Table6[APPL_ID],1,FALSE)),"","Y")</f>
        <v>Y</v>
      </c>
      <c r="C399" s="6" t="str">
        <f>IF(ISERROR(VLOOKUP(IO_Riparian[[#This Row],[APP_ID]],Sheet1!$C$2:$C$9,1,FALSE)),"","Y")</f>
        <v/>
      </c>
      <c r="E399" s="6" t="s">
        <v>1531</v>
      </c>
      <c r="F399" s="41" t="s">
        <v>1532</v>
      </c>
      <c r="G399" s="6" t="s">
        <v>605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>
        <v>0</v>
      </c>
      <c r="S399" s="7">
        <v>0</v>
      </c>
      <c r="T399" s="8">
        <f>SUM(IO_Riparian[[#This Row],[JANUARY]:[DECEMBER]])</f>
        <v>0</v>
      </c>
    </row>
    <row r="400" spans="1:20" x14ac:dyDescent="0.25">
      <c r="A400" s="6" t="s">
        <v>627</v>
      </c>
      <c r="B400" s="6" t="str">
        <f>IF(ISERROR(VLOOKUP(IO_Riparian[[#This Row],[APP_ID]],Table6[APPL_ID],1,FALSE)),"","Y")</f>
        <v>Y</v>
      </c>
      <c r="C400" s="6" t="str">
        <f>IF(ISERROR(VLOOKUP(IO_Riparian[[#This Row],[APP_ID]],Sheet1!$C$2:$C$9,1,FALSE)),"","Y")</f>
        <v/>
      </c>
      <c r="E400" s="6" t="s">
        <v>1531</v>
      </c>
      <c r="F400" s="41" t="s">
        <v>1532</v>
      </c>
      <c r="G400" s="6" t="s">
        <v>605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0</v>
      </c>
      <c r="S400" s="7">
        <v>0</v>
      </c>
      <c r="T400" s="8">
        <f>SUM(IO_Riparian[[#This Row],[JANUARY]:[DECEMBER]])</f>
        <v>0</v>
      </c>
    </row>
    <row r="401" spans="1:20" x14ac:dyDescent="0.25">
      <c r="A401" s="6" t="s">
        <v>628</v>
      </c>
      <c r="B401" s="6" t="str">
        <f>IF(ISERROR(VLOOKUP(IO_Riparian[[#This Row],[APP_ID]],Table6[APPL_ID],1,FALSE)),"","Y")</f>
        <v>Y</v>
      </c>
      <c r="C401" s="6" t="str">
        <f>IF(ISERROR(VLOOKUP(IO_Riparian[[#This Row],[APP_ID]],Sheet1!$C$2:$C$9,1,FALSE)),"","Y")</f>
        <v/>
      </c>
      <c r="E401" s="6" t="s">
        <v>1531</v>
      </c>
      <c r="F401" s="41" t="s">
        <v>1532</v>
      </c>
      <c r="G401" s="6" t="s">
        <v>605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>
        <v>0</v>
      </c>
      <c r="S401" s="7">
        <v>0</v>
      </c>
      <c r="T401" s="8">
        <f>SUM(IO_Riparian[[#This Row],[JANUARY]:[DECEMBER]])</f>
        <v>0</v>
      </c>
    </row>
    <row r="402" spans="1:20" x14ac:dyDescent="0.25">
      <c r="A402" s="6" t="s">
        <v>629</v>
      </c>
      <c r="B402" s="6" t="str">
        <f>IF(ISERROR(VLOOKUP(IO_Riparian[[#This Row],[APP_ID]],Table6[APPL_ID],1,FALSE)),"","Y")</f>
        <v>Y</v>
      </c>
      <c r="C402" s="6" t="str">
        <f>IF(ISERROR(VLOOKUP(IO_Riparian[[#This Row],[APP_ID]],Sheet1!$C$2:$C$9,1,FALSE)),"","Y")</f>
        <v/>
      </c>
      <c r="E402" s="6" t="s">
        <v>1531</v>
      </c>
      <c r="F402" s="41" t="s">
        <v>1532</v>
      </c>
      <c r="G402" s="6" t="s">
        <v>605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  <c r="R402" s="7">
        <v>0</v>
      </c>
      <c r="S402" s="7">
        <v>0</v>
      </c>
      <c r="T402" s="8">
        <f>SUM(IO_Riparian[[#This Row],[JANUARY]:[DECEMBER]])</f>
        <v>0</v>
      </c>
    </row>
    <row r="403" spans="1:20" x14ac:dyDescent="0.25">
      <c r="A403" s="6" t="s">
        <v>630</v>
      </c>
      <c r="B403" s="6" t="str">
        <f>IF(ISERROR(VLOOKUP(IO_Riparian[[#This Row],[APP_ID]],Table6[APPL_ID],1,FALSE)),"","Y")</f>
        <v>Y</v>
      </c>
      <c r="C403" s="6" t="str">
        <f>IF(ISERROR(VLOOKUP(IO_Riparian[[#This Row],[APP_ID]],Sheet1!$C$2:$C$9,1,FALSE)),"","Y")</f>
        <v/>
      </c>
      <c r="E403" s="6" t="s">
        <v>1531</v>
      </c>
      <c r="F403" s="41" t="s">
        <v>1532</v>
      </c>
      <c r="G403" s="6" t="s">
        <v>605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8">
        <f>SUM(IO_Riparian[[#This Row],[JANUARY]:[DECEMBER]])</f>
        <v>0</v>
      </c>
    </row>
    <row r="404" spans="1:20" x14ac:dyDescent="0.25">
      <c r="A404" s="6" t="s">
        <v>631</v>
      </c>
      <c r="B404" s="6" t="str">
        <f>IF(ISERROR(VLOOKUP(IO_Riparian[[#This Row],[APP_ID]],Table6[APPL_ID],1,FALSE)),"","Y")</f>
        <v>Y</v>
      </c>
      <c r="C404" s="6" t="str">
        <f>IF(ISERROR(VLOOKUP(IO_Riparian[[#This Row],[APP_ID]],Sheet1!$C$2:$C$9,1,FALSE)),"","Y")</f>
        <v/>
      </c>
      <c r="E404" s="6" t="s">
        <v>1531</v>
      </c>
      <c r="F404" s="41" t="s">
        <v>1532</v>
      </c>
      <c r="G404" s="6" t="s">
        <v>605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0</v>
      </c>
      <c r="T404" s="8">
        <f>SUM(IO_Riparian[[#This Row],[JANUARY]:[DECEMBER]])</f>
        <v>0</v>
      </c>
    </row>
    <row r="405" spans="1:20" x14ac:dyDescent="0.25">
      <c r="A405" s="6" t="s">
        <v>632</v>
      </c>
      <c r="B405" s="6" t="str">
        <f>IF(ISERROR(VLOOKUP(IO_Riparian[[#This Row],[APP_ID]],Table6[APPL_ID],1,FALSE)),"","Y")</f>
        <v>Y</v>
      </c>
      <c r="C405" s="6" t="str">
        <f>IF(ISERROR(VLOOKUP(IO_Riparian[[#This Row],[APP_ID]],Sheet1!$C$2:$C$9,1,FALSE)),"","Y")</f>
        <v/>
      </c>
      <c r="E405" s="6" t="s">
        <v>1531</v>
      </c>
      <c r="F405" s="41" t="s">
        <v>1532</v>
      </c>
      <c r="G405" s="6" t="s">
        <v>605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0</v>
      </c>
      <c r="S405" s="7">
        <v>0</v>
      </c>
      <c r="T405" s="8">
        <f>SUM(IO_Riparian[[#This Row],[JANUARY]:[DECEMBER]])</f>
        <v>0</v>
      </c>
    </row>
    <row r="406" spans="1:20" x14ac:dyDescent="0.25">
      <c r="A406" s="6" t="s">
        <v>633</v>
      </c>
      <c r="B406" s="6" t="str">
        <f>IF(ISERROR(VLOOKUP(IO_Riparian[[#This Row],[APP_ID]],Table6[APPL_ID],1,FALSE)),"","Y")</f>
        <v>Y</v>
      </c>
      <c r="C406" s="6" t="str">
        <f>IF(ISERROR(VLOOKUP(IO_Riparian[[#This Row],[APP_ID]],Sheet1!$C$2:$C$9,1,FALSE)),"","Y")</f>
        <v/>
      </c>
      <c r="E406" s="6" t="s">
        <v>1531</v>
      </c>
      <c r="F406" s="41" t="s">
        <v>1532</v>
      </c>
      <c r="G406" s="6" t="s">
        <v>605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>
        <v>0</v>
      </c>
      <c r="S406" s="7">
        <v>0</v>
      </c>
      <c r="T406" s="8">
        <f>SUM(IO_Riparian[[#This Row],[JANUARY]:[DECEMBER]])</f>
        <v>0</v>
      </c>
    </row>
    <row r="407" spans="1:20" x14ac:dyDescent="0.25">
      <c r="A407" s="6" t="s">
        <v>634</v>
      </c>
      <c r="B407" s="6" t="str">
        <f>IF(ISERROR(VLOOKUP(IO_Riparian[[#This Row],[APP_ID]],Table6[APPL_ID],1,FALSE)),"","Y")</f>
        <v>Y</v>
      </c>
      <c r="C407" s="6" t="str">
        <f>IF(ISERROR(VLOOKUP(IO_Riparian[[#This Row],[APP_ID]],Sheet1!$C$2:$C$9,1,FALSE)),"","Y")</f>
        <v/>
      </c>
      <c r="E407" s="6" t="s">
        <v>1531</v>
      </c>
      <c r="F407" s="41" t="s">
        <v>1532</v>
      </c>
      <c r="G407" s="6" t="s">
        <v>605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8">
        <f>SUM(IO_Riparian[[#This Row],[JANUARY]:[DECEMBER]])</f>
        <v>0</v>
      </c>
    </row>
    <row r="408" spans="1:20" x14ac:dyDescent="0.25">
      <c r="A408" s="6" t="s">
        <v>635</v>
      </c>
      <c r="B408" s="6" t="str">
        <f>IF(ISERROR(VLOOKUP(IO_Riparian[[#This Row],[APP_ID]],Table6[APPL_ID],1,FALSE)),"","Y")</f>
        <v>Y</v>
      </c>
      <c r="C408" s="6" t="str">
        <f>IF(ISERROR(VLOOKUP(IO_Riparian[[#This Row],[APP_ID]],Sheet1!$C$2:$C$9,1,FALSE)),"","Y")</f>
        <v/>
      </c>
      <c r="E408" s="6" t="s">
        <v>1531</v>
      </c>
      <c r="F408" s="41" t="s">
        <v>1532</v>
      </c>
      <c r="G408" s="6" t="s">
        <v>605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8">
        <f>SUM(IO_Riparian[[#This Row],[JANUARY]:[DECEMBER]])</f>
        <v>0</v>
      </c>
    </row>
    <row r="409" spans="1:20" x14ac:dyDescent="0.25">
      <c r="A409" s="6" t="s">
        <v>636</v>
      </c>
      <c r="B409" s="6" t="str">
        <f>IF(ISERROR(VLOOKUP(IO_Riparian[[#This Row],[APP_ID]],Table6[APPL_ID],1,FALSE)),"","Y")</f>
        <v>Y</v>
      </c>
      <c r="C409" s="6" t="str">
        <f>IF(ISERROR(VLOOKUP(IO_Riparian[[#This Row],[APP_ID]],Sheet1!$C$2:$C$9,1,FALSE)),"","Y")</f>
        <v/>
      </c>
      <c r="E409" s="6" t="s">
        <v>1531</v>
      </c>
      <c r="F409" s="41" t="s">
        <v>1532</v>
      </c>
      <c r="G409" s="6" t="s">
        <v>605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8">
        <f>SUM(IO_Riparian[[#This Row],[JANUARY]:[DECEMBER]])</f>
        <v>0</v>
      </c>
    </row>
    <row r="410" spans="1:20" x14ac:dyDescent="0.25">
      <c r="A410" s="6" t="s">
        <v>637</v>
      </c>
      <c r="B410" s="6" t="str">
        <f>IF(ISERROR(VLOOKUP(IO_Riparian[[#This Row],[APP_ID]],Table6[APPL_ID],1,FALSE)),"","Y")</f>
        <v>Y</v>
      </c>
      <c r="C410" s="6" t="str">
        <f>IF(ISERROR(VLOOKUP(IO_Riparian[[#This Row],[APP_ID]],Sheet1!$C$2:$C$9,1,FALSE)),"","Y")</f>
        <v/>
      </c>
      <c r="E410" s="6" t="s">
        <v>1531</v>
      </c>
      <c r="F410" s="41" t="s">
        <v>1532</v>
      </c>
      <c r="G410" s="6" t="s">
        <v>605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8">
        <f>SUM(IO_Riparian[[#This Row],[JANUARY]:[DECEMBER]])</f>
        <v>0</v>
      </c>
    </row>
    <row r="411" spans="1:20" x14ac:dyDescent="0.25">
      <c r="A411" s="6" t="s">
        <v>638</v>
      </c>
      <c r="B411" s="6" t="str">
        <f>IF(ISERROR(VLOOKUP(IO_Riparian[[#This Row],[APP_ID]],Table6[APPL_ID],1,FALSE)),"","Y")</f>
        <v>Y</v>
      </c>
      <c r="C411" s="6" t="str">
        <f>IF(ISERROR(VLOOKUP(IO_Riparian[[#This Row],[APP_ID]],Sheet1!$C$2:$C$9,1,FALSE)),"","Y")</f>
        <v/>
      </c>
      <c r="E411" s="6" t="s">
        <v>1531</v>
      </c>
      <c r="F411" s="41" t="s">
        <v>1532</v>
      </c>
      <c r="G411" s="6" t="s">
        <v>605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>
        <v>0</v>
      </c>
      <c r="S411" s="7">
        <v>0</v>
      </c>
      <c r="T411" s="8">
        <f>SUM(IO_Riparian[[#This Row],[JANUARY]:[DECEMBER]])</f>
        <v>0</v>
      </c>
    </row>
    <row r="412" spans="1:20" x14ac:dyDescent="0.25">
      <c r="A412" s="6" t="s">
        <v>639</v>
      </c>
      <c r="B412" s="6" t="str">
        <f>IF(ISERROR(VLOOKUP(IO_Riparian[[#This Row],[APP_ID]],Table6[APPL_ID],1,FALSE)),"","Y")</f>
        <v>Y</v>
      </c>
      <c r="C412" s="6" t="str">
        <f>IF(ISERROR(VLOOKUP(IO_Riparian[[#This Row],[APP_ID]],Sheet1!$C$2:$C$9,1,FALSE)),"","Y")</f>
        <v/>
      </c>
      <c r="E412" s="6" t="s">
        <v>1531</v>
      </c>
      <c r="F412" s="41" t="s">
        <v>1532</v>
      </c>
      <c r="G412" s="6" t="s">
        <v>605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0</v>
      </c>
      <c r="S412" s="7">
        <v>0</v>
      </c>
      <c r="T412" s="8">
        <f>SUM(IO_Riparian[[#This Row],[JANUARY]:[DECEMBER]])</f>
        <v>0</v>
      </c>
    </row>
    <row r="413" spans="1:20" x14ac:dyDescent="0.25">
      <c r="A413" s="6" t="s">
        <v>640</v>
      </c>
      <c r="B413" s="6" t="str">
        <f>IF(ISERROR(VLOOKUP(IO_Riparian[[#This Row],[APP_ID]],Table6[APPL_ID],1,FALSE)),"","Y")</f>
        <v>Y</v>
      </c>
      <c r="C413" s="6" t="str">
        <f>IF(ISERROR(VLOOKUP(IO_Riparian[[#This Row],[APP_ID]],Sheet1!$C$2:$C$9,1,FALSE)),"","Y")</f>
        <v/>
      </c>
      <c r="E413" s="6" t="s">
        <v>1531</v>
      </c>
      <c r="F413" s="41" t="s">
        <v>1532</v>
      </c>
      <c r="G413" s="6" t="s">
        <v>605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8">
        <f>SUM(IO_Riparian[[#This Row],[JANUARY]:[DECEMBER]])</f>
        <v>0</v>
      </c>
    </row>
    <row r="414" spans="1:20" x14ac:dyDescent="0.25">
      <c r="A414" s="6" t="s">
        <v>641</v>
      </c>
      <c r="B414" s="6" t="str">
        <f>IF(ISERROR(VLOOKUP(IO_Riparian[[#This Row],[APP_ID]],Table6[APPL_ID],1,FALSE)),"","Y")</f>
        <v>Y</v>
      </c>
      <c r="C414" s="6" t="str">
        <f>IF(ISERROR(VLOOKUP(IO_Riparian[[#This Row],[APP_ID]],Sheet1!$C$2:$C$9,1,FALSE)),"","Y")</f>
        <v/>
      </c>
      <c r="E414" s="6" t="s">
        <v>1531</v>
      </c>
      <c r="F414" s="41" t="s">
        <v>1532</v>
      </c>
      <c r="G414" s="6" t="s">
        <v>605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0</v>
      </c>
      <c r="T414" s="8">
        <f>SUM(IO_Riparian[[#This Row],[JANUARY]:[DECEMBER]])</f>
        <v>0</v>
      </c>
    </row>
    <row r="415" spans="1:20" x14ac:dyDescent="0.25">
      <c r="A415" s="6" t="s">
        <v>642</v>
      </c>
      <c r="B415" s="6" t="str">
        <f>IF(ISERROR(VLOOKUP(IO_Riparian[[#This Row],[APP_ID]],Table6[APPL_ID],1,FALSE)),"","Y")</f>
        <v>Y</v>
      </c>
      <c r="C415" s="6" t="str">
        <f>IF(ISERROR(VLOOKUP(IO_Riparian[[#This Row],[APP_ID]],Sheet1!$C$2:$C$9,1,FALSE)),"","Y")</f>
        <v/>
      </c>
      <c r="E415" s="6" t="s">
        <v>1531</v>
      </c>
      <c r="F415" s="41" t="s">
        <v>1532</v>
      </c>
      <c r="G415" s="6" t="s">
        <v>605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8">
        <f>SUM(IO_Riparian[[#This Row],[JANUARY]:[DECEMBER]])</f>
        <v>0</v>
      </c>
    </row>
    <row r="416" spans="1:20" x14ac:dyDescent="0.25">
      <c r="A416" s="6" t="s">
        <v>643</v>
      </c>
      <c r="B416" s="6" t="str">
        <f>IF(ISERROR(VLOOKUP(IO_Riparian[[#This Row],[APP_ID]],Table6[APPL_ID],1,FALSE)),"","Y")</f>
        <v>Y</v>
      </c>
      <c r="C416" s="6" t="str">
        <f>IF(ISERROR(VLOOKUP(IO_Riparian[[#This Row],[APP_ID]],Sheet1!$C$2:$C$9,1,FALSE)),"","Y")</f>
        <v/>
      </c>
      <c r="E416" s="6" t="s">
        <v>1531</v>
      </c>
      <c r="F416" s="41" t="s">
        <v>1532</v>
      </c>
      <c r="G416" s="6" t="s">
        <v>605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0</v>
      </c>
      <c r="S416" s="7">
        <v>0</v>
      </c>
      <c r="T416" s="8">
        <f>SUM(IO_Riparian[[#This Row],[JANUARY]:[DECEMBER]])</f>
        <v>0</v>
      </c>
    </row>
    <row r="417" spans="1:20" x14ac:dyDescent="0.25">
      <c r="A417" s="6" t="s">
        <v>644</v>
      </c>
      <c r="B417" s="6" t="str">
        <f>IF(ISERROR(VLOOKUP(IO_Riparian[[#This Row],[APP_ID]],Table6[APPL_ID],1,FALSE)),"","Y")</f>
        <v>Y</v>
      </c>
      <c r="C417" s="6" t="str">
        <f>IF(ISERROR(VLOOKUP(IO_Riparian[[#This Row],[APP_ID]],Sheet1!$C$2:$C$9,1,FALSE)),"","Y")</f>
        <v/>
      </c>
      <c r="E417" s="6" t="s">
        <v>1531</v>
      </c>
      <c r="F417" s="41" t="s">
        <v>1532</v>
      </c>
      <c r="G417" s="6" t="s">
        <v>605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0</v>
      </c>
      <c r="S417" s="7">
        <v>0</v>
      </c>
      <c r="T417" s="8">
        <f>SUM(IO_Riparian[[#This Row],[JANUARY]:[DECEMBER]])</f>
        <v>0</v>
      </c>
    </row>
    <row r="418" spans="1:20" x14ac:dyDescent="0.25">
      <c r="A418" s="6" t="s">
        <v>645</v>
      </c>
      <c r="B418" s="6" t="str">
        <f>IF(ISERROR(VLOOKUP(IO_Riparian[[#This Row],[APP_ID]],Table6[APPL_ID],1,FALSE)),"","Y")</f>
        <v>Y</v>
      </c>
      <c r="C418" s="6" t="str">
        <f>IF(ISERROR(VLOOKUP(IO_Riparian[[#This Row],[APP_ID]],Sheet1!$C$2:$C$9,1,FALSE)),"","Y")</f>
        <v/>
      </c>
      <c r="E418" s="6" t="s">
        <v>1531</v>
      </c>
      <c r="F418" s="41" t="s">
        <v>1532</v>
      </c>
      <c r="G418" s="6" t="s">
        <v>605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0</v>
      </c>
      <c r="S418" s="7">
        <v>0</v>
      </c>
      <c r="T418" s="8">
        <f>SUM(IO_Riparian[[#This Row],[JANUARY]:[DECEMBER]])</f>
        <v>0</v>
      </c>
    </row>
    <row r="419" spans="1:20" x14ac:dyDescent="0.25">
      <c r="A419" s="6" t="s">
        <v>646</v>
      </c>
      <c r="B419" s="6" t="str">
        <f>IF(ISERROR(VLOOKUP(IO_Riparian[[#This Row],[APP_ID]],Table6[APPL_ID],1,FALSE)),"","Y")</f>
        <v>Y</v>
      </c>
      <c r="C419" s="6" t="str">
        <f>IF(ISERROR(VLOOKUP(IO_Riparian[[#This Row],[APP_ID]],Sheet1!$C$2:$C$9,1,FALSE)),"","Y")</f>
        <v/>
      </c>
      <c r="E419" s="6" t="s">
        <v>1531</v>
      </c>
      <c r="F419" s="41" t="s">
        <v>1532</v>
      </c>
      <c r="G419" s="6" t="s">
        <v>605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7">
        <v>0</v>
      </c>
      <c r="S419" s="7">
        <v>0</v>
      </c>
      <c r="T419" s="8">
        <f>SUM(IO_Riparian[[#This Row],[JANUARY]:[DECEMBER]])</f>
        <v>0</v>
      </c>
    </row>
    <row r="420" spans="1:20" x14ac:dyDescent="0.25">
      <c r="A420" s="6" t="s">
        <v>647</v>
      </c>
      <c r="B420" s="6" t="str">
        <f>IF(ISERROR(VLOOKUP(IO_Riparian[[#This Row],[APP_ID]],Table6[APPL_ID],1,FALSE)),"","Y")</f>
        <v>Y</v>
      </c>
      <c r="C420" s="6" t="str">
        <f>IF(ISERROR(VLOOKUP(IO_Riparian[[#This Row],[APP_ID]],Sheet1!$C$2:$C$9,1,FALSE)),"","Y")</f>
        <v/>
      </c>
      <c r="E420" s="6" t="s">
        <v>1531</v>
      </c>
      <c r="F420" s="41" t="s">
        <v>1532</v>
      </c>
      <c r="G420" s="6" t="s">
        <v>605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7">
        <v>0</v>
      </c>
      <c r="S420" s="7">
        <v>0</v>
      </c>
      <c r="T420" s="8">
        <f>SUM(IO_Riparian[[#This Row],[JANUARY]:[DECEMBER]])</f>
        <v>0</v>
      </c>
    </row>
    <row r="421" spans="1:20" x14ac:dyDescent="0.25">
      <c r="A421" s="6" t="s">
        <v>648</v>
      </c>
      <c r="B421" s="6" t="str">
        <f>IF(ISERROR(VLOOKUP(IO_Riparian[[#This Row],[APP_ID]],Table6[APPL_ID],1,FALSE)),"","Y")</f>
        <v>Y</v>
      </c>
      <c r="C421" s="6" t="str">
        <f>IF(ISERROR(VLOOKUP(IO_Riparian[[#This Row],[APP_ID]],Sheet1!$C$2:$C$9,1,FALSE)),"","Y")</f>
        <v/>
      </c>
      <c r="E421" s="6" t="s">
        <v>1531</v>
      </c>
      <c r="F421" s="41" t="s">
        <v>1532</v>
      </c>
      <c r="G421" s="6" t="s">
        <v>605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0</v>
      </c>
      <c r="S421" s="7">
        <v>0</v>
      </c>
      <c r="T421" s="8">
        <f>SUM(IO_Riparian[[#This Row],[JANUARY]:[DECEMBER]])</f>
        <v>0</v>
      </c>
    </row>
    <row r="422" spans="1:20" x14ac:dyDescent="0.25">
      <c r="A422" s="6" t="s">
        <v>649</v>
      </c>
      <c r="B422" s="6" t="str">
        <f>IF(ISERROR(VLOOKUP(IO_Riparian[[#This Row],[APP_ID]],Table6[APPL_ID],1,FALSE)),"","Y")</f>
        <v>Y</v>
      </c>
      <c r="C422" s="6" t="str">
        <f>IF(ISERROR(VLOOKUP(IO_Riparian[[#This Row],[APP_ID]],Sheet1!$C$2:$C$9,1,FALSE)),"","Y")</f>
        <v/>
      </c>
      <c r="E422" s="6" t="s">
        <v>1531</v>
      </c>
      <c r="F422" s="41" t="s">
        <v>1532</v>
      </c>
      <c r="G422" s="6" t="s">
        <v>605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8">
        <f>SUM(IO_Riparian[[#This Row],[JANUARY]:[DECEMBER]])</f>
        <v>0</v>
      </c>
    </row>
    <row r="423" spans="1:20" x14ac:dyDescent="0.25">
      <c r="A423" s="6" t="s">
        <v>691</v>
      </c>
      <c r="B423" s="6" t="str">
        <f>IF(ISERROR(VLOOKUP(IO_Riparian[[#This Row],[APP_ID]],Table6[APPL_ID],1,FALSE)),"","Y")</f>
        <v>Y</v>
      </c>
      <c r="C423" s="6" t="str">
        <f>IF(ISERROR(VLOOKUP(IO_Riparian[[#This Row],[APP_ID]],Sheet1!$C$2:$C$9,1,FALSE)),"","Y")</f>
        <v/>
      </c>
      <c r="E423" s="6" t="s">
        <v>1531</v>
      </c>
      <c r="F423" s="41" t="s">
        <v>1533</v>
      </c>
      <c r="G423" s="6" t="s">
        <v>692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0</v>
      </c>
      <c r="S423" s="7">
        <v>0</v>
      </c>
      <c r="T423" s="8">
        <f>SUM(IO_Riparian[[#This Row],[JANUARY]:[DECEMBER]])</f>
        <v>0</v>
      </c>
    </row>
    <row r="424" spans="1:20" x14ac:dyDescent="0.25">
      <c r="A424" s="6" t="s">
        <v>650</v>
      </c>
      <c r="B424" s="6" t="str">
        <f>IF(ISERROR(VLOOKUP(IO_Riparian[[#This Row],[APP_ID]],Table6[APPL_ID],1,FALSE)),"","Y")</f>
        <v>Y</v>
      </c>
      <c r="C424" s="6" t="str">
        <f>IF(ISERROR(VLOOKUP(IO_Riparian[[#This Row],[APP_ID]],Sheet1!$C$2:$C$9,1,FALSE)),"","Y")</f>
        <v/>
      </c>
      <c r="E424" s="6" t="s">
        <v>1531</v>
      </c>
      <c r="F424" s="41" t="s">
        <v>1532</v>
      </c>
      <c r="G424" s="6" t="s">
        <v>605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0</v>
      </c>
      <c r="S424" s="7">
        <v>0</v>
      </c>
      <c r="T424" s="8">
        <f>SUM(IO_Riparian[[#This Row],[JANUARY]:[DECEMBER]])</f>
        <v>0</v>
      </c>
    </row>
    <row r="425" spans="1:20" x14ac:dyDescent="0.25">
      <c r="A425" s="6" t="s">
        <v>651</v>
      </c>
      <c r="B425" s="6" t="str">
        <f>IF(ISERROR(VLOOKUP(IO_Riparian[[#This Row],[APP_ID]],Table6[APPL_ID],1,FALSE)),"","Y")</f>
        <v>Y</v>
      </c>
      <c r="C425" s="6" t="str">
        <f>IF(ISERROR(VLOOKUP(IO_Riparian[[#This Row],[APP_ID]],Sheet1!$C$2:$C$9,1,FALSE)),"","Y")</f>
        <v/>
      </c>
      <c r="E425" s="6" t="s">
        <v>1531</v>
      </c>
      <c r="F425" s="41" t="s">
        <v>1532</v>
      </c>
      <c r="G425" s="6" t="s">
        <v>605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8">
        <f>SUM(IO_Riparian[[#This Row],[JANUARY]:[DECEMBER]])</f>
        <v>0</v>
      </c>
    </row>
    <row r="426" spans="1:20" x14ac:dyDescent="0.25">
      <c r="A426" s="6" t="s">
        <v>652</v>
      </c>
      <c r="B426" s="6" t="str">
        <f>IF(ISERROR(VLOOKUP(IO_Riparian[[#This Row],[APP_ID]],Table6[APPL_ID],1,FALSE)),"","Y")</f>
        <v>Y</v>
      </c>
      <c r="C426" s="6" t="str">
        <f>IF(ISERROR(VLOOKUP(IO_Riparian[[#This Row],[APP_ID]],Sheet1!$C$2:$C$9,1,FALSE)),"","Y")</f>
        <v/>
      </c>
      <c r="E426" s="6" t="s">
        <v>1531</v>
      </c>
      <c r="F426" s="41" t="s">
        <v>1532</v>
      </c>
      <c r="G426" s="6" t="s">
        <v>605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7">
        <v>0</v>
      </c>
      <c r="S426" s="7">
        <v>0</v>
      </c>
      <c r="T426" s="8">
        <f>SUM(IO_Riparian[[#This Row],[JANUARY]:[DECEMBER]])</f>
        <v>0</v>
      </c>
    </row>
    <row r="427" spans="1:20" x14ac:dyDescent="0.25">
      <c r="A427" s="6" t="s">
        <v>1035</v>
      </c>
      <c r="B427" s="6" t="str">
        <f>IF(ISERROR(VLOOKUP(IO_Riparian[[#This Row],[APP_ID]],Table6[APPL_ID],1,FALSE)),"","Y")</f>
        <v>Y</v>
      </c>
      <c r="C427" s="6" t="str">
        <f>IF(ISERROR(VLOOKUP(IO_Riparian[[#This Row],[APP_ID]],Sheet1!$C$2:$C$9,1,FALSE)),"","Y")</f>
        <v/>
      </c>
      <c r="E427" s="6" t="s">
        <v>1531</v>
      </c>
      <c r="F427" s="41" t="s">
        <v>1533</v>
      </c>
      <c r="G427" s="6" t="s">
        <v>1036</v>
      </c>
      <c r="H427" s="7">
        <v>1</v>
      </c>
      <c r="I427" s="7">
        <v>1</v>
      </c>
      <c r="J427" s="7">
        <v>1</v>
      </c>
      <c r="K427" s="7">
        <v>1</v>
      </c>
      <c r="L427" s="7">
        <v>1</v>
      </c>
      <c r="M427" s="7">
        <v>1</v>
      </c>
      <c r="N427" s="7">
        <v>1</v>
      </c>
      <c r="O427" s="7">
        <v>1</v>
      </c>
      <c r="P427" s="7">
        <v>1</v>
      </c>
      <c r="Q427" s="7">
        <v>1</v>
      </c>
      <c r="R427" s="7">
        <v>1</v>
      </c>
      <c r="S427" s="7">
        <v>1</v>
      </c>
      <c r="T427" s="8">
        <f>SUM(IO_Riparian[[#This Row],[JANUARY]:[DECEMBER]])</f>
        <v>12</v>
      </c>
    </row>
    <row r="428" spans="1:20" x14ac:dyDescent="0.25">
      <c r="A428" s="6" t="s">
        <v>67</v>
      </c>
      <c r="B428" s="6" t="str">
        <f>IF(ISERROR(VLOOKUP(IO_Riparian[[#This Row],[APP_ID]],Table6[APPL_ID],1,FALSE)),"","Y")</f>
        <v>Y</v>
      </c>
      <c r="C428" s="6" t="str">
        <f>IF(ISERROR(VLOOKUP(IO_Riparian[[#This Row],[APP_ID]],Sheet1!$C$2:$C$9,1,FALSE)),"","Y")</f>
        <v/>
      </c>
      <c r="E428" s="6" t="s">
        <v>1531</v>
      </c>
      <c r="F428" s="41" t="s">
        <v>1532</v>
      </c>
      <c r="G428" s="6" t="s">
        <v>57</v>
      </c>
      <c r="H428" s="7">
        <v>0</v>
      </c>
      <c r="I428" s="7">
        <v>1</v>
      </c>
      <c r="J428" s="7">
        <v>0</v>
      </c>
      <c r="K428" s="7">
        <v>1</v>
      </c>
      <c r="L428" s="7">
        <v>1</v>
      </c>
      <c r="M428" s="7">
        <v>1</v>
      </c>
      <c r="N428" s="7">
        <v>1</v>
      </c>
      <c r="O428" s="7">
        <v>1</v>
      </c>
      <c r="P428" s="7">
        <v>0</v>
      </c>
      <c r="Q428" s="7">
        <v>1</v>
      </c>
      <c r="R428" s="7">
        <v>0</v>
      </c>
      <c r="S428" s="7">
        <v>0</v>
      </c>
      <c r="T428" s="8">
        <f>SUM(IO_Riparian[[#This Row],[JANUARY]:[DECEMBER]])</f>
        <v>7</v>
      </c>
    </row>
    <row r="429" spans="1:20" x14ac:dyDescent="0.25">
      <c r="A429" s="6" t="s">
        <v>70</v>
      </c>
      <c r="B429" s="6" t="str">
        <f>IF(ISERROR(VLOOKUP(IO_Riparian[[#This Row],[APP_ID]],Table6[APPL_ID],1,FALSE)),"","Y")</f>
        <v>Y</v>
      </c>
      <c r="C429" s="6" t="str">
        <f>IF(ISERROR(VLOOKUP(IO_Riparian[[#This Row],[APP_ID]],Sheet1!$C$2:$C$9,1,FALSE)),"","Y")</f>
        <v/>
      </c>
      <c r="E429" s="6" t="s">
        <v>1531</v>
      </c>
      <c r="F429" s="41" t="s">
        <v>1532</v>
      </c>
      <c r="G429" s="6" t="s">
        <v>57</v>
      </c>
      <c r="H429" s="7">
        <v>0</v>
      </c>
      <c r="I429" s="7">
        <v>1</v>
      </c>
      <c r="J429" s="7">
        <v>1</v>
      </c>
      <c r="K429" s="7">
        <v>1</v>
      </c>
      <c r="L429" s="7">
        <v>1</v>
      </c>
      <c r="M429" s="7">
        <v>1</v>
      </c>
      <c r="N429" s="7">
        <v>1</v>
      </c>
      <c r="O429" s="7">
        <v>1</v>
      </c>
      <c r="P429" s="7">
        <v>1</v>
      </c>
      <c r="Q429" s="7">
        <v>1</v>
      </c>
      <c r="R429" s="7">
        <v>1</v>
      </c>
      <c r="S429" s="7">
        <v>0</v>
      </c>
      <c r="T429" s="8">
        <f>SUM(IO_Riparian[[#This Row],[JANUARY]:[DECEMBER]])</f>
        <v>10</v>
      </c>
    </row>
    <row r="430" spans="1:20" x14ac:dyDescent="0.25">
      <c r="A430" s="6" t="s">
        <v>74</v>
      </c>
      <c r="B430" s="6" t="str">
        <f>IF(ISERROR(VLOOKUP(IO_Riparian[[#This Row],[APP_ID]],Table6[APPL_ID],1,FALSE)),"","Y")</f>
        <v>Y</v>
      </c>
      <c r="C430" s="6" t="str">
        <f>IF(ISERROR(VLOOKUP(IO_Riparian[[#This Row],[APP_ID]],Sheet1!$C$2:$C$9,1,FALSE)),"","Y")</f>
        <v/>
      </c>
      <c r="E430" s="6" t="s">
        <v>1531</v>
      </c>
      <c r="F430" s="41" t="s">
        <v>1532</v>
      </c>
      <c r="G430" s="6" t="s">
        <v>57</v>
      </c>
      <c r="H430" s="7">
        <v>0</v>
      </c>
      <c r="I430" s="7">
        <v>1</v>
      </c>
      <c r="J430" s="7">
        <v>1</v>
      </c>
      <c r="K430" s="7">
        <v>1</v>
      </c>
      <c r="L430" s="7">
        <v>1</v>
      </c>
      <c r="M430" s="7">
        <v>1</v>
      </c>
      <c r="N430" s="7">
        <v>1</v>
      </c>
      <c r="O430" s="7">
        <v>1</v>
      </c>
      <c r="P430" s="7">
        <v>1</v>
      </c>
      <c r="Q430" s="7">
        <v>1</v>
      </c>
      <c r="R430" s="7">
        <v>0</v>
      </c>
      <c r="S430" s="7">
        <v>0</v>
      </c>
      <c r="T430" s="8">
        <f>SUM(IO_Riparian[[#This Row],[JANUARY]:[DECEMBER]])</f>
        <v>9</v>
      </c>
    </row>
    <row r="431" spans="1:20" x14ac:dyDescent="0.25">
      <c r="A431" s="6" t="s">
        <v>71</v>
      </c>
      <c r="B431" s="6" t="str">
        <f>IF(ISERROR(VLOOKUP(IO_Riparian[[#This Row],[APP_ID]],Table6[APPL_ID],1,FALSE)),"","Y")</f>
        <v>Y</v>
      </c>
      <c r="C431" s="6" t="str">
        <f>IF(ISERROR(VLOOKUP(IO_Riparian[[#This Row],[APP_ID]],Sheet1!$C$2:$C$9,1,FALSE)),"","Y")</f>
        <v/>
      </c>
      <c r="E431" s="6" t="s">
        <v>1531</v>
      </c>
      <c r="F431" s="41" t="s">
        <v>1532</v>
      </c>
      <c r="G431" s="6" t="s">
        <v>57</v>
      </c>
      <c r="H431" s="7">
        <v>0</v>
      </c>
      <c r="I431" s="7">
        <v>1</v>
      </c>
      <c r="J431" s="7">
        <v>1</v>
      </c>
      <c r="K431" s="7">
        <v>1</v>
      </c>
      <c r="L431" s="7">
        <v>1</v>
      </c>
      <c r="M431" s="7">
        <v>1</v>
      </c>
      <c r="N431" s="7">
        <v>1</v>
      </c>
      <c r="O431" s="7">
        <v>1</v>
      </c>
      <c r="P431" s="7">
        <v>1</v>
      </c>
      <c r="Q431" s="7">
        <v>1</v>
      </c>
      <c r="R431" s="7">
        <v>0</v>
      </c>
      <c r="S431" s="7">
        <v>0</v>
      </c>
      <c r="T431" s="8">
        <f>SUM(IO_Riparian[[#This Row],[JANUARY]:[DECEMBER]])</f>
        <v>9</v>
      </c>
    </row>
    <row r="432" spans="1:20" x14ac:dyDescent="0.25">
      <c r="A432" s="6" t="s">
        <v>1049</v>
      </c>
      <c r="B432" s="6" t="str">
        <f>IF(ISERROR(VLOOKUP(IO_Riparian[[#This Row],[APP_ID]],Table6[APPL_ID],1,FALSE)),"","Y")</f>
        <v>Y</v>
      </c>
      <c r="C432" s="6" t="str">
        <f>IF(ISERROR(VLOOKUP(IO_Riparian[[#This Row],[APP_ID]],Sheet1!$C$2:$C$9,1,FALSE)),"","Y")</f>
        <v/>
      </c>
      <c r="E432" s="6" t="s">
        <v>1531</v>
      </c>
      <c r="F432" s="41" t="s">
        <v>1532</v>
      </c>
      <c r="G432" s="6" t="s">
        <v>1050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8">
        <f>SUM(IO_Riparian[[#This Row],[JANUARY]:[DECEMBER]])</f>
        <v>0</v>
      </c>
    </row>
    <row r="433" spans="1:20" x14ac:dyDescent="0.25">
      <c r="A433" s="6" t="s">
        <v>1088</v>
      </c>
      <c r="B433" s="6" t="str">
        <f>IF(ISERROR(VLOOKUP(IO_Riparian[[#This Row],[APP_ID]],Table6[APPL_ID],1,FALSE)),"","Y")</f>
        <v>Y</v>
      </c>
      <c r="C433" s="6" t="str">
        <f>IF(ISERROR(VLOOKUP(IO_Riparian[[#This Row],[APP_ID]],Sheet1!$C$2:$C$9,1,FALSE)),"","Y")</f>
        <v/>
      </c>
      <c r="E433" s="6" t="s">
        <v>1531</v>
      </c>
      <c r="F433" s="41" t="s">
        <v>1532</v>
      </c>
      <c r="G433" s="6" t="s">
        <v>1050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7">
        <v>0</v>
      </c>
      <c r="S433" s="7">
        <v>0</v>
      </c>
      <c r="T433" s="8">
        <f>SUM(IO_Riparian[[#This Row],[JANUARY]:[DECEMBER]])</f>
        <v>0</v>
      </c>
    </row>
    <row r="434" spans="1:20" x14ac:dyDescent="0.25">
      <c r="A434" s="6" t="s">
        <v>981</v>
      </c>
      <c r="B434" s="6" t="str">
        <f>IF(ISERROR(VLOOKUP(IO_Riparian[[#This Row],[APP_ID]],Table6[APPL_ID],1,FALSE)),"","Y")</f>
        <v>Y</v>
      </c>
      <c r="C434" s="6" t="str">
        <f>IF(ISERROR(VLOOKUP(IO_Riparian[[#This Row],[APP_ID]],Sheet1!$C$2:$C$9,1,FALSE)),"","Y")</f>
        <v/>
      </c>
      <c r="E434" s="6" t="s">
        <v>1531</v>
      </c>
      <c r="F434" s="41" t="s">
        <v>1532</v>
      </c>
      <c r="G434" s="6" t="s">
        <v>982</v>
      </c>
      <c r="H434" s="7">
        <v>0</v>
      </c>
      <c r="I434" s="7">
        <v>0</v>
      </c>
      <c r="J434" s="7">
        <v>1</v>
      </c>
      <c r="K434" s="7">
        <v>1</v>
      </c>
      <c r="L434" s="7">
        <v>1</v>
      </c>
      <c r="M434" s="7">
        <v>1</v>
      </c>
      <c r="N434" s="7">
        <v>1</v>
      </c>
      <c r="O434" s="7">
        <v>1</v>
      </c>
      <c r="P434" s="7">
        <v>1</v>
      </c>
      <c r="Q434" s="7">
        <v>1</v>
      </c>
      <c r="R434" s="7">
        <v>0</v>
      </c>
      <c r="S434" s="7">
        <v>1</v>
      </c>
      <c r="T434" s="8">
        <f>SUM(IO_Riparian[[#This Row],[JANUARY]:[DECEMBER]])</f>
        <v>9</v>
      </c>
    </row>
    <row r="435" spans="1:20" x14ac:dyDescent="0.25">
      <c r="A435" s="6" t="s">
        <v>989</v>
      </c>
      <c r="B435" s="6" t="str">
        <f>IF(ISERROR(VLOOKUP(IO_Riparian[[#This Row],[APP_ID]],Table6[APPL_ID],1,FALSE)),"","Y")</f>
        <v>Y</v>
      </c>
      <c r="C435" s="6" t="str">
        <f>IF(ISERROR(VLOOKUP(IO_Riparian[[#This Row],[APP_ID]],Sheet1!$C$2:$C$9,1,FALSE)),"","Y")</f>
        <v/>
      </c>
      <c r="E435" s="6" t="s">
        <v>1531</v>
      </c>
      <c r="F435" s="41" t="s">
        <v>1532</v>
      </c>
      <c r="G435" s="6" t="s">
        <v>982</v>
      </c>
      <c r="H435" s="7">
        <v>0</v>
      </c>
      <c r="I435" s="7">
        <v>0</v>
      </c>
      <c r="J435" s="7">
        <v>1</v>
      </c>
      <c r="K435" s="7">
        <v>1</v>
      </c>
      <c r="L435" s="7">
        <v>1</v>
      </c>
      <c r="M435" s="7">
        <v>1</v>
      </c>
      <c r="N435" s="7">
        <v>1</v>
      </c>
      <c r="O435" s="7">
        <v>1</v>
      </c>
      <c r="P435" s="7">
        <v>1</v>
      </c>
      <c r="Q435" s="7">
        <v>1</v>
      </c>
      <c r="R435" s="7">
        <v>0</v>
      </c>
      <c r="S435" s="7">
        <v>1</v>
      </c>
      <c r="T435" s="8">
        <f>SUM(IO_Riparian[[#This Row],[JANUARY]:[DECEMBER]])</f>
        <v>9</v>
      </c>
    </row>
    <row r="436" spans="1:20" x14ac:dyDescent="0.25">
      <c r="A436" s="6" t="s">
        <v>990</v>
      </c>
      <c r="B436" s="6" t="str">
        <f>IF(ISERROR(VLOOKUP(IO_Riparian[[#This Row],[APP_ID]],Table6[APPL_ID],1,FALSE)),"","Y")</f>
        <v>Y</v>
      </c>
      <c r="C436" s="6" t="str">
        <f>IF(ISERROR(VLOOKUP(IO_Riparian[[#This Row],[APP_ID]],Sheet1!$C$2:$C$9,1,FALSE)),"","Y")</f>
        <v/>
      </c>
      <c r="E436" s="6" t="s">
        <v>1531</v>
      </c>
      <c r="F436" s="41" t="s">
        <v>1532</v>
      </c>
      <c r="G436" s="6" t="s">
        <v>982</v>
      </c>
      <c r="H436" s="7">
        <v>0</v>
      </c>
      <c r="I436" s="7">
        <v>0</v>
      </c>
      <c r="J436" s="7">
        <v>1</v>
      </c>
      <c r="K436" s="7">
        <v>1</v>
      </c>
      <c r="L436" s="7">
        <v>1</v>
      </c>
      <c r="M436" s="7">
        <v>1</v>
      </c>
      <c r="N436" s="7">
        <v>1</v>
      </c>
      <c r="O436" s="7">
        <v>1</v>
      </c>
      <c r="P436" s="7">
        <v>1</v>
      </c>
      <c r="Q436" s="7">
        <v>1</v>
      </c>
      <c r="R436" s="7">
        <v>0</v>
      </c>
      <c r="S436" s="7">
        <v>1</v>
      </c>
      <c r="T436" s="8">
        <f>SUM(IO_Riparian[[#This Row],[JANUARY]:[DECEMBER]])</f>
        <v>9</v>
      </c>
    </row>
    <row r="437" spans="1:20" x14ac:dyDescent="0.25">
      <c r="A437" s="6" t="s">
        <v>190</v>
      </c>
      <c r="B437" s="6" t="str">
        <f>IF(ISERROR(VLOOKUP(IO_Riparian[[#This Row],[APP_ID]],Table6[APPL_ID],1,FALSE)),"","Y")</f>
        <v>Y</v>
      </c>
      <c r="C437" s="6" t="str">
        <f>IF(ISERROR(VLOOKUP(IO_Riparian[[#This Row],[APP_ID]],Sheet1!$C$2:$C$9,1,FALSE)),"","Y")</f>
        <v/>
      </c>
      <c r="E437" s="6" t="s">
        <v>1531</v>
      </c>
      <c r="F437" s="41" t="s">
        <v>1532</v>
      </c>
      <c r="G437" s="6" t="s">
        <v>191</v>
      </c>
      <c r="H437" s="7">
        <v>0</v>
      </c>
      <c r="I437" s="7">
        <v>0</v>
      </c>
      <c r="J437" s="7">
        <v>0</v>
      </c>
      <c r="K437" s="7">
        <v>1</v>
      </c>
      <c r="L437" s="7">
        <v>1</v>
      </c>
      <c r="M437" s="7">
        <v>1</v>
      </c>
      <c r="N437" s="7">
        <v>1</v>
      </c>
      <c r="O437" s="7">
        <v>1</v>
      </c>
      <c r="P437" s="7">
        <v>1</v>
      </c>
      <c r="Q437" s="7">
        <v>0</v>
      </c>
      <c r="R437" s="7">
        <v>0</v>
      </c>
      <c r="S437" s="7">
        <v>0</v>
      </c>
      <c r="T437" s="8">
        <f>SUM(IO_Riparian[[#This Row],[JANUARY]:[DECEMBER]])</f>
        <v>6</v>
      </c>
    </row>
    <row r="438" spans="1:20" x14ac:dyDescent="0.25">
      <c r="A438" s="6" t="s">
        <v>1229</v>
      </c>
      <c r="B438" s="6" t="str">
        <f>IF(ISERROR(VLOOKUP(IO_Riparian[[#This Row],[APP_ID]],Table6[APPL_ID],1,FALSE)),"","Y")</f>
        <v>Y</v>
      </c>
      <c r="C438" s="6" t="str">
        <f>IF(ISERROR(VLOOKUP(IO_Riparian[[#This Row],[APP_ID]],Sheet1!$C$2:$C$9,1,FALSE)),"","Y")</f>
        <v/>
      </c>
      <c r="E438" s="6" t="s">
        <v>1531</v>
      </c>
      <c r="F438" s="41" t="s">
        <v>1533</v>
      </c>
      <c r="G438" s="6" t="s">
        <v>1230</v>
      </c>
      <c r="H438" s="7">
        <v>0</v>
      </c>
      <c r="I438" s="7">
        <v>0</v>
      </c>
      <c r="J438" s="7">
        <v>0</v>
      </c>
      <c r="K438" s="7">
        <v>1</v>
      </c>
      <c r="L438" s="7">
        <v>1</v>
      </c>
      <c r="M438" s="7">
        <v>1</v>
      </c>
      <c r="N438" s="7">
        <v>1</v>
      </c>
      <c r="O438" s="7">
        <v>1</v>
      </c>
      <c r="P438" s="7">
        <v>0</v>
      </c>
      <c r="Q438" s="7">
        <v>0</v>
      </c>
      <c r="R438" s="7">
        <v>0</v>
      </c>
      <c r="S438" s="7">
        <v>0</v>
      </c>
      <c r="T438" s="8">
        <f>SUM(IO_Riparian[[#This Row],[JANUARY]:[DECEMBER]])</f>
        <v>5</v>
      </c>
    </row>
    <row r="439" spans="1:20" x14ac:dyDescent="0.25">
      <c r="A439" s="6" t="s">
        <v>538</v>
      </c>
      <c r="B439" s="6" t="str">
        <f>IF(ISERROR(VLOOKUP(IO_Riparian[[#This Row],[APP_ID]],Table6[APPL_ID],1,FALSE)),"","Y")</f>
        <v>Y</v>
      </c>
      <c r="C439" s="6" t="str">
        <f>IF(ISERROR(VLOOKUP(IO_Riparian[[#This Row],[APP_ID]],Sheet1!$C$2:$C$9,1,FALSE)),"","Y")</f>
        <v/>
      </c>
      <c r="E439" s="6" t="s">
        <v>1531</v>
      </c>
      <c r="F439" s="41" t="s">
        <v>1532</v>
      </c>
      <c r="G439" s="6" t="s">
        <v>537</v>
      </c>
      <c r="H439" s="7">
        <v>1</v>
      </c>
      <c r="I439" s="7">
        <v>0</v>
      </c>
      <c r="J439" s="7">
        <v>0</v>
      </c>
      <c r="K439" s="7">
        <v>0</v>
      </c>
      <c r="L439" s="7">
        <v>1</v>
      </c>
      <c r="M439" s="7">
        <v>1</v>
      </c>
      <c r="N439" s="7">
        <v>1</v>
      </c>
      <c r="O439" s="7">
        <v>1</v>
      </c>
      <c r="P439" s="7">
        <v>0</v>
      </c>
      <c r="Q439" s="7">
        <v>0</v>
      </c>
      <c r="R439" s="7">
        <v>1</v>
      </c>
      <c r="S439" s="7">
        <v>1</v>
      </c>
      <c r="T439" s="8">
        <f>SUM(IO_Riparian[[#This Row],[JANUARY]:[DECEMBER]])</f>
        <v>7</v>
      </c>
    </row>
    <row r="440" spans="1:20" x14ac:dyDescent="0.25">
      <c r="A440" s="6" t="s">
        <v>536</v>
      </c>
      <c r="B440" s="6" t="str">
        <f>IF(ISERROR(VLOOKUP(IO_Riparian[[#This Row],[APP_ID]],Table6[APPL_ID],1,FALSE)),"","Y")</f>
        <v>Y</v>
      </c>
      <c r="C440" s="6" t="str">
        <f>IF(ISERROR(VLOOKUP(IO_Riparian[[#This Row],[APP_ID]],Sheet1!$C$2:$C$9,1,FALSE)),"","Y")</f>
        <v/>
      </c>
      <c r="E440" s="6" t="s">
        <v>1531</v>
      </c>
      <c r="F440" s="41" t="s">
        <v>1532</v>
      </c>
      <c r="G440" s="6" t="s">
        <v>537</v>
      </c>
      <c r="H440" s="7">
        <v>1</v>
      </c>
      <c r="I440" s="7">
        <v>0</v>
      </c>
      <c r="J440" s="7">
        <v>0</v>
      </c>
      <c r="K440" s="7">
        <v>0</v>
      </c>
      <c r="L440" s="7">
        <v>1</v>
      </c>
      <c r="M440" s="7">
        <v>1</v>
      </c>
      <c r="N440" s="7">
        <v>1</v>
      </c>
      <c r="O440" s="7">
        <v>1</v>
      </c>
      <c r="P440" s="7">
        <v>0</v>
      </c>
      <c r="Q440" s="7">
        <v>0</v>
      </c>
      <c r="R440" s="7">
        <v>1</v>
      </c>
      <c r="S440" s="7">
        <v>1</v>
      </c>
      <c r="T440" s="8">
        <f>SUM(IO_Riparian[[#This Row],[JANUARY]:[DECEMBER]])</f>
        <v>7</v>
      </c>
    </row>
    <row r="441" spans="1:20" x14ac:dyDescent="0.25">
      <c r="A441" s="6" t="s">
        <v>539</v>
      </c>
      <c r="B441" s="6" t="str">
        <f>IF(ISERROR(VLOOKUP(IO_Riparian[[#This Row],[APP_ID]],Table6[APPL_ID],1,FALSE)),"","Y")</f>
        <v>Y</v>
      </c>
      <c r="C441" s="6" t="str">
        <f>IF(ISERROR(VLOOKUP(IO_Riparian[[#This Row],[APP_ID]],Sheet1!$C$2:$C$9,1,FALSE)),"","Y")</f>
        <v/>
      </c>
      <c r="E441" s="6" t="s">
        <v>1531</v>
      </c>
      <c r="F441" s="41" t="s">
        <v>1532</v>
      </c>
      <c r="G441" s="6" t="s">
        <v>537</v>
      </c>
      <c r="H441" s="7">
        <v>1</v>
      </c>
      <c r="I441" s="7">
        <v>0</v>
      </c>
      <c r="J441" s="7">
        <v>0</v>
      </c>
      <c r="K441" s="7">
        <v>0</v>
      </c>
      <c r="L441" s="7">
        <v>1</v>
      </c>
      <c r="M441" s="7">
        <v>1</v>
      </c>
      <c r="N441" s="7">
        <v>1</v>
      </c>
      <c r="O441" s="7">
        <v>1</v>
      </c>
      <c r="P441" s="7">
        <v>0</v>
      </c>
      <c r="Q441" s="7">
        <v>0</v>
      </c>
      <c r="R441" s="7">
        <v>1</v>
      </c>
      <c r="S441" s="7">
        <v>1</v>
      </c>
      <c r="T441" s="8">
        <f>SUM(IO_Riparian[[#This Row],[JANUARY]:[DECEMBER]])</f>
        <v>7</v>
      </c>
    </row>
    <row r="442" spans="1:20" x14ac:dyDescent="0.25">
      <c r="A442" s="6" t="s">
        <v>540</v>
      </c>
      <c r="B442" s="6" t="str">
        <f>IF(ISERROR(VLOOKUP(IO_Riparian[[#This Row],[APP_ID]],Table6[APPL_ID],1,FALSE)),"","Y")</f>
        <v>Y</v>
      </c>
      <c r="C442" s="6" t="str">
        <f>IF(ISERROR(VLOOKUP(IO_Riparian[[#This Row],[APP_ID]],Sheet1!$C$2:$C$9,1,FALSE)),"","Y")</f>
        <v/>
      </c>
      <c r="E442" s="6" t="s">
        <v>1531</v>
      </c>
      <c r="F442" s="41" t="s">
        <v>1532</v>
      </c>
      <c r="G442" s="6" t="s">
        <v>537</v>
      </c>
      <c r="H442" s="7">
        <v>0</v>
      </c>
      <c r="I442" s="7">
        <v>0</v>
      </c>
      <c r="J442" s="7">
        <v>0</v>
      </c>
      <c r="K442" s="7">
        <v>1</v>
      </c>
      <c r="L442" s="7">
        <v>1</v>
      </c>
      <c r="M442" s="7">
        <v>1</v>
      </c>
      <c r="N442" s="7">
        <v>1</v>
      </c>
      <c r="O442" s="7">
        <v>1</v>
      </c>
      <c r="P442" s="7">
        <v>1</v>
      </c>
      <c r="Q442" s="7">
        <v>0</v>
      </c>
      <c r="R442" s="7">
        <v>0</v>
      </c>
      <c r="S442" s="7">
        <v>0</v>
      </c>
      <c r="T442" s="8">
        <f>SUM(IO_Riparian[[#This Row],[JANUARY]:[DECEMBER]])</f>
        <v>6</v>
      </c>
    </row>
    <row r="443" spans="1:20" x14ac:dyDescent="0.25">
      <c r="A443" s="6" t="s">
        <v>410</v>
      </c>
      <c r="B443" s="6" t="str">
        <f>IF(ISERROR(VLOOKUP(IO_Riparian[[#This Row],[APP_ID]],Table6[APPL_ID],1,FALSE)),"","Y")</f>
        <v>Y</v>
      </c>
      <c r="C443" s="6" t="str">
        <f>IF(ISERROR(VLOOKUP(IO_Riparian[[#This Row],[APP_ID]],Sheet1!$C$2:$C$9,1,FALSE)),"","Y")</f>
        <v/>
      </c>
      <c r="E443" s="6" t="s">
        <v>1531</v>
      </c>
      <c r="F443" s="41" t="s">
        <v>1533</v>
      </c>
      <c r="G443" s="6" t="s">
        <v>356</v>
      </c>
      <c r="H443" s="7">
        <v>0</v>
      </c>
      <c r="I443" s="7">
        <v>0</v>
      </c>
      <c r="J443" s="7">
        <v>0</v>
      </c>
      <c r="K443" s="7">
        <v>1</v>
      </c>
      <c r="L443" s="7">
        <v>1</v>
      </c>
      <c r="M443" s="7">
        <v>1</v>
      </c>
      <c r="N443" s="7">
        <v>1</v>
      </c>
      <c r="O443" s="7">
        <v>1</v>
      </c>
      <c r="P443" s="7">
        <v>1</v>
      </c>
      <c r="Q443" s="7">
        <v>1</v>
      </c>
      <c r="R443" s="7">
        <v>0</v>
      </c>
      <c r="S443" s="7">
        <v>0</v>
      </c>
      <c r="T443" s="8">
        <f>SUM(IO_Riparian[[#This Row],[JANUARY]:[DECEMBER]])</f>
        <v>7</v>
      </c>
    </row>
    <row r="444" spans="1:20" x14ac:dyDescent="0.25">
      <c r="A444" s="6" t="s">
        <v>355</v>
      </c>
      <c r="B444" s="6" t="str">
        <f>IF(ISERROR(VLOOKUP(IO_Riparian[[#This Row],[APP_ID]],Table6[APPL_ID],1,FALSE)),"","Y")</f>
        <v>Y</v>
      </c>
      <c r="C444" s="6" t="str">
        <f>IF(ISERROR(VLOOKUP(IO_Riparian[[#This Row],[APP_ID]],Sheet1!$C$2:$C$9,1,FALSE)),"","Y")</f>
        <v/>
      </c>
      <c r="E444" s="6" t="s">
        <v>1531</v>
      </c>
      <c r="F444" s="41" t="s">
        <v>1533</v>
      </c>
      <c r="G444" s="6" t="s">
        <v>356</v>
      </c>
      <c r="H444" s="7">
        <v>0</v>
      </c>
      <c r="I444" s="7">
        <v>0</v>
      </c>
      <c r="J444" s="7">
        <v>0</v>
      </c>
      <c r="K444" s="7">
        <v>1</v>
      </c>
      <c r="L444" s="7">
        <v>1</v>
      </c>
      <c r="M444" s="7">
        <v>1</v>
      </c>
      <c r="N444" s="7">
        <v>1</v>
      </c>
      <c r="O444" s="7">
        <v>1</v>
      </c>
      <c r="P444" s="7">
        <v>1</v>
      </c>
      <c r="Q444" s="7">
        <v>1</v>
      </c>
      <c r="R444" s="7">
        <v>0</v>
      </c>
      <c r="S444" s="7">
        <v>0</v>
      </c>
      <c r="T444" s="8">
        <f>SUM(IO_Riparian[[#This Row],[JANUARY]:[DECEMBER]])</f>
        <v>7</v>
      </c>
    </row>
    <row r="445" spans="1:20" x14ac:dyDescent="0.25">
      <c r="A445" s="6" t="s">
        <v>653</v>
      </c>
      <c r="B445" s="6" t="str">
        <f>IF(ISERROR(VLOOKUP(IO_Riparian[[#This Row],[APP_ID]],Table6[APPL_ID],1,FALSE)),"","Y")</f>
        <v>Y</v>
      </c>
      <c r="C445" s="6" t="str">
        <f>IF(ISERROR(VLOOKUP(IO_Riparian[[#This Row],[APP_ID]],Sheet1!$C$2:$C$9,1,FALSE)),"","Y")</f>
        <v/>
      </c>
      <c r="E445" s="6" t="s">
        <v>1531</v>
      </c>
      <c r="F445" s="41" t="s">
        <v>1532</v>
      </c>
      <c r="G445" s="6" t="s">
        <v>605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7">
        <v>0</v>
      </c>
      <c r="T445" s="8">
        <f>SUM(IO_Riparian[[#This Row],[JANUARY]:[DECEMBER]])</f>
        <v>0</v>
      </c>
    </row>
    <row r="446" spans="1:20" x14ac:dyDescent="0.25">
      <c r="A446" s="6" t="s">
        <v>291</v>
      </c>
      <c r="B446" s="6" t="str">
        <f>IF(ISERROR(VLOOKUP(IO_Riparian[[#This Row],[APP_ID]],Table6[APPL_ID],1,FALSE)),"","Y")</f>
        <v>Y</v>
      </c>
      <c r="C446" s="6" t="str">
        <f>IF(ISERROR(VLOOKUP(IO_Riparian[[#This Row],[APP_ID]],Sheet1!$C$2:$C$9,1,FALSE)),"","Y")</f>
        <v/>
      </c>
      <c r="E446" s="6" t="s">
        <v>1531</v>
      </c>
      <c r="F446" s="41" t="s">
        <v>1532</v>
      </c>
      <c r="G446" s="6" t="s">
        <v>69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1</v>
      </c>
      <c r="N446" s="7">
        <v>1</v>
      </c>
      <c r="O446" s="7">
        <v>1</v>
      </c>
      <c r="P446" s="7">
        <v>1</v>
      </c>
      <c r="Q446" s="7">
        <v>0</v>
      </c>
      <c r="R446" s="7">
        <v>0</v>
      </c>
      <c r="S446" s="7">
        <v>0</v>
      </c>
      <c r="T446" s="8">
        <f>SUM(IO_Riparian[[#This Row],[JANUARY]:[DECEMBER]])</f>
        <v>4</v>
      </c>
    </row>
    <row r="447" spans="1:20" x14ac:dyDescent="0.25">
      <c r="A447" s="6" t="s">
        <v>315</v>
      </c>
      <c r="B447" s="6" t="str">
        <f>IF(ISERROR(VLOOKUP(IO_Riparian[[#This Row],[APP_ID]],Table6[APPL_ID],1,FALSE)),"","Y")</f>
        <v>Y</v>
      </c>
      <c r="C447" s="6" t="str">
        <f>IF(ISERROR(VLOOKUP(IO_Riparian[[#This Row],[APP_ID]],Sheet1!$C$2:$C$9,1,FALSE)),"","Y")</f>
        <v/>
      </c>
      <c r="E447" s="6" t="s">
        <v>1531</v>
      </c>
      <c r="F447" s="41" t="s">
        <v>1532</v>
      </c>
      <c r="G447" s="6" t="s">
        <v>316</v>
      </c>
      <c r="H447" s="7">
        <v>0</v>
      </c>
      <c r="I447" s="7">
        <v>0</v>
      </c>
      <c r="J447" s="7">
        <v>1</v>
      </c>
      <c r="K447" s="7">
        <v>1</v>
      </c>
      <c r="L447" s="7">
        <v>1</v>
      </c>
      <c r="M447" s="7">
        <v>1</v>
      </c>
      <c r="N447" s="7">
        <v>1</v>
      </c>
      <c r="O447" s="7">
        <v>1</v>
      </c>
      <c r="P447" s="7">
        <v>1</v>
      </c>
      <c r="Q447" s="7">
        <v>0</v>
      </c>
      <c r="R447" s="7">
        <v>0</v>
      </c>
      <c r="S447" s="7">
        <v>0</v>
      </c>
      <c r="T447" s="8">
        <f>SUM(IO_Riparian[[#This Row],[JANUARY]:[DECEMBER]])</f>
        <v>7</v>
      </c>
    </row>
    <row r="448" spans="1:20" x14ac:dyDescent="0.25">
      <c r="A448" s="6" t="s">
        <v>280</v>
      </c>
      <c r="B448" s="6" t="str">
        <f>IF(ISERROR(VLOOKUP(IO_Riparian[[#This Row],[APP_ID]],Table6[APPL_ID],1,FALSE)),"","Y")</f>
        <v>Y</v>
      </c>
      <c r="C448" s="6" t="str">
        <f>IF(ISERROR(VLOOKUP(IO_Riparian[[#This Row],[APP_ID]],Sheet1!$C$2:$C$9,1,FALSE)),"","Y")</f>
        <v/>
      </c>
      <c r="E448" s="6" t="s">
        <v>1531</v>
      </c>
      <c r="F448" s="41" t="s">
        <v>1532</v>
      </c>
      <c r="G448" s="6" t="s">
        <v>69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1</v>
      </c>
      <c r="N448" s="7">
        <v>1</v>
      </c>
      <c r="O448" s="7">
        <v>1</v>
      </c>
      <c r="P448" s="7">
        <v>1</v>
      </c>
      <c r="Q448" s="7">
        <v>0</v>
      </c>
      <c r="R448" s="7">
        <v>0</v>
      </c>
      <c r="S448" s="7">
        <v>0</v>
      </c>
      <c r="T448" s="8">
        <f>SUM(IO_Riparian[[#This Row],[JANUARY]:[DECEMBER]])</f>
        <v>4</v>
      </c>
    </row>
    <row r="449" spans="1:20" x14ac:dyDescent="0.25">
      <c r="A449" s="6" t="s">
        <v>348</v>
      </c>
      <c r="B449" s="6" t="str">
        <f>IF(ISERROR(VLOOKUP(IO_Riparian[[#This Row],[APP_ID]],Table6[APPL_ID],1,FALSE)),"","Y")</f>
        <v>Y</v>
      </c>
      <c r="C449" s="6" t="str">
        <f>IF(ISERROR(VLOOKUP(IO_Riparian[[#This Row],[APP_ID]],Sheet1!$C$2:$C$9,1,FALSE)),"","Y")</f>
        <v/>
      </c>
      <c r="E449" s="6" t="s">
        <v>1531</v>
      </c>
      <c r="F449" s="41" t="s">
        <v>1532</v>
      </c>
      <c r="G449" s="6" t="s">
        <v>345</v>
      </c>
      <c r="H449" s="7">
        <v>0</v>
      </c>
      <c r="I449" s="7">
        <v>1</v>
      </c>
      <c r="J449" s="7">
        <v>0</v>
      </c>
      <c r="K449" s="7">
        <v>1</v>
      </c>
      <c r="L449" s="7">
        <v>1</v>
      </c>
      <c r="M449" s="7">
        <v>1</v>
      </c>
      <c r="N449" s="7">
        <v>1</v>
      </c>
      <c r="O449" s="7">
        <v>1</v>
      </c>
      <c r="P449" s="7">
        <v>0</v>
      </c>
      <c r="Q449" s="7">
        <v>0</v>
      </c>
      <c r="R449" s="7">
        <v>0</v>
      </c>
      <c r="S449" s="7">
        <v>0</v>
      </c>
      <c r="T449" s="8">
        <f>SUM(IO_Riparian[[#This Row],[JANUARY]:[DECEMBER]])</f>
        <v>6</v>
      </c>
    </row>
    <row r="450" spans="1:20" x14ac:dyDescent="0.25">
      <c r="A450" s="6" t="s">
        <v>224</v>
      </c>
      <c r="B450" s="6" t="str">
        <f>IF(ISERROR(VLOOKUP(IO_Riparian[[#This Row],[APP_ID]],Table6[APPL_ID],1,FALSE)),"","Y")</f>
        <v>Y</v>
      </c>
      <c r="C450" s="6" t="str">
        <f>IF(ISERROR(VLOOKUP(IO_Riparian[[#This Row],[APP_ID]],Sheet1!$C$2:$C$9,1,FALSE)),"","Y")</f>
        <v/>
      </c>
      <c r="E450" s="6" t="s">
        <v>1531</v>
      </c>
      <c r="F450" s="41" t="s">
        <v>1532</v>
      </c>
      <c r="G450" s="6" t="s">
        <v>225</v>
      </c>
      <c r="H450" s="7">
        <v>0</v>
      </c>
      <c r="I450" s="7">
        <v>1</v>
      </c>
      <c r="J450" s="7">
        <v>1</v>
      </c>
      <c r="K450" s="7">
        <v>1</v>
      </c>
      <c r="L450" s="7">
        <v>1</v>
      </c>
      <c r="M450" s="7">
        <v>1</v>
      </c>
      <c r="N450" s="7">
        <v>1</v>
      </c>
      <c r="O450" s="7">
        <v>1</v>
      </c>
      <c r="P450" s="7">
        <v>1</v>
      </c>
      <c r="Q450" s="7">
        <v>1</v>
      </c>
      <c r="R450" s="7">
        <v>0</v>
      </c>
      <c r="S450" s="7">
        <v>0</v>
      </c>
      <c r="T450" s="8">
        <f>SUM(IO_Riparian[[#This Row],[JANUARY]:[DECEMBER]])</f>
        <v>9</v>
      </c>
    </row>
    <row r="451" spans="1:20" x14ac:dyDescent="0.25">
      <c r="A451" s="6" t="s">
        <v>344</v>
      </c>
      <c r="B451" s="6" t="str">
        <f>IF(ISERROR(VLOOKUP(IO_Riparian[[#This Row],[APP_ID]],Table6[APPL_ID],1,FALSE)),"","Y")</f>
        <v>Y</v>
      </c>
      <c r="C451" s="6" t="str">
        <f>IF(ISERROR(VLOOKUP(IO_Riparian[[#This Row],[APP_ID]],Sheet1!$C$2:$C$9,1,FALSE)),"","Y")</f>
        <v/>
      </c>
      <c r="E451" s="6" t="s">
        <v>1531</v>
      </c>
      <c r="F451" s="41" t="s">
        <v>1532</v>
      </c>
      <c r="G451" s="6" t="s">
        <v>345</v>
      </c>
      <c r="H451" s="7">
        <v>0</v>
      </c>
      <c r="I451" s="7">
        <v>0</v>
      </c>
      <c r="J451" s="7">
        <v>1</v>
      </c>
      <c r="K451" s="7">
        <v>1</v>
      </c>
      <c r="L451" s="7">
        <v>1</v>
      </c>
      <c r="M451" s="7">
        <v>1</v>
      </c>
      <c r="N451" s="7">
        <v>1</v>
      </c>
      <c r="O451" s="7">
        <v>1</v>
      </c>
      <c r="P451" s="7">
        <v>0</v>
      </c>
      <c r="Q451" s="7">
        <v>0</v>
      </c>
      <c r="R451" s="7">
        <v>0</v>
      </c>
      <c r="S451" s="7">
        <v>0</v>
      </c>
      <c r="T451" s="8">
        <f>SUM(IO_Riparian[[#This Row],[JANUARY]:[DECEMBER]])</f>
        <v>6</v>
      </c>
    </row>
    <row r="452" spans="1:20" x14ac:dyDescent="0.25">
      <c r="A452" s="6" t="s">
        <v>1080</v>
      </c>
      <c r="B452" s="6" t="str">
        <f>IF(ISERROR(VLOOKUP(IO_Riparian[[#This Row],[APP_ID]],Table6[APPL_ID],1,FALSE)),"","Y")</f>
        <v>Y</v>
      </c>
      <c r="C452" s="6" t="str">
        <f>IF(ISERROR(VLOOKUP(IO_Riparian[[#This Row],[APP_ID]],Sheet1!$C$2:$C$9,1,FALSE)),"","Y")</f>
        <v/>
      </c>
      <c r="E452" s="6" t="s">
        <v>1531</v>
      </c>
      <c r="F452" s="41" t="s">
        <v>1532</v>
      </c>
      <c r="G452" s="6" t="s">
        <v>1081</v>
      </c>
      <c r="H452" s="7">
        <v>0</v>
      </c>
      <c r="I452" s="7">
        <v>0</v>
      </c>
      <c r="J452" s="7">
        <v>0</v>
      </c>
      <c r="K452" s="7">
        <v>0</v>
      </c>
      <c r="L452" s="7">
        <v>1</v>
      </c>
      <c r="M452" s="7">
        <v>1</v>
      </c>
      <c r="N452" s="7">
        <v>1</v>
      </c>
      <c r="O452" s="7">
        <v>1</v>
      </c>
      <c r="P452" s="7">
        <v>1</v>
      </c>
      <c r="Q452" s="7">
        <v>0</v>
      </c>
      <c r="R452" s="7">
        <v>0</v>
      </c>
      <c r="S452" s="7">
        <v>0</v>
      </c>
      <c r="T452" s="8">
        <f>SUM(IO_Riparian[[#This Row],[JANUARY]:[DECEMBER]])</f>
        <v>5</v>
      </c>
    </row>
    <row r="453" spans="1:20" x14ac:dyDescent="0.25">
      <c r="A453" s="6" t="s">
        <v>663</v>
      </c>
      <c r="B453" s="6" t="str">
        <f>IF(ISERROR(VLOOKUP(IO_Riparian[[#This Row],[APP_ID]],Table6[APPL_ID],1,FALSE)),"","Y")</f>
        <v>Y</v>
      </c>
      <c r="C453" s="6" t="str">
        <f>IF(ISERROR(VLOOKUP(IO_Riparian[[#This Row],[APP_ID]],Sheet1!$C$2:$C$9,1,FALSE)),"","Y")</f>
        <v/>
      </c>
      <c r="E453" s="6" t="s">
        <v>1531</v>
      </c>
      <c r="F453" s="41" t="s">
        <v>1532</v>
      </c>
      <c r="G453" s="6" t="s">
        <v>664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7">
        <v>0</v>
      </c>
      <c r="T453" s="8">
        <f>SUM(IO_Riparian[[#This Row],[JANUARY]:[DECEMBER]])</f>
        <v>0</v>
      </c>
    </row>
    <row r="454" spans="1:20" x14ac:dyDescent="0.25">
      <c r="A454" s="6" t="s">
        <v>363</v>
      </c>
      <c r="B454" s="6" t="str">
        <f>IF(ISERROR(VLOOKUP(IO_Riparian[[#This Row],[APP_ID]],Table6[APPL_ID],1,FALSE)),"","Y")</f>
        <v>Y</v>
      </c>
      <c r="C454" s="6" t="str">
        <f>IF(ISERROR(VLOOKUP(IO_Riparian[[#This Row],[APP_ID]],Sheet1!$C$2:$C$9,1,FALSE)),"","Y")</f>
        <v/>
      </c>
      <c r="E454" s="6" t="s">
        <v>1531</v>
      </c>
      <c r="F454" s="41" t="s">
        <v>1532</v>
      </c>
      <c r="G454" s="6" t="s">
        <v>345</v>
      </c>
      <c r="H454" s="7">
        <v>0</v>
      </c>
      <c r="I454" s="7">
        <v>1</v>
      </c>
      <c r="J454" s="7">
        <v>0</v>
      </c>
      <c r="K454" s="7">
        <v>1</v>
      </c>
      <c r="L454" s="7">
        <v>1</v>
      </c>
      <c r="M454" s="7">
        <v>1</v>
      </c>
      <c r="N454" s="7">
        <v>1</v>
      </c>
      <c r="O454" s="7">
        <v>1</v>
      </c>
      <c r="P454" s="7">
        <v>1</v>
      </c>
      <c r="Q454" s="7">
        <v>0</v>
      </c>
      <c r="R454" s="7">
        <v>0</v>
      </c>
      <c r="S454" s="7">
        <v>0</v>
      </c>
      <c r="T454" s="8">
        <f>SUM(IO_Riparian[[#This Row],[JANUARY]:[DECEMBER]])</f>
        <v>7</v>
      </c>
    </row>
    <row r="455" spans="1:20" x14ac:dyDescent="0.25">
      <c r="A455" s="6" t="s">
        <v>360</v>
      </c>
      <c r="B455" s="6" t="str">
        <f>IF(ISERROR(VLOOKUP(IO_Riparian[[#This Row],[APP_ID]],Table6[APPL_ID],1,FALSE)),"","Y")</f>
        <v>Y</v>
      </c>
      <c r="C455" s="6" t="str">
        <f>IF(ISERROR(VLOOKUP(IO_Riparian[[#This Row],[APP_ID]],Sheet1!$C$2:$C$9,1,FALSE)),"","Y")</f>
        <v/>
      </c>
      <c r="E455" s="6" t="s">
        <v>1531</v>
      </c>
      <c r="F455" s="41" t="s">
        <v>1532</v>
      </c>
      <c r="G455" s="6" t="s">
        <v>345</v>
      </c>
      <c r="H455" s="7">
        <v>0</v>
      </c>
      <c r="I455" s="7">
        <v>1</v>
      </c>
      <c r="J455" s="7">
        <v>0</v>
      </c>
      <c r="K455" s="7">
        <v>1</v>
      </c>
      <c r="L455" s="7">
        <v>1</v>
      </c>
      <c r="M455" s="7">
        <v>1</v>
      </c>
      <c r="N455" s="7">
        <v>1</v>
      </c>
      <c r="O455" s="7">
        <v>1</v>
      </c>
      <c r="P455" s="7">
        <v>1</v>
      </c>
      <c r="Q455" s="7">
        <v>0</v>
      </c>
      <c r="R455" s="7">
        <v>0</v>
      </c>
      <c r="S455" s="7">
        <v>0</v>
      </c>
      <c r="T455" s="8">
        <f>SUM(IO_Riparian[[#This Row],[JANUARY]:[DECEMBER]])</f>
        <v>7</v>
      </c>
    </row>
    <row r="456" spans="1:20" x14ac:dyDescent="0.25">
      <c r="A456" s="6" t="s">
        <v>350</v>
      </c>
      <c r="B456" s="6" t="str">
        <f>IF(ISERROR(VLOOKUP(IO_Riparian[[#This Row],[APP_ID]],Table6[APPL_ID],1,FALSE)),"","Y")</f>
        <v>Y</v>
      </c>
      <c r="C456" s="6" t="str">
        <f>IF(ISERROR(VLOOKUP(IO_Riparian[[#This Row],[APP_ID]],Sheet1!$C$2:$C$9,1,FALSE)),"","Y")</f>
        <v/>
      </c>
      <c r="E456" s="6" t="s">
        <v>1531</v>
      </c>
      <c r="F456" s="41" t="s">
        <v>1532</v>
      </c>
      <c r="G456" s="6" t="s">
        <v>345</v>
      </c>
      <c r="H456" s="7">
        <v>0</v>
      </c>
      <c r="I456" s="7">
        <v>1</v>
      </c>
      <c r="J456" s="7">
        <v>1</v>
      </c>
      <c r="K456" s="7">
        <v>1</v>
      </c>
      <c r="L456" s="7">
        <v>1</v>
      </c>
      <c r="M456" s="7">
        <v>1</v>
      </c>
      <c r="N456" s="7">
        <v>1</v>
      </c>
      <c r="O456" s="7">
        <v>1</v>
      </c>
      <c r="P456" s="7">
        <v>0</v>
      </c>
      <c r="Q456" s="7">
        <v>0</v>
      </c>
      <c r="R456" s="7">
        <v>0</v>
      </c>
      <c r="S456" s="7">
        <v>0</v>
      </c>
      <c r="T456" s="8">
        <f>SUM(IO_Riparian[[#This Row],[JANUARY]:[DECEMBER]])</f>
        <v>7</v>
      </c>
    </row>
    <row r="457" spans="1:20" x14ac:dyDescent="0.25">
      <c r="A457" s="6" t="s">
        <v>359</v>
      </c>
      <c r="B457" s="6" t="str">
        <f>IF(ISERROR(VLOOKUP(IO_Riparian[[#This Row],[APP_ID]],Table6[APPL_ID],1,FALSE)),"","Y")</f>
        <v>Y</v>
      </c>
      <c r="C457" s="6" t="str">
        <f>IF(ISERROR(VLOOKUP(IO_Riparian[[#This Row],[APP_ID]],Sheet1!$C$2:$C$9,1,FALSE)),"","Y")</f>
        <v/>
      </c>
      <c r="E457" s="6" t="s">
        <v>1531</v>
      </c>
      <c r="F457" s="41" t="s">
        <v>1532</v>
      </c>
      <c r="G457" s="6" t="s">
        <v>345</v>
      </c>
      <c r="H457" s="7">
        <v>0</v>
      </c>
      <c r="I457" s="7">
        <v>1</v>
      </c>
      <c r="J457" s="7">
        <v>0</v>
      </c>
      <c r="K457" s="7">
        <v>1</v>
      </c>
      <c r="L457" s="7">
        <v>1</v>
      </c>
      <c r="M457" s="7">
        <v>1</v>
      </c>
      <c r="N457" s="7">
        <v>1</v>
      </c>
      <c r="O457" s="7">
        <v>1</v>
      </c>
      <c r="P457" s="7">
        <v>0</v>
      </c>
      <c r="Q457" s="7">
        <v>0</v>
      </c>
      <c r="R457" s="7">
        <v>0</v>
      </c>
      <c r="S457" s="7">
        <v>0</v>
      </c>
      <c r="T457" s="8">
        <f>SUM(IO_Riparian[[#This Row],[JANUARY]:[DECEMBER]])</f>
        <v>6</v>
      </c>
    </row>
    <row r="458" spans="1:20" x14ac:dyDescent="0.25">
      <c r="A458" s="6" t="s">
        <v>353</v>
      </c>
      <c r="B458" s="6" t="str">
        <f>IF(ISERROR(VLOOKUP(IO_Riparian[[#This Row],[APP_ID]],Table6[APPL_ID],1,FALSE)),"","Y")</f>
        <v>Y</v>
      </c>
      <c r="C458" s="6" t="str">
        <f>IF(ISERROR(VLOOKUP(IO_Riparian[[#This Row],[APP_ID]],Sheet1!$C$2:$C$9,1,FALSE)),"","Y")</f>
        <v/>
      </c>
      <c r="E458" s="6" t="s">
        <v>1531</v>
      </c>
      <c r="F458" s="41" t="s">
        <v>1532</v>
      </c>
      <c r="G458" s="6" t="s">
        <v>345</v>
      </c>
      <c r="H458" s="7">
        <v>0</v>
      </c>
      <c r="I458" s="7">
        <v>1</v>
      </c>
      <c r="J458" s="7">
        <v>0</v>
      </c>
      <c r="K458" s="7">
        <v>1</v>
      </c>
      <c r="L458" s="7">
        <v>1</v>
      </c>
      <c r="M458" s="7">
        <v>1</v>
      </c>
      <c r="N458" s="7">
        <v>1</v>
      </c>
      <c r="O458" s="7">
        <v>1</v>
      </c>
      <c r="P458" s="7">
        <v>0</v>
      </c>
      <c r="Q458" s="7">
        <v>0</v>
      </c>
      <c r="R458" s="7">
        <v>0</v>
      </c>
      <c r="S458" s="7">
        <v>0</v>
      </c>
      <c r="T458" s="8">
        <f>SUM(IO_Riparian[[#This Row],[JANUARY]:[DECEMBER]])</f>
        <v>6</v>
      </c>
    </row>
    <row r="459" spans="1:20" x14ac:dyDescent="0.25">
      <c r="A459" s="6" t="s">
        <v>999</v>
      </c>
      <c r="B459" s="6" t="str">
        <f>IF(ISERROR(VLOOKUP(IO_Riparian[[#This Row],[APP_ID]],Table6[APPL_ID],1,FALSE)),"","Y")</f>
        <v>Y</v>
      </c>
      <c r="C459" s="6" t="str">
        <f>IF(ISERROR(VLOOKUP(IO_Riparian[[#This Row],[APP_ID]],Sheet1!$C$2:$C$9,1,FALSE)),"","Y")</f>
        <v/>
      </c>
      <c r="E459" s="6" t="s">
        <v>1531</v>
      </c>
      <c r="F459" s="41" t="s">
        <v>1532</v>
      </c>
      <c r="G459" s="6" t="s">
        <v>1000</v>
      </c>
      <c r="H459" s="7">
        <v>1</v>
      </c>
      <c r="I459" s="7">
        <v>1</v>
      </c>
      <c r="J459" s="7">
        <v>1</v>
      </c>
      <c r="K459" s="7">
        <v>1</v>
      </c>
      <c r="L459" s="7">
        <v>1</v>
      </c>
      <c r="M459" s="7">
        <v>1</v>
      </c>
      <c r="N459" s="7">
        <v>1</v>
      </c>
      <c r="O459" s="7">
        <v>1</v>
      </c>
      <c r="P459" s="7">
        <v>1</v>
      </c>
      <c r="Q459" s="7">
        <v>1</v>
      </c>
      <c r="R459" s="7">
        <v>1</v>
      </c>
      <c r="S459" s="7">
        <v>1</v>
      </c>
      <c r="T459" s="8">
        <f>SUM(IO_Riparian[[#This Row],[JANUARY]:[DECEMBER]])</f>
        <v>12</v>
      </c>
    </row>
    <row r="460" spans="1:20" x14ac:dyDescent="0.25">
      <c r="A460" s="6" t="s">
        <v>541</v>
      </c>
      <c r="B460" s="6" t="str">
        <f>IF(ISERROR(VLOOKUP(IO_Riparian[[#This Row],[APP_ID]],Table6[APPL_ID],1,FALSE)),"","Y")</f>
        <v>Y</v>
      </c>
      <c r="C460" s="6" t="str">
        <f>IF(ISERROR(VLOOKUP(IO_Riparian[[#This Row],[APP_ID]],Sheet1!$C$2:$C$9,1,FALSE)),"","Y")</f>
        <v/>
      </c>
      <c r="E460" s="6" t="s">
        <v>1531</v>
      </c>
      <c r="F460" s="41" t="s">
        <v>1532</v>
      </c>
      <c r="G460" s="6" t="s">
        <v>542</v>
      </c>
      <c r="H460" s="7">
        <v>1</v>
      </c>
      <c r="I460" s="7">
        <v>0</v>
      </c>
      <c r="J460" s="7">
        <v>0</v>
      </c>
      <c r="K460" s="7">
        <v>0</v>
      </c>
      <c r="L460" s="7">
        <v>1</v>
      </c>
      <c r="M460" s="7">
        <v>1</v>
      </c>
      <c r="N460" s="7">
        <v>1</v>
      </c>
      <c r="O460" s="7">
        <v>1</v>
      </c>
      <c r="P460" s="7">
        <v>0</v>
      </c>
      <c r="Q460" s="7">
        <v>0</v>
      </c>
      <c r="R460" s="7">
        <v>1</v>
      </c>
      <c r="S460" s="7">
        <v>1</v>
      </c>
      <c r="T460" s="8">
        <f>SUM(IO_Riparian[[#This Row],[JANUARY]:[DECEMBER]])</f>
        <v>7</v>
      </c>
    </row>
    <row r="461" spans="1:20" x14ac:dyDescent="0.25">
      <c r="A461" s="6" t="s">
        <v>698</v>
      </c>
      <c r="B461" s="6" t="str">
        <f>IF(ISERROR(VLOOKUP(IO_Riparian[[#This Row],[APP_ID]],Table6[APPL_ID],1,FALSE)),"","Y")</f>
        <v>Y</v>
      </c>
      <c r="C461" s="6" t="str">
        <f>IF(ISERROR(VLOOKUP(IO_Riparian[[#This Row],[APP_ID]],Sheet1!$C$2:$C$9,1,FALSE)),"","Y")</f>
        <v/>
      </c>
      <c r="E461" s="6" t="s">
        <v>1531</v>
      </c>
      <c r="F461" s="41" t="s">
        <v>1533</v>
      </c>
      <c r="G461" s="6" t="s">
        <v>699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">
        <v>0</v>
      </c>
      <c r="T461" s="8">
        <f>SUM(IO_Riparian[[#This Row],[JANUARY]:[DECEMBER]])</f>
        <v>0</v>
      </c>
    </row>
    <row r="462" spans="1:20" x14ac:dyDescent="0.25">
      <c r="A462" s="6" t="s">
        <v>1155</v>
      </c>
      <c r="B462" s="6" t="str">
        <f>IF(ISERROR(VLOOKUP(IO_Riparian[[#This Row],[APP_ID]],Table6[APPL_ID],1,FALSE)),"","Y")</f>
        <v>Y</v>
      </c>
      <c r="C462" s="6" t="str">
        <f>IF(ISERROR(VLOOKUP(IO_Riparian[[#This Row],[APP_ID]],Sheet1!$C$2:$C$9,1,FALSE)),"","Y")</f>
        <v/>
      </c>
      <c r="E462" s="6" t="s">
        <v>1531</v>
      </c>
      <c r="F462" s="41" t="s">
        <v>1532</v>
      </c>
      <c r="G462" s="6" t="s">
        <v>1156</v>
      </c>
      <c r="H462" s="7">
        <v>0</v>
      </c>
      <c r="I462" s="7">
        <v>0</v>
      </c>
      <c r="J462" s="7">
        <v>0</v>
      </c>
      <c r="K462" s="7">
        <v>1</v>
      </c>
      <c r="L462" s="7">
        <v>1</v>
      </c>
      <c r="M462" s="7">
        <v>1</v>
      </c>
      <c r="N462" s="7">
        <v>1</v>
      </c>
      <c r="O462" s="7">
        <v>1</v>
      </c>
      <c r="P462" s="7">
        <v>1</v>
      </c>
      <c r="Q462" s="7">
        <v>0</v>
      </c>
      <c r="R462" s="7">
        <v>0</v>
      </c>
      <c r="S462" s="7">
        <v>0</v>
      </c>
      <c r="T462" s="8">
        <f>SUM(IO_Riparian[[#This Row],[JANUARY]:[DECEMBER]])</f>
        <v>6</v>
      </c>
    </row>
    <row r="463" spans="1:20" x14ac:dyDescent="0.25">
      <c r="A463" s="6" t="s">
        <v>722</v>
      </c>
      <c r="B463" s="6" t="str">
        <f>IF(ISERROR(VLOOKUP(IO_Riparian[[#This Row],[APP_ID]],Table6[APPL_ID],1,FALSE)),"","Y")</f>
        <v>Y</v>
      </c>
      <c r="C463" s="6" t="str">
        <f>IF(ISERROR(VLOOKUP(IO_Riparian[[#This Row],[APP_ID]],Sheet1!$C$2:$C$9,1,FALSE)),"","Y")</f>
        <v/>
      </c>
      <c r="E463" s="6" t="s">
        <v>1531</v>
      </c>
      <c r="F463" s="41" t="s">
        <v>1532</v>
      </c>
      <c r="G463" s="6" t="s">
        <v>721</v>
      </c>
      <c r="H463" s="7">
        <v>0</v>
      </c>
      <c r="I463" s="7">
        <v>0</v>
      </c>
      <c r="J463" s="7">
        <v>0</v>
      </c>
      <c r="K463" s="7">
        <v>0</v>
      </c>
      <c r="L463" s="7">
        <v>1</v>
      </c>
      <c r="M463" s="7">
        <v>1</v>
      </c>
      <c r="N463" s="7">
        <v>1</v>
      </c>
      <c r="O463" s="7">
        <v>0</v>
      </c>
      <c r="P463" s="7">
        <v>0</v>
      </c>
      <c r="Q463" s="7">
        <v>1</v>
      </c>
      <c r="R463" s="7">
        <v>0</v>
      </c>
      <c r="S463" s="7">
        <v>0</v>
      </c>
      <c r="T463" s="8">
        <f>SUM(IO_Riparian[[#This Row],[JANUARY]:[DECEMBER]])</f>
        <v>4</v>
      </c>
    </row>
    <row r="464" spans="1:20" x14ac:dyDescent="0.25">
      <c r="A464" s="6" t="s">
        <v>1166</v>
      </c>
      <c r="B464" s="6" t="str">
        <f>IF(ISERROR(VLOOKUP(IO_Riparian[[#This Row],[APP_ID]],Table6[APPL_ID],1,FALSE)),"","Y")</f>
        <v>Y</v>
      </c>
      <c r="C464" s="6" t="str">
        <f>IF(ISERROR(VLOOKUP(IO_Riparian[[#This Row],[APP_ID]],Sheet1!$C$2:$C$9,1,FALSE)),"","Y")</f>
        <v/>
      </c>
      <c r="E464" s="6" t="s">
        <v>1531</v>
      </c>
      <c r="F464" s="41" t="s">
        <v>1532</v>
      </c>
      <c r="G464" s="6" t="s">
        <v>1156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7">
        <v>0</v>
      </c>
      <c r="S464" s="7">
        <v>0</v>
      </c>
      <c r="T464" s="8">
        <f>SUM(IO_Riparian[[#This Row],[JANUARY]:[DECEMBER]])</f>
        <v>0</v>
      </c>
    </row>
    <row r="465" spans="1:20" x14ac:dyDescent="0.25">
      <c r="A465" s="6" t="s">
        <v>720</v>
      </c>
      <c r="B465" s="6" t="str">
        <f>IF(ISERROR(VLOOKUP(IO_Riparian[[#This Row],[APP_ID]],Table6[APPL_ID],1,FALSE)),"","Y")</f>
        <v>Y</v>
      </c>
      <c r="C465" s="6" t="str">
        <f>IF(ISERROR(VLOOKUP(IO_Riparian[[#This Row],[APP_ID]],Sheet1!$C$2:$C$9,1,FALSE)),"","Y")</f>
        <v/>
      </c>
      <c r="E465" s="6" t="s">
        <v>1531</v>
      </c>
      <c r="F465" s="41" t="s">
        <v>1532</v>
      </c>
      <c r="G465" s="6" t="s">
        <v>721</v>
      </c>
      <c r="H465" s="7">
        <v>0</v>
      </c>
      <c r="I465" s="7">
        <v>0</v>
      </c>
      <c r="J465" s="7">
        <v>0</v>
      </c>
      <c r="K465" s="7">
        <v>0</v>
      </c>
      <c r="L465" s="7">
        <v>1</v>
      </c>
      <c r="M465" s="7">
        <v>1</v>
      </c>
      <c r="N465" s="7">
        <v>1</v>
      </c>
      <c r="O465" s="7">
        <v>0</v>
      </c>
      <c r="P465" s="7">
        <v>1</v>
      </c>
      <c r="Q465" s="7">
        <v>0</v>
      </c>
      <c r="R465" s="7">
        <v>0</v>
      </c>
      <c r="S465" s="7">
        <v>0</v>
      </c>
      <c r="T465" s="8">
        <f>SUM(IO_Riparian[[#This Row],[JANUARY]:[DECEMBER]])</f>
        <v>4</v>
      </c>
    </row>
    <row r="466" spans="1:20" x14ac:dyDescent="0.25">
      <c r="A466" s="6" t="s">
        <v>694</v>
      </c>
      <c r="B466" s="6" t="str">
        <f>IF(ISERROR(VLOOKUP(IO_Riparian[[#This Row],[APP_ID]],Table6[APPL_ID],1,FALSE)),"","Y")</f>
        <v>Y</v>
      </c>
      <c r="C466" s="6" t="str">
        <f>IF(ISERROR(VLOOKUP(IO_Riparian[[#This Row],[APP_ID]],Sheet1!$C$2:$C$9,1,FALSE)),"","Y")</f>
        <v/>
      </c>
      <c r="E466" s="6" t="s">
        <v>1531</v>
      </c>
      <c r="F466" s="41" t="s">
        <v>1533</v>
      </c>
      <c r="G466" s="6" t="s">
        <v>683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0</v>
      </c>
      <c r="S466" s="7">
        <v>0</v>
      </c>
      <c r="T466" s="8">
        <f>SUM(IO_Riparian[[#This Row],[JANUARY]:[DECEMBER]])</f>
        <v>0</v>
      </c>
    </row>
    <row r="467" spans="1:20" x14ac:dyDescent="0.25">
      <c r="A467" s="6" t="s">
        <v>693</v>
      </c>
      <c r="B467" s="6" t="str">
        <f>IF(ISERROR(VLOOKUP(IO_Riparian[[#This Row],[APP_ID]],Table6[APPL_ID],1,FALSE)),"","Y")</f>
        <v>Y</v>
      </c>
      <c r="C467" s="6" t="str">
        <f>IF(ISERROR(VLOOKUP(IO_Riparian[[#This Row],[APP_ID]],Sheet1!$C$2:$C$9,1,FALSE)),"","Y")</f>
        <v/>
      </c>
      <c r="E467" s="6" t="s">
        <v>1531</v>
      </c>
      <c r="F467" s="41" t="s">
        <v>1533</v>
      </c>
      <c r="G467" s="6" t="s">
        <v>683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">
        <v>0</v>
      </c>
      <c r="T467" s="8">
        <f>SUM(IO_Riparian[[#This Row],[JANUARY]:[DECEMBER]])</f>
        <v>0</v>
      </c>
    </row>
    <row r="468" spans="1:20" x14ac:dyDescent="0.25">
      <c r="A468" s="6" t="s">
        <v>68</v>
      </c>
      <c r="B468" s="6" t="str">
        <f>IF(ISERROR(VLOOKUP(IO_Riparian[[#This Row],[APP_ID]],Table6[APPL_ID],1,FALSE)),"","Y")</f>
        <v>Y</v>
      </c>
      <c r="C468" s="6" t="str">
        <f>IF(ISERROR(VLOOKUP(IO_Riparian[[#This Row],[APP_ID]],Sheet1!$C$2:$C$9,1,FALSE)),"","Y")</f>
        <v/>
      </c>
      <c r="E468" s="6" t="s">
        <v>1531</v>
      </c>
      <c r="F468" s="41" t="s">
        <v>1532</v>
      </c>
      <c r="G468" s="6" t="s">
        <v>69</v>
      </c>
      <c r="H468" s="7">
        <v>1</v>
      </c>
      <c r="I468" s="7">
        <v>0</v>
      </c>
      <c r="J468" s="7">
        <v>0</v>
      </c>
      <c r="K468" s="7">
        <v>0</v>
      </c>
      <c r="L468" s="7">
        <v>1</v>
      </c>
      <c r="M468" s="7">
        <v>1</v>
      </c>
      <c r="N468" s="7">
        <v>1</v>
      </c>
      <c r="O468" s="7">
        <v>1</v>
      </c>
      <c r="P468" s="7">
        <v>1</v>
      </c>
      <c r="Q468" s="7">
        <v>0</v>
      </c>
      <c r="R468" s="7">
        <v>0</v>
      </c>
      <c r="S468" s="7">
        <v>0</v>
      </c>
      <c r="T468" s="8">
        <f>SUM(IO_Riparian[[#This Row],[JANUARY]:[DECEMBER]])</f>
        <v>6</v>
      </c>
    </row>
    <row r="469" spans="1:20" x14ac:dyDescent="0.25">
      <c r="A469" s="6" t="s">
        <v>807</v>
      </c>
      <c r="B469" s="6" t="str">
        <f>IF(ISERROR(VLOOKUP(IO_Riparian[[#This Row],[APP_ID]],Table6[APPL_ID],1,FALSE)),"","Y")</f>
        <v>Y</v>
      </c>
      <c r="C469" s="6" t="str">
        <f>IF(ISERROR(VLOOKUP(IO_Riparian[[#This Row],[APP_ID]],Sheet1!$C$2:$C$9,1,FALSE)),"","Y")</f>
        <v/>
      </c>
      <c r="E469" s="6" t="s">
        <v>1531</v>
      </c>
      <c r="F469" s="41" t="s">
        <v>1532</v>
      </c>
      <c r="G469" s="6" t="s">
        <v>808</v>
      </c>
      <c r="H469" s="7">
        <v>0</v>
      </c>
      <c r="I469" s="7">
        <v>0</v>
      </c>
      <c r="J469" s="7">
        <v>0</v>
      </c>
      <c r="K469" s="7">
        <v>1</v>
      </c>
      <c r="L469" s="7">
        <v>1</v>
      </c>
      <c r="M469" s="7">
        <v>1</v>
      </c>
      <c r="N469" s="7">
        <v>1</v>
      </c>
      <c r="O469" s="7">
        <v>1</v>
      </c>
      <c r="P469" s="7">
        <v>1</v>
      </c>
      <c r="Q469" s="7">
        <v>0</v>
      </c>
      <c r="R469" s="7">
        <v>0</v>
      </c>
      <c r="S469" s="7">
        <v>0</v>
      </c>
      <c r="T469" s="8">
        <f>SUM(IO_Riparian[[#This Row],[JANUARY]:[DECEMBER]])</f>
        <v>6</v>
      </c>
    </row>
    <row r="470" spans="1:20" x14ac:dyDescent="0.25">
      <c r="A470" s="6" t="s">
        <v>1145</v>
      </c>
      <c r="B470" s="6" t="str">
        <f>IF(ISERROR(VLOOKUP(IO_Riparian[[#This Row],[APP_ID]],Table6[APPL_ID],1,FALSE)),"","Y")</f>
        <v>Y</v>
      </c>
      <c r="C470" s="6" t="str">
        <f>IF(ISERROR(VLOOKUP(IO_Riparian[[#This Row],[APP_ID]],Sheet1!$C$2:$C$9,1,FALSE)),"","Y")</f>
        <v/>
      </c>
      <c r="E470" s="6" t="s">
        <v>1531</v>
      </c>
      <c r="F470" s="41" t="s">
        <v>1532</v>
      </c>
      <c r="G470" s="6" t="s">
        <v>1132</v>
      </c>
      <c r="H470" s="7">
        <v>0</v>
      </c>
      <c r="I470" s="7">
        <v>0</v>
      </c>
      <c r="J470" s="7">
        <v>0</v>
      </c>
      <c r="K470" s="7">
        <v>0</v>
      </c>
      <c r="L470" s="7">
        <v>1</v>
      </c>
      <c r="M470" s="7">
        <v>1</v>
      </c>
      <c r="N470" s="7">
        <v>1</v>
      </c>
      <c r="O470" s="7">
        <v>1</v>
      </c>
      <c r="P470" s="7">
        <v>1</v>
      </c>
      <c r="Q470" s="7">
        <v>0</v>
      </c>
      <c r="R470" s="7">
        <v>1</v>
      </c>
      <c r="S470" s="7">
        <v>1</v>
      </c>
      <c r="T470" s="8">
        <f>SUM(IO_Riparian[[#This Row],[JANUARY]:[DECEMBER]])</f>
        <v>7</v>
      </c>
    </row>
    <row r="471" spans="1:20" x14ac:dyDescent="0.25">
      <c r="A471" s="6" t="s">
        <v>1152</v>
      </c>
      <c r="B471" s="6" t="str">
        <f>IF(ISERROR(VLOOKUP(IO_Riparian[[#This Row],[APP_ID]],Table6[APPL_ID],1,FALSE)),"","Y")</f>
        <v>Y</v>
      </c>
      <c r="C471" s="6" t="str">
        <f>IF(ISERROR(VLOOKUP(IO_Riparian[[#This Row],[APP_ID]],Sheet1!$C$2:$C$9,1,FALSE)),"","Y")</f>
        <v/>
      </c>
      <c r="E471" s="6" t="s">
        <v>1531</v>
      </c>
      <c r="F471" s="41" t="s">
        <v>1532</v>
      </c>
      <c r="G471" s="6" t="s">
        <v>1153</v>
      </c>
      <c r="H471" s="7">
        <v>0</v>
      </c>
      <c r="I471" s="7">
        <v>0</v>
      </c>
      <c r="J471" s="7">
        <v>0</v>
      </c>
      <c r="K471" s="7">
        <v>0</v>
      </c>
      <c r="L471" s="7">
        <v>1</v>
      </c>
      <c r="M471" s="7">
        <v>1</v>
      </c>
      <c r="N471" s="7">
        <v>1</v>
      </c>
      <c r="O471" s="7">
        <v>1</v>
      </c>
      <c r="P471" s="7">
        <v>1</v>
      </c>
      <c r="Q471" s="7">
        <v>0</v>
      </c>
      <c r="R471" s="7">
        <v>1</v>
      </c>
      <c r="S471" s="7">
        <v>1</v>
      </c>
      <c r="T471" s="8">
        <f>SUM(IO_Riparian[[#This Row],[JANUARY]:[DECEMBER]])</f>
        <v>7</v>
      </c>
    </row>
    <row r="472" spans="1:20" x14ac:dyDescent="0.25">
      <c r="A472" s="6" t="s">
        <v>1161</v>
      </c>
      <c r="B472" s="6" t="str">
        <f>IF(ISERROR(VLOOKUP(IO_Riparian[[#This Row],[APP_ID]],Table6[APPL_ID],1,FALSE)),"","Y")</f>
        <v>Y</v>
      </c>
      <c r="C472" s="6" t="str">
        <f>IF(ISERROR(VLOOKUP(IO_Riparian[[#This Row],[APP_ID]],Sheet1!$C$2:$C$9,1,FALSE)),"","Y")</f>
        <v/>
      </c>
      <c r="E472" s="6" t="s">
        <v>1531</v>
      </c>
      <c r="F472" s="41" t="s">
        <v>1532</v>
      </c>
      <c r="G472" s="6" t="s">
        <v>1132</v>
      </c>
      <c r="H472" s="7">
        <v>0</v>
      </c>
      <c r="I472" s="7">
        <v>0</v>
      </c>
      <c r="J472" s="7">
        <v>0</v>
      </c>
      <c r="K472" s="7">
        <v>0</v>
      </c>
      <c r="L472" s="7">
        <v>1</v>
      </c>
      <c r="M472" s="7">
        <v>1</v>
      </c>
      <c r="N472" s="7">
        <v>1</v>
      </c>
      <c r="O472" s="7">
        <v>1</v>
      </c>
      <c r="P472" s="7">
        <v>1</v>
      </c>
      <c r="Q472" s="7">
        <v>0</v>
      </c>
      <c r="R472" s="7">
        <v>1</v>
      </c>
      <c r="S472" s="7">
        <v>1</v>
      </c>
      <c r="T472" s="8">
        <f>SUM(IO_Riparian[[#This Row],[JANUARY]:[DECEMBER]])</f>
        <v>7</v>
      </c>
    </row>
    <row r="473" spans="1:20" x14ac:dyDescent="0.25">
      <c r="A473" s="6" t="s">
        <v>1167</v>
      </c>
      <c r="B473" s="6" t="str">
        <f>IF(ISERROR(VLOOKUP(IO_Riparian[[#This Row],[APP_ID]],Table6[APPL_ID],1,FALSE)),"","Y")</f>
        <v>Y</v>
      </c>
      <c r="C473" s="6" t="str">
        <f>IF(ISERROR(VLOOKUP(IO_Riparian[[#This Row],[APP_ID]],Sheet1!$C$2:$C$9,1,FALSE)),"","Y")</f>
        <v/>
      </c>
      <c r="E473" s="6" t="s">
        <v>1531</v>
      </c>
      <c r="F473" s="41" t="s">
        <v>1532</v>
      </c>
      <c r="G473" s="6" t="s">
        <v>1132</v>
      </c>
      <c r="H473" s="7">
        <v>0</v>
      </c>
      <c r="I473" s="7">
        <v>0</v>
      </c>
      <c r="J473" s="7">
        <v>0</v>
      </c>
      <c r="K473" s="7">
        <v>0</v>
      </c>
      <c r="L473" s="7">
        <v>1</v>
      </c>
      <c r="M473" s="7">
        <v>1</v>
      </c>
      <c r="N473" s="7">
        <v>1</v>
      </c>
      <c r="O473" s="7">
        <v>1</v>
      </c>
      <c r="P473" s="7">
        <v>1</v>
      </c>
      <c r="Q473" s="7">
        <v>0</v>
      </c>
      <c r="R473" s="7">
        <v>1</v>
      </c>
      <c r="S473" s="7">
        <v>1</v>
      </c>
      <c r="T473" s="8">
        <f>SUM(IO_Riparian[[#This Row],[JANUARY]:[DECEMBER]])</f>
        <v>7</v>
      </c>
    </row>
    <row r="474" spans="1:20" x14ac:dyDescent="0.25">
      <c r="A474" s="6" t="s">
        <v>1173</v>
      </c>
      <c r="B474" s="6" t="str">
        <f>IF(ISERROR(VLOOKUP(IO_Riparian[[#This Row],[APP_ID]],Table6[APPL_ID],1,FALSE)),"","Y")</f>
        <v>Y</v>
      </c>
      <c r="C474" s="6" t="str">
        <f>IF(ISERROR(VLOOKUP(IO_Riparian[[#This Row],[APP_ID]],Sheet1!$C$2:$C$9,1,FALSE)),"","Y")</f>
        <v/>
      </c>
      <c r="E474" s="6" t="s">
        <v>1531</v>
      </c>
      <c r="F474" s="41" t="s">
        <v>1532</v>
      </c>
      <c r="G474" s="6" t="s">
        <v>1132</v>
      </c>
      <c r="H474" s="7">
        <v>0</v>
      </c>
      <c r="I474" s="7">
        <v>0</v>
      </c>
      <c r="J474" s="7">
        <v>0</v>
      </c>
      <c r="K474" s="7">
        <v>0</v>
      </c>
      <c r="L474" s="7">
        <v>1</v>
      </c>
      <c r="M474" s="7">
        <v>1</v>
      </c>
      <c r="N474" s="7">
        <v>1</v>
      </c>
      <c r="O474" s="7">
        <v>1</v>
      </c>
      <c r="P474" s="7">
        <v>1</v>
      </c>
      <c r="Q474" s="7">
        <v>0</v>
      </c>
      <c r="R474" s="7">
        <v>1</v>
      </c>
      <c r="S474" s="7">
        <v>1</v>
      </c>
      <c r="T474" s="8">
        <f>SUM(IO_Riparian[[#This Row],[JANUARY]:[DECEMBER]])</f>
        <v>7</v>
      </c>
    </row>
    <row r="475" spans="1:20" x14ac:dyDescent="0.25">
      <c r="A475" s="6" t="s">
        <v>1292</v>
      </c>
      <c r="B475" s="6" t="str">
        <f>IF(ISERROR(VLOOKUP(IO_Riparian[[#This Row],[APP_ID]],Table6[APPL_ID],1,FALSE)),"","Y")</f>
        <v>Y</v>
      </c>
      <c r="C475" s="6" t="str">
        <f>IF(ISERROR(VLOOKUP(IO_Riparian[[#This Row],[APP_ID]],Sheet1!$C$2:$C$9,1,FALSE)),"","Y")</f>
        <v/>
      </c>
      <c r="E475" s="6" t="s">
        <v>1531</v>
      </c>
      <c r="F475" s="41" t="s">
        <v>1532</v>
      </c>
      <c r="G475" s="6" t="s">
        <v>1285</v>
      </c>
      <c r="H475" s="7">
        <v>0</v>
      </c>
      <c r="I475" s="7">
        <v>0</v>
      </c>
      <c r="J475" s="7">
        <v>1</v>
      </c>
      <c r="K475" s="7">
        <v>1</v>
      </c>
      <c r="L475" s="7">
        <v>1</v>
      </c>
      <c r="M475" s="7">
        <v>1</v>
      </c>
      <c r="N475" s="7">
        <v>1</v>
      </c>
      <c r="O475" s="7">
        <v>1</v>
      </c>
      <c r="P475" s="7">
        <v>1</v>
      </c>
      <c r="Q475" s="7">
        <v>0</v>
      </c>
      <c r="R475" s="7">
        <v>1</v>
      </c>
      <c r="S475" s="7">
        <v>1</v>
      </c>
      <c r="T475" s="8">
        <f>SUM(IO_Riparian[[#This Row],[JANUARY]:[DECEMBER]])</f>
        <v>9</v>
      </c>
    </row>
    <row r="476" spans="1:20" x14ac:dyDescent="0.25">
      <c r="A476" s="6" t="s">
        <v>1141</v>
      </c>
      <c r="B476" s="6" t="str">
        <f>IF(ISERROR(VLOOKUP(IO_Riparian[[#This Row],[APP_ID]],Table6[APPL_ID],1,FALSE)),"","Y")</f>
        <v>Y</v>
      </c>
      <c r="C476" s="6" t="str">
        <f>IF(ISERROR(VLOOKUP(IO_Riparian[[#This Row],[APP_ID]],Sheet1!$C$2:$C$9,1,FALSE)),"","Y")</f>
        <v/>
      </c>
      <c r="E476" s="6" t="s">
        <v>1531</v>
      </c>
      <c r="F476" s="41" t="s">
        <v>1532</v>
      </c>
      <c r="G476" s="6" t="s">
        <v>1132</v>
      </c>
      <c r="H476" s="7">
        <v>0</v>
      </c>
      <c r="I476" s="7">
        <v>0</v>
      </c>
      <c r="J476" s="7">
        <v>0</v>
      </c>
      <c r="K476" s="7">
        <v>0</v>
      </c>
      <c r="L476" s="7">
        <v>1</v>
      </c>
      <c r="M476" s="7">
        <v>1</v>
      </c>
      <c r="N476" s="7">
        <v>1</v>
      </c>
      <c r="O476" s="7">
        <v>1</v>
      </c>
      <c r="P476" s="7">
        <v>1</v>
      </c>
      <c r="Q476" s="7">
        <v>0</v>
      </c>
      <c r="R476" s="7">
        <v>1</v>
      </c>
      <c r="S476" s="7">
        <v>1</v>
      </c>
      <c r="T476" s="8">
        <f>SUM(IO_Riparian[[#This Row],[JANUARY]:[DECEMBER]])</f>
        <v>7</v>
      </c>
    </row>
    <row r="477" spans="1:20" x14ac:dyDescent="0.25">
      <c r="A477" s="6" t="s">
        <v>1291</v>
      </c>
      <c r="B477" s="6" t="str">
        <f>IF(ISERROR(VLOOKUP(IO_Riparian[[#This Row],[APP_ID]],Table6[APPL_ID],1,FALSE)),"","Y")</f>
        <v>Y</v>
      </c>
      <c r="C477" s="6" t="str">
        <f>IF(ISERROR(VLOOKUP(IO_Riparian[[#This Row],[APP_ID]],Sheet1!$C$2:$C$9,1,FALSE)),"","Y")</f>
        <v/>
      </c>
      <c r="E477" s="6" t="s">
        <v>1531</v>
      </c>
      <c r="F477" s="41" t="s">
        <v>1532</v>
      </c>
      <c r="G477" s="6" t="s">
        <v>1290</v>
      </c>
      <c r="H477" s="7">
        <v>0</v>
      </c>
      <c r="I477" s="7">
        <v>0</v>
      </c>
      <c r="J477" s="7">
        <v>1</v>
      </c>
      <c r="K477" s="7">
        <v>1</v>
      </c>
      <c r="L477" s="7">
        <v>1</v>
      </c>
      <c r="M477" s="7">
        <v>1</v>
      </c>
      <c r="N477" s="7">
        <v>1</v>
      </c>
      <c r="O477" s="7">
        <v>1</v>
      </c>
      <c r="P477" s="7">
        <v>1</v>
      </c>
      <c r="Q477" s="7">
        <v>0</v>
      </c>
      <c r="R477" s="7">
        <v>1</v>
      </c>
      <c r="S477" s="7">
        <v>1</v>
      </c>
      <c r="T477" s="8">
        <f>SUM(IO_Riparian[[#This Row],[JANUARY]:[DECEMBER]])</f>
        <v>9</v>
      </c>
    </row>
    <row r="478" spans="1:20" x14ac:dyDescent="0.25">
      <c r="A478" s="6" t="s">
        <v>877</v>
      </c>
      <c r="B478" s="6" t="str">
        <f>IF(ISERROR(VLOOKUP(IO_Riparian[[#This Row],[APP_ID]],Table6[APPL_ID],1,FALSE)),"","Y")</f>
        <v>Y</v>
      </c>
      <c r="C478" s="6" t="str">
        <f>IF(ISERROR(VLOOKUP(IO_Riparian[[#This Row],[APP_ID]],Sheet1!$C$2:$C$9,1,FALSE)),"","Y")</f>
        <v/>
      </c>
      <c r="E478" s="6" t="s">
        <v>1531</v>
      </c>
      <c r="F478" s="41" t="s">
        <v>1533</v>
      </c>
      <c r="G478" s="6" t="s">
        <v>878</v>
      </c>
      <c r="H478" s="7">
        <v>1</v>
      </c>
      <c r="I478" s="7">
        <v>0</v>
      </c>
      <c r="J478" s="7">
        <v>0</v>
      </c>
      <c r="K478" s="7">
        <v>0</v>
      </c>
      <c r="L478" s="7">
        <v>1</v>
      </c>
      <c r="M478" s="7">
        <v>1</v>
      </c>
      <c r="N478" s="7">
        <v>1</v>
      </c>
      <c r="O478" s="7">
        <v>1</v>
      </c>
      <c r="P478" s="7">
        <v>1</v>
      </c>
      <c r="Q478" s="7">
        <v>1</v>
      </c>
      <c r="R478" s="7">
        <v>0</v>
      </c>
      <c r="S478" s="7">
        <v>0</v>
      </c>
      <c r="T478" s="8">
        <f>SUM(IO_Riparian[[#This Row],[JANUARY]:[DECEMBER]])</f>
        <v>7</v>
      </c>
    </row>
    <row r="479" spans="1:20" x14ac:dyDescent="0.25">
      <c r="A479" s="6" t="s">
        <v>1131</v>
      </c>
      <c r="B479" s="6" t="str">
        <f>IF(ISERROR(VLOOKUP(IO_Riparian[[#This Row],[APP_ID]],Table6[APPL_ID],1,FALSE)),"","Y")</f>
        <v>Y</v>
      </c>
      <c r="C479" s="6" t="str">
        <f>IF(ISERROR(VLOOKUP(IO_Riparian[[#This Row],[APP_ID]],Sheet1!$C$2:$C$9,1,FALSE)),"","Y")</f>
        <v/>
      </c>
      <c r="E479" s="6" t="s">
        <v>1531</v>
      </c>
      <c r="F479" s="41" t="s">
        <v>1532</v>
      </c>
      <c r="G479" s="6" t="s">
        <v>1132</v>
      </c>
      <c r="H479" s="7">
        <v>0</v>
      </c>
      <c r="I479" s="7">
        <v>0</v>
      </c>
      <c r="J479" s="7">
        <v>0</v>
      </c>
      <c r="K479" s="7">
        <v>0</v>
      </c>
      <c r="L479" s="7">
        <v>1</v>
      </c>
      <c r="M479" s="7">
        <v>1</v>
      </c>
      <c r="N479" s="7">
        <v>1</v>
      </c>
      <c r="O479" s="7">
        <v>1</v>
      </c>
      <c r="P479" s="7">
        <v>1</v>
      </c>
      <c r="Q479" s="7">
        <v>0</v>
      </c>
      <c r="R479" s="7">
        <v>0</v>
      </c>
      <c r="S479" s="7">
        <v>0</v>
      </c>
      <c r="T479" s="8">
        <f>SUM(IO_Riparian[[#This Row],[JANUARY]:[DECEMBER]])</f>
        <v>5</v>
      </c>
    </row>
    <row r="480" spans="1:20" x14ac:dyDescent="0.25">
      <c r="A480" s="6" t="s">
        <v>1174</v>
      </c>
      <c r="B480" s="6" t="str">
        <f>IF(ISERROR(VLOOKUP(IO_Riparian[[#This Row],[APP_ID]],Table6[APPL_ID],1,FALSE)),"","Y")</f>
        <v>Y</v>
      </c>
      <c r="C480" s="6" t="str">
        <f>IF(ISERROR(VLOOKUP(IO_Riparian[[#This Row],[APP_ID]],Sheet1!$C$2:$C$9,1,FALSE)),"","Y")</f>
        <v/>
      </c>
      <c r="E480" s="6" t="s">
        <v>1531</v>
      </c>
      <c r="F480" s="41" t="s">
        <v>1532</v>
      </c>
      <c r="G480" s="6" t="s">
        <v>1132</v>
      </c>
      <c r="H480" s="7">
        <v>0</v>
      </c>
      <c r="I480" s="7">
        <v>0</v>
      </c>
      <c r="J480" s="7">
        <v>0</v>
      </c>
      <c r="K480" s="7">
        <v>0</v>
      </c>
      <c r="L480" s="7">
        <v>1</v>
      </c>
      <c r="M480" s="7">
        <v>1</v>
      </c>
      <c r="N480" s="7">
        <v>1</v>
      </c>
      <c r="O480" s="7">
        <v>1</v>
      </c>
      <c r="P480" s="7">
        <v>1</v>
      </c>
      <c r="Q480" s="7">
        <v>0</v>
      </c>
      <c r="R480" s="7">
        <v>0</v>
      </c>
      <c r="S480" s="7">
        <v>0</v>
      </c>
      <c r="T480" s="8">
        <f>SUM(IO_Riparian[[#This Row],[JANUARY]:[DECEMBER]])</f>
        <v>5</v>
      </c>
    </row>
    <row r="481" spans="1:20" x14ac:dyDescent="0.25">
      <c r="A481" s="6" t="s">
        <v>680</v>
      </c>
      <c r="B481" s="6" t="str">
        <f>IF(ISERROR(VLOOKUP(IO_Riparian[[#This Row],[APP_ID]],Table6[APPL_ID],1,FALSE)),"","Y")</f>
        <v>Y</v>
      </c>
      <c r="C481" s="6" t="str">
        <f>IF(ISERROR(VLOOKUP(IO_Riparian[[#This Row],[APP_ID]],Sheet1!$C$2:$C$9,1,FALSE)),"","Y")</f>
        <v/>
      </c>
      <c r="E481" s="6" t="s">
        <v>1531</v>
      </c>
      <c r="F481" s="41" t="s">
        <v>1532</v>
      </c>
      <c r="G481" s="6" t="s">
        <v>681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8">
        <f>SUM(IO_Riparian[[#This Row],[JANUARY]:[DECEMBER]])</f>
        <v>0</v>
      </c>
    </row>
    <row r="482" spans="1:20" x14ac:dyDescent="0.25">
      <c r="A482" s="6" t="s">
        <v>277</v>
      </c>
      <c r="B482" s="6" t="str">
        <f>IF(ISERROR(VLOOKUP(IO_Riparian[[#This Row],[APP_ID]],Table6[APPL_ID],1,FALSE)),"","Y")</f>
        <v>Y</v>
      </c>
      <c r="C482" s="6" t="str">
        <f>IF(ISERROR(VLOOKUP(IO_Riparian[[#This Row],[APP_ID]],Sheet1!$C$2:$C$9,1,FALSE)),"","Y")</f>
        <v/>
      </c>
      <c r="E482" s="6" t="s">
        <v>1531</v>
      </c>
      <c r="F482" s="41" t="s">
        <v>1532</v>
      </c>
      <c r="G482" s="6" t="s">
        <v>69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1</v>
      </c>
      <c r="N482" s="7">
        <v>1</v>
      </c>
      <c r="O482" s="7">
        <v>1</v>
      </c>
      <c r="P482" s="7">
        <v>1</v>
      </c>
      <c r="Q482" s="7">
        <v>0</v>
      </c>
      <c r="R482" s="7">
        <v>0</v>
      </c>
      <c r="S482" s="7">
        <v>0</v>
      </c>
      <c r="T482" s="8">
        <f>SUM(IO_Riparian[[#This Row],[JANUARY]:[DECEMBER]])</f>
        <v>4</v>
      </c>
    </row>
    <row r="483" spans="1:20" x14ac:dyDescent="0.25">
      <c r="A483" s="6" t="s">
        <v>174</v>
      </c>
      <c r="B483" s="6" t="str">
        <f>IF(ISERROR(VLOOKUP(IO_Riparian[[#This Row],[APP_ID]],Table6[APPL_ID],1,FALSE)),"","Y")</f>
        <v>Y</v>
      </c>
      <c r="C483" s="6" t="str">
        <f>IF(ISERROR(VLOOKUP(IO_Riparian[[#This Row],[APP_ID]],Sheet1!$C$2:$C$9,1,FALSE)),"","Y")</f>
        <v/>
      </c>
      <c r="E483" s="6" t="s">
        <v>1531</v>
      </c>
      <c r="F483" s="41" t="s">
        <v>1532</v>
      </c>
      <c r="G483" s="6" t="s">
        <v>173</v>
      </c>
      <c r="H483" s="7">
        <v>0</v>
      </c>
      <c r="I483" s="7">
        <v>0</v>
      </c>
      <c r="J483" s="7">
        <v>0</v>
      </c>
      <c r="K483" s="7">
        <v>1</v>
      </c>
      <c r="L483" s="7">
        <v>1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1</v>
      </c>
      <c r="T483" s="8">
        <f>SUM(IO_Riparian[[#This Row],[JANUARY]:[DECEMBER]])</f>
        <v>3</v>
      </c>
    </row>
    <row r="484" spans="1:20" x14ac:dyDescent="0.25">
      <c r="A484" s="6" t="s">
        <v>261</v>
      </c>
      <c r="B484" s="6" t="str">
        <f>IF(ISERROR(VLOOKUP(IO_Riparian[[#This Row],[APP_ID]],Table6[APPL_ID],1,FALSE)),"","Y")</f>
        <v>Y</v>
      </c>
      <c r="C484" s="6" t="str">
        <f>IF(ISERROR(VLOOKUP(IO_Riparian[[#This Row],[APP_ID]],Sheet1!$C$2:$C$9,1,FALSE)),"","Y")</f>
        <v/>
      </c>
      <c r="E484" s="6" t="s">
        <v>1531</v>
      </c>
      <c r="F484" s="41" t="s">
        <v>1532</v>
      </c>
      <c r="G484" s="6" t="s">
        <v>69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1</v>
      </c>
      <c r="N484" s="7">
        <v>1</v>
      </c>
      <c r="O484" s="7">
        <v>1</v>
      </c>
      <c r="P484" s="7">
        <v>1</v>
      </c>
      <c r="Q484" s="7">
        <v>0</v>
      </c>
      <c r="R484" s="7">
        <v>0</v>
      </c>
      <c r="S484" s="7">
        <v>0</v>
      </c>
      <c r="T484" s="8">
        <f>SUM(IO_Riparian[[#This Row],[JANUARY]:[DECEMBER]])</f>
        <v>4</v>
      </c>
    </row>
    <row r="485" spans="1:20" x14ac:dyDescent="0.25">
      <c r="A485" s="6" t="s">
        <v>101</v>
      </c>
      <c r="B485" s="6" t="str">
        <f>IF(ISERROR(VLOOKUP(IO_Riparian[[#This Row],[APP_ID]],Table6[APPL_ID],1,FALSE)),"","Y")</f>
        <v>Y</v>
      </c>
      <c r="C485" s="6" t="str">
        <f>IF(ISERROR(VLOOKUP(IO_Riparian[[#This Row],[APP_ID]],Sheet1!$C$2:$C$9,1,FALSE)),"","Y")</f>
        <v/>
      </c>
      <c r="E485" s="6" t="s">
        <v>1531</v>
      </c>
      <c r="F485" s="41" t="s">
        <v>1532</v>
      </c>
      <c r="G485" s="6" t="s">
        <v>102</v>
      </c>
      <c r="H485" s="7">
        <v>0</v>
      </c>
      <c r="I485" s="7">
        <v>0</v>
      </c>
      <c r="J485" s="7">
        <v>0</v>
      </c>
      <c r="K485" s="7">
        <v>1</v>
      </c>
      <c r="L485" s="7">
        <v>1</v>
      </c>
      <c r="M485" s="7">
        <v>1</v>
      </c>
      <c r="N485" s="7">
        <v>1</v>
      </c>
      <c r="O485" s="7">
        <v>1</v>
      </c>
      <c r="P485" s="7">
        <v>1</v>
      </c>
      <c r="Q485" s="7">
        <v>1</v>
      </c>
      <c r="R485" s="7">
        <v>0</v>
      </c>
      <c r="S485" s="7">
        <v>0</v>
      </c>
      <c r="T485" s="8">
        <f>SUM(IO_Riparian[[#This Row],[JANUARY]:[DECEMBER]])</f>
        <v>7</v>
      </c>
    </row>
    <row r="486" spans="1:20" x14ac:dyDescent="0.25">
      <c r="A486" s="6" t="s">
        <v>189</v>
      </c>
      <c r="B486" s="6" t="str">
        <f>IF(ISERROR(VLOOKUP(IO_Riparian[[#This Row],[APP_ID]],Table6[APPL_ID],1,FALSE)),"","Y")</f>
        <v>Y</v>
      </c>
      <c r="C486" s="6" t="str">
        <f>IF(ISERROR(VLOOKUP(IO_Riparian[[#This Row],[APP_ID]],Sheet1!$C$2:$C$9,1,FALSE)),"","Y")</f>
        <v/>
      </c>
      <c r="E486" s="6" t="s">
        <v>1531</v>
      </c>
      <c r="F486" s="41" t="s">
        <v>1532</v>
      </c>
      <c r="G486" s="6" t="s">
        <v>102</v>
      </c>
      <c r="H486" s="7">
        <v>0</v>
      </c>
      <c r="I486" s="7">
        <v>0</v>
      </c>
      <c r="J486" s="7">
        <v>0</v>
      </c>
      <c r="K486" s="7">
        <v>0</v>
      </c>
      <c r="L486" s="7">
        <v>1</v>
      </c>
      <c r="M486" s="7">
        <v>1</v>
      </c>
      <c r="N486" s="7">
        <v>1</v>
      </c>
      <c r="O486" s="7">
        <v>1</v>
      </c>
      <c r="P486" s="7">
        <v>1</v>
      </c>
      <c r="Q486" s="7">
        <v>1</v>
      </c>
      <c r="R486" s="7">
        <v>0</v>
      </c>
      <c r="S486" s="7">
        <v>0</v>
      </c>
      <c r="T486" s="8">
        <f>SUM(IO_Riparian[[#This Row],[JANUARY]:[DECEMBER]])</f>
        <v>6</v>
      </c>
    </row>
    <row r="487" spans="1:20" x14ac:dyDescent="0.25">
      <c r="A487" s="6" t="s">
        <v>105</v>
      </c>
      <c r="B487" s="6" t="str">
        <f>IF(ISERROR(VLOOKUP(IO_Riparian[[#This Row],[APP_ID]],Table6[APPL_ID],1,FALSE)),"","Y")</f>
        <v>Y</v>
      </c>
      <c r="C487" s="6" t="str">
        <f>IF(ISERROR(VLOOKUP(IO_Riparian[[#This Row],[APP_ID]],Sheet1!$C$2:$C$9,1,FALSE)),"","Y")</f>
        <v/>
      </c>
      <c r="E487" s="6" t="s">
        <v>1531</v>
      </c>
      <c r="F487" s="41" t="s">
        <v>1532</v>
      </c>
      <c r="G487" s="6" t="s">
        <v>102</v>
      </c>
      <c r="H487" s="7">
        <v>0</v>
      </c>
      <c r="I487" s="7">
        <v>0</v>
      </c>
      <c r="J487" s="7">
        <v>0</v>
      </c>
      <c r="K487" s="7">
        <v>0</v>
      </c>
      <c r="L487" s="7">
        <v>1</v>
      </c>
      <c r="M487" s="7">
        <v>1</v>
      </c>
      <c r="N487" s="7">
        <v>1</v>
      </c>
      <c r="O487" s="7">
        <v>1</v>
      </c>
      <c r="P487" s="7">
        <v>1</v>
      </c>
      <c r="Q487" s="7">
        <v>1</v>
      </c>
      <c r="R487" s="7">
        <v>0</v>
      </c>
      <c r="S487" s="7">
        <v>0</v>
      </c>
      <c r="T487" s="8">
        <f>SUM(IO_Riparian[[#This Row],[JANUARY]:[DECEMBER]])</f>
        <v>6</v>
      </c>
    </row>
    <row r="488" spans="1:20" x14ac:dyDescent="0.25">
      <c r="A488" s="6" t="s">
        <v>188</v>
      </c>
      <c r="B488" s="6" t="str">
        <f>IF(ISERROR(VLOOKUP(IO_Riparian[[#This Row],[APP_ID]],Table6[APPL_ID],1,FALSE)),"","Y")</f>
        <v>Y</v>
      </c>
      <c r="C488" s="6" t="str">
        <f>IF(ISERROR(VLOOKUP(IO_Riparian[[#This Row],[APP_ID]],Sheet1!$C$2:$C$9,1,FALSE)),"","Y")</f>
        <v/>
      </c>
      <c r="E488" s="6" t="s">
        <v>1531</v>
      </c>
      <c r="F488" s="41" t="s">
        <v>1532</v>
      </c>
      <c r="G488" s="6" t="s">
        <v>102</v>
      </c>
      <c r="H488" s="7">
        <v>0</v>
      </c>
      <c r="I488" s="7">
        <v>0</v>
      </c>
      <c r="J488" s="7">
        <v>0</v>
      </c>
      <c r="K488" s="7">
        <v>1</v>
      </c>
      <c r="L488" s="7">
        <v>1</v>
      </c>
      <c r="M488" s="7">
        <v>1</v>
      </c>
      <c r="N488" s="7">
        <v>1</v>
      </c>
      <c r="O488" s="7">
        <v>1</v>
      </c>
      <c r="P488" s="7">
        <v>1</v>
      </c>
      <c r="Q488" s="7">
        <v>1</v>
      </c>
      <c r="R488" s="7">
        <v>0</v>
      </c>
      <c r="S488" s="7">
        <v>0</v>
      </c>
      <c r="T488" s="8">
        <f>SUM(IO_Riparian[[#This Row],[JANUARY]:[DECEMBER]])</f>
        <v>7</v>
      </c>
    </row>
    <row r="489" spans="1:20" x14ac:dyDescent="0.25">
      <c r="A489" s="6" t="s">
        <v>152</v>
      </c>
      <c r="B489" s="6" t="str">
        <f>IF(ISERROR(VLOOKUP(IO_Riparian[[#This Row],[APP_ID]],Table6[APPL_ID],1,FALSE)),"","Y")</f>
        <v>Y</v>
      </c>
      <c r="C489" s="6" t="str">
        <f>IF(ISERROR(VLOOKUP(IO_Riparian[[#This Row],[APP_ID]],Sheet1!$C$2:$C$9,1,FALSE)),"","Y")</f>
        <v/>
      </c>
      <c r="E489" s="6" t="s">
        <v>1531</v>
      </c>
      <c r="F489" s="41" t="s">
        <v>1532</v>
      </c>
      <c r="G489" s="6" t="s">
        <v>102</v>
      </c>
      <c r="H489" s="7">
        <v>0</v>
      </c>
      <c r="I489" s="7">
        <v>0</v>
      </c>
      <c r="J489" s="7">
        <v>0</v>
      </c>
      <c r="K489" s="7">
        <v>1</v>
      </c>
      <c r="L489" s="7">
        <v>1</v>
      </c>
      <c r="M489" s="7">
        <v>1</v>
      </c>
      <c r="N489" s="7">
        <v>1</v>
      </c>
      <c r="O489" s="7">
        <v>1</v>
      </c>
      <c r="P489" s="7">
        <v>1</v>
      </c>
      <c r="Q489" s="7">
        <v>1</v>
      </c>
      <c r="R489" s="7">
        <v>0</v>
      </c>
      <c r="S489" s="7">
        <v>0</v>
      </c>
      <c r="T489" s="8">
        <f>SUM(IO_Riparian[[#This Row],[JANUARY]:[DECEMBER]])</f>
        <v>7</v>
      </c>
    </row>
    <row r="490" spans="1:20" x14ac:dyDescent="0.25">
      <c r="A490" s="6" t="s">
        <v>153</v>
      </c>
      <c r="B490" s="6" t="str">
        <f>IF(ISERROR(VLOOKUP(IO_Riparian[[#This Row],[APP_ID]],Table6[APPL_ID],1,FALSE)),"","Y")</f>
        <v>Y</v>
      </c>
      <c r="C490" s="6" t="str">
        <f>IF(ISERROR(VLOOKUP(IO_Riparian[[#This Row],[APP_ID]],Sheet1!$C$2:$C$9,1,FALSE)),"","Y")</f>
        <v/>
      </c>
      <c r="E490" s="6" t="s">
        <v>1531</v>
      </c>
      <c r="F490" s="41" t="s">
        <v>1532</v>
      </c>
      <c r="G490" s="6" t="s">
        <v>102</v>
      </c>
      <c r="H490" s="7">
        <v>0</v>
      </c>
      <c r="I490" s="7">
        <v>0</v>
      </c>
      <c r="J490" s="7">
        <v>0</v>
      </c>
      <c r="K490" s="7">
        <v>1</v>
      </c>
      <c r="L490" s="7">
        <v>1</v>
      </c>
      <c r="M490" s="7">
        <v>1</v>
      </c>
      <c r="N490" s="7">
        <v>1</v>
      </c>
      <c r="O490" s="7">
        <v>1</v>
      </c>
      <c r="P490" s="7">
        <v>1</v>
      </c>
      <c r="Q490" s="7">
        <v>1</v>
      </c>
      <c r="R490" s="7">
        <v>0</v>
      </c>
      <c r="S490" s="7">
        <v>0</v>
      </c>
      <c r="T490" s="8">
        <f>SUM(IO_Riparian[[#This Row],[JANUARY]:[DECEMBER]])</f>
        <v>7</v>
      </c>
    </row>
    <row r="491" spans="1:20" x14ac:dyDescent="0.25">
      <c r="A491" s="6" t="s">
        <v>156</v>
      </c>
      <c r="B491" s="6" t="str">
        <f>IF(ISERROR(VLOOKUP(IO_Riparian[[#This Row],[APP_ID]],Table6[APPL_ID],1,FALSE)),"","Y")</f>
        <v>Y</v>
      </c>
      <c r="C491" s="6" t="str">
        <f>IF(ISERROR(VLOOKUP(IO_Riparian[[#This Row],[APP_ID]],Sheet1!$C$2:$C$9,1,FALSE)),"","Y")</f>
        <v/>
      </c>
      <c r="E491" s="6" t="s">
        <v>1531</v>
      </c>
      <c r="F491" s="41" t="s">
        <v>1532</v>
      </c>
      <c r="G491" s="6" t="s">
        <v>102</v>
      </c>
      <c r="H491" s="7">
        <v>0</v>
      </c>
      <c r="I491" s="7">
        <v>0</v>
      </c>
      <c r="J491" s="7">
        <v>0</v>
      </c>
      <c r="K491" s="7">
        <v>1</v>
      </c>
      <c r="L491" s="7">
        <v>1</v>
      </c>
      <c r="M491" s="7">
        <v>1</v>
      </c>
      <c r="N491" s="7">
        <v>1</v>
      </c>
      <c r="O491" s="7">
        <v>1</v>
      </c>
      <c r="P491" s="7">
        <v>0</v>
      </c>
      <c r="Q491" s="7">
        <v>0</v>
      </c>
      <c r="R491" s="7">
        <v>0</v>
      </c>
      <c r="S491" s="7">
        <v>0</v>
      </c>
      <c r="T491" s="8">
        <f>SUM(IO_Riparian[[#This Row],[JANUARY]:[DECEMBER]])</f>
        <v>5</v>
      </c>
    </row>
    <row r="492" spans="1:20" x14ac:dyDescent="0.25">
      <c r="A492" s="6" t="s">
        <v>45</v>
      </c>
      <c r="B492" s="6" t="str">
        <f>IF(ISERROR(VLOOKUP(IO_Riparian[[#This Row],[APP_ID]],Table6[APPL_ID],1,FALSE)),"","Y")</f>
        <v>Y</v>
      </c>
      <c r="C492" s="6" t="str">
        <f>IF(ISERROR(VLOOKUP(IO_Riparian[[#This Row],[APP_ID]],Sheet1!$C$2:$C$9,1,FALSE)),"","Y")</f>
        <v/>
      </c>
      <c r="E492" s="6" t="s">
        <v>1531</v>
      </c>
      <c r="F492" s="41" t="s">
        <v>1532</v>
      </c>
      <c r="G492" s="6" t="s">
        <v>46</v>
      </c>
      <c r="H492" s="7">
        <v>0</v>
      </c>
      <c r="I492" s="7">
        <v>0</v>
      </c>
      <c r="J492" s="7">
        <v>1</v>
      </c>
      <c r="K492" s="7">
        <v>0</v>
      </c>
      <c r="L492" s="7">
        <v>0</v>
      </c>
      <c r="M492" s="7">
        <v>1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8">
        <f>SUM(IO_Riparian[[#This Row],[JANUARY]:[DECEMBER]])</f>
        <v>2</v>
      </c>
    </row>
    <row r="493" spans="1:20" x14ac:dyDescent="0.25">
      <c r="A493" s="6" t="s">
        <v>389</v>
      </c>
      <c r="B493" s="6" t="str">
        <f>IF(ISERROR(VLOOKUP(IO_Riparian[[#This Row],[APP_ID]],Table6[APPL_ID],1,FALSE)),"","Y")</f>
        <v>Y</v>
      </c>
      <c r="C493" s="6" t="str">
        <f>IF(ISERROR(VLOOKUP(IO_Riparian[[#This Row],[APP_ID]],Sheet1!$C$2:$C$9,1,FALSE)),"","Y")</f>
        <v/>
      </c>
      <c r="E493" s="6" t="s">
        <v>1531</v>
      </c>
      <c r="F493" s="41" t="s">
        <v>1533</v>
      </c>
      <c r="G493" s="6" t="s">
        <v>390</v>
      </c>
      <c r="H493" s="7">
        <v>0</v>
      </c>
      <c r="I493" s="7">
        <v>0</v>
      </c>
      <c r="J493" s="7">
        <v>0</v>
      </c>
      <c r="K493" s="7">
        <v>0</v>
      </c>
      <c r="L493" s="7">
        <v>1</v>
      </c>
      <c r="M493" s="7">
        <v>1</v>
      </c>
      <c r="N493" s="7">
        <v>1</v>
      </c>
      <c r="O493" s="7">
        <v>1</v>
      </c>
      <c r="P493" s="7">
        <v>1</v>
      </c>
      <c r="Q493" s="7">
        <v>0</v>
      </c>
      <c r="R493" s="7">
        <v>0</v>
      </c>
      <c r="S493" s="7">
        <v>0</v>
      </c>
      <c r="T493" s="8">
        <f>SUM(IO_Riparian[[#This Row],[JANUARY]:[DECEMBER]])</f>
        <v>5</v>
      </c>
    </row>
    <row r="494" spans="1:20" x14ac:dyDescent="0.25">
      <c r="A494" s="6" t="s">
        <v>712</v>
      </c>
      <c r="B494" s="6" t="str">
        <f>IF(ISERROR(VLOOKUP(IO_Riparian[[#This Row],[APP_ID]],Table6[APPL_ID],1,FALSE)),"","Y")</f>
        <v>Y</v>
      </c>
      <c r="C494" s="6" t="str">
        <f>IF(ISERROR(VLOOKUP(IO_Riparian[[#This Row],[APP_ID]],Sheet1!$C$2:$C$9,1,FALSE)),"","Y")</f>
        <v/>
      </c>
      <c r="E494" s="6" t="s">
        <v>1531</v>
      </c>
      <c r="F494" s="41" t="s">
        <v>1533</v>
      </c>
      <c r="G494" s="6" t="s">
        <v>390</v>
      </c>
      <c r="H494" s="7">
        <v>0</v>
      </c>
      <c r="I494" s="7">
        <v>0</v>
      </c>
      <c r="J494" s="7">
        <v>1</v>
      </c>
      <c r="K494" s="7">
        <v>1</v>
      </c>
      <c r="L494" s="7">
        <v>1</v>
      </c>
      <c r="M494" s="7">
        <v>1</v>
      </c>
      <c r="N494" s="7">
        <v>1</v>
      </c>
      <c r="O494" s="7">
        <v>1</v>
      </c>
      <c r="P494" s="7">
        <v>1</v>
      </c>
      <c r="Q494" s="7">
        <v>1</v>
      </c>
      <c r="R494" s="7">
        <v>0</v>
      </c>
      <c r="S494" s="7">
        <v>0</v>
      </c>
      <c r="T494" s="8">
        <f>SUM(IO_Riparian[[#This Row],[JANUARY]:[DECEMBER]])</f>
        <v>8</v>
      </c>
    </row>
    <row r="495" spans="1:20" x14ac:dyDescent="0.25">
      <c r="A495" s="6" t="s">
        <v>517</v>
      </c>
      <c r="B495" s="6" t="str">
        <f>IF(ISERROR(VLOOKUP(IO_Riparian[[#This Row],[APP_ID]],Table6[APPL_ID],1,FALSE)),"","Y")</f>
        <v>Y</v>
      </c>
      <c r="C495" s="6" t="str">
        <f>IF(ISERROR(VLOOKUP(IO_Riparian[[#This Row],[APP_ID]],Sheet1!$C$2:$C$9,1,FALSE)),"","Y")</f>
        <v/>
      </c>
      <c r="E495" s="6" t="s">
        <v>1531</v>
      </c>
      <c r="F495" s="41" t="s">
        <v>1532</v>
      </c>
      <c r="G495" s="6" t="s">
        <v>518</v>
      </c>
      <c r="H495" s="7">
        <v>0</v>
      </c>
      <c r="I495" s="7">
        <v>0</v>
      </c>
      <c r="J495" s="7">
        <v>0</v>
      </c>
      <c r="K495" s="7">
        <v>0</v>
      </c>
      <c r="L495" s="7">
        <v>1</v>
      </c>
      <c r="M495" s="7">
        <v>1</v>
      </c>
      <c r="N495" s="7">
        <v>1</v>
      </c>
      <c r="O495" s="7">
        <v>1</v>
      </c>
      <c r="P495" s="7">
        <v>1</v>
      </c>
      <c r="Q495" s="7">
        <v>0</v>
      </c>
      <c r="R495" s="7">
        <v>0</v>
      </c>
      <c r="S495" s="7">
        <v>1</v>
      </c>
      <c r="T495" s="8">
        <f>SUM(IO_Riparian[[#This Row],[JANUARY]:[DECEMBER]])</f>
        <v>6</v>
      </c>
    </row>
    <row r="496" spans="1:20" x14ac:dyDescent="0.25">
      <c r="A496" s="6" t="s">
        <v>987</v>
      </c>
      <c r="B496" s="6" t="str">
        <f>IF(ISERROR(VLOOKUP(IO_Riparian[[#This Row],[APP_ID]],Table6[APPL_ID],1,FALSE)),"","Y")</f>
        <v>Y</v>
      </c>
      <c r="C496" s="6" t="str">
        <f>IF(ISERROR(VLOOKUP(IO_Riparian[[#This Row],[APP_ID]],Sheet1!$C$2:$C$9,1,FALSE)),"","Y")</f>
        <v/>
      </c>
      <c r="E496" s="6" t="s">
        <v>1531</v>
      </c>
      <c r="F496" s="41" t="s">
        <v>1532</v>
      </c>
      <c r="G496" s="6" t="s">
        <v>988</v>
      </c>
      <c r="H496" s="7">
        <v>1</v>
      </c>
      <c r="I496" s="7">
        <v>1</v>
      </c>
      <c r="J496" s="7">
        <v>1</v>
      </c>
      <c r="K496" s="7">
        <v>1</v>
      </c>
      <c r="L496" s="7">
        <v>1</v>
      </c>
      <c r="M496" s="7">
        <v>1</v>
      </c>
      <c r="N496" s="7">
        <v>1</v>
      </c>
      <c r="O496" s="7">
        <v>1</v>
      </c>
      <c r="P496" s="7">
        <v>1</v>
      </c>
      <c r="Q496" s="7">
        <v>1</v>
      </c>
      <c r="R496" s="7">
        <v>1</v>
      </c>
      <c r="S496" s="7">
        <v>1</v>
      </c>
      <c r="T496" s="8">
        <f>SUM(IO_Riparian[[#This Row],[JANUARY]:[DECEMBER]])</f>
        <v>12</v>
      </c>
    </row>
    <row r="497" spans="1:20" x14ac:dyDescent="0.25">
      <c r="A497" s="6" t="s">
        <v>357</v>
      </c>
      <c r="B497" s="6" t="str">
        <f>IF(ISERROR(VLOOKUP(IO_Riparian[[#This Row],[APP_ID]],Table6[APPL_ID],1,FALSE)),"","Y")</f>
        <v>Y</v>
      </c>
      <c r="C497" s="6" t="str">
        <f>IF(ISERROR(VLOOKUP(IO_Riparian[[#This Row],[APP_ID]],Sheet1!$C$2:$C$9,1,FALSE)),"","Y")</f>
        <v/>
      </c>
      <c r="E497" s="6" t="s">
        <v>1531</v>
      </c>
      <c r="F497" s="41" t="s">
        <v>1532</v>
      </c>
      <c r="G497" s="6" t="s">
        <v>358</v>
      </c>
      <c r="H497" s="7">
        <v>1</v>
      </c>
      <c r="I497" s="7">
        <v>1</v>
      </c>
      <c r="J497" s="7">
        <v>1</v>
      </c>
      <c r="K497" s="7">
        <v>1</v>
      </c>
      <c r="L497" s="7">
        <v>1</v>
      </c>
      <c r="M497" s="7">
        <v>1</v>
      </c>
      <c r="N497" s="7">
        <v>1</v>
      </c>
      <c r="O497" s="7">
        <v>1</v>
      </c>
      <c r="P497" s="7">
        <v>1</v>
      </c>
      <c r="Q497" s="7">
        <v>1</v>
      </c>
      <c r="R497" s="7">
        <v>1</v>
      </c>
      <c r="S497" s="7">
        <v>1</v>
      </c>
      <c r="T497" s="8">
        <f>SUM(IO_Riparian[[#This Row],[JANUARY]:[DECEMBER]])</f>
        <v>12</v>
      </c>
    </row>
    <row r="498" spans="1:20" x14ac:dyDescent="0.25">
      <c r="A498" s="6" t="s">
        <v>595</v>
      </c>
      <c r="B498" s="6" t="str">
        <f>IF(ISERROR(VLOOKUP(IO_Riparian[[#This Row],[APP_ID]],Table6[APPL_ID],1,FALSE)),"","Y")</f>
        <v>Y</v>
      </c>
      <c r="C498" s="6" t="str">
        <f>IF(ISERROR(VLOOKUP(IO_Riparian[[#This Row],[APP_ID]],Sheet1!$C$2:$C$9,1,FALSE)),"","Y")</f>
        <v/>
      </c>
      <c r="E498" s="6" t="s">
        <v>1531</v>
      </c>
      <c r="F498" s="41" t="s">
        <v>1532</v>
      </c>
      <c r="G498" s="6" t="s">
        <v>596</v>
      </c>
      <c r="H498" s="7">
        <v>400</v>
      </c>
      <c r="I498" s="7">
        <v>0</v>
      </c>
      <c r="J498" s="7">
        <v>800</v>
      </c>
      <c r="K498" s="7">
        <v>800</v>
      </c>
      <c r="L498" s="7">
        <v>800</v>
      </c>
      <c r="M498" s="7">
        <v>800</v>
      </c>
      <c r="N498" s="7">
        <v>800</v>
      </c>
      <c r="O498" s="7">
        <v>800</v>
      </c>
      <c r="P498" s="7">
        <v>600</v>
      </c>
      <c r="Q498" s="7">
        <v>600</v>
      </c>
      <c r="R498" s="7">
        <v>0</v>
      </c>
      <c r="S498" s="7">
        <v>0</v>
      </c>
      <c r="T498" s="8">
        <f>SUM(IO_Riparian[[#This Row],[JANUARY]:[DECEMBER]])</f>
        <v>6400</v>
      </c>
    </row>
    <row r="499" spans="1:20" x14ac:dyDescent="0.25">
      <c r="A499" s="6" t="s">
        <v>48</v>
      </c>
      <c r="B499" s="6" t="str">
        <f>IF(ISERROR(VLOOKUP(IO_Riparian[[#This Row],[APP_ID]],Table6[APPL_ID],1,FALSE)),"","Y")</f>
        <v>Y</v>
      </c>
      <c r="C499" s="6" t="str">
        <f>IF(ISERROR(VLOOKUP(IO_Riparian[[#This Row],[APP_ID]],Sheet1!$C$2:$C$9,1,FALSE)),"","Y")</f>
        <v/>
      </c>
      <c r="E499" s="6" t="s">
        <v>1531</v>
      </c>
      <c r="F499" s="41" t="s">
        <v>1532</v>
      </c>
      <c r="G499" s="6" t="s">
        <v>46</v>
      </c>
      <c r="H499" s="7">
        <v>0</v>
      </c>
      <c r="I499" s="7">
        <v>0</v>
      </c>
      <c r="J499" s="7">
        <v>0</v>
      </c>
      <c r="K499" s="7">
        <v>1</v>
      </c>
      <c r="L499" s="7">
        <v>1</v>
      </c>
      <c r="M499" s="7">
        <v>1</v>
      </c>
      <c r="N499" s="7">
        <v>1</v>
      </c>
      <c r="O499" s="7">
        <v>1</v>
      </c>
      <c r="P499" s="7">
        <v>1</v>
      </c>
      <c r="Q499" s="7">
        <v>0</v>
      </c>
      <c r="R499" s="7">
        <v>0</v>
      </c>
      <c r="S499" s="7">
        <v>0</v>
      </c>
      <c r="T499" s="8">
        <f>SUM(IO_Riparian[[#This Row],[JANUARY]:[DECEMBER]])</f>
        <v>6</v>
      </c>
    </row>
    <row r="500" spans="1:20" x14ac:dyDescent="0.25">
      <c r="A500" s="6" t="s">
        <v>49</v>
      </c>
      <c r="B500" s="6" t="str">
        <f>IF(ISERROR(VLOOKUP(IO_Riparian[[#This Row],[APP_ID]],Table6[APPL_ID],1,FALSE)),"","Y")</f>
        <v>Y</v>
      </c>
      <c r="C500" s="6" t="str">
        <f>IF(ISERROR(VLOOKUP(IO_Riparian[[#This Row],[APP_ID]],Sheet1!$C$2:$C$9,1,FALSE)),"","Y")</f>
        <v/>
      </c>
      <c r="E500" s="6" t="s">
        <v>1531</v>
      </c>
      <c r="F500" s="41" t="s">
        <v>1532</v>
      </c>
      <c r="G500" s="6" t="s">
        <v>46</v>
      </c>
      <c r="H500" s="7">
        <v>0</v>
      </c>
      <c r="I500" s="7">
        <v>0</v>
      </c>
      <c r="J500" s="7">
        <v>1</v>
      </c>
      <c r="K500" s="7">
        <v>0</v>
      </c>
      <c r="L500" s="7">
        <v>0</v>
      </c>
      <c r="M500" s="7">
        <v>0</v>
      </c>
      <c r="N500" s="7">
        <v>0</v>
      </c>
      <c r="O500" s="7">
        <v>1</v>
      </c>
      <c r="P500" s="7">
        <v>0</v>
      </c>
      <c r="Q500" s="7">
        <v>0</v>
      </c>
      <c r="R500" s="7">
        <v>0</v>
      </c>
      <c r="S500" s="7">
        <v>0</v>
      </c>
      <c r="T500" s="8">
        <f>SUM(IO_Riparian[[#This Row],[JANUARY]:[DECEMBER]])</f>
        <v>2</v>
      </c>
    </row>
    <row r="501" spans="1:20" x14ac:dyDescent="0.25">
      <c r="A501" s="6" t="s">
        <v>192</v>
      </c>
      <c r="B501" s="6" t="str">
        <f>IF(ISERROR(VLOOKUP(IO_Riparian[[#This Row],[APP_ID]],Table6[APPL_ID],1,FALSE)),"","Y")</f>
        <v>Y</v>
      </c>
      <c r="C501" s="6" t="str">
        <f>IF(ISERROR(VLOOKUP(IO_Riparian[[#This Row],[APP_ID]],Sheet1!$C$2:$C$9,1,FALSE)),"","Y")</f>
        <v/>
      </c>
      <c r="E501" s="6" t="s">
        <v>1531</v>
      </c>
      <c r="F501" s="41" t="s">
        <v>1532</v>
      </c>
      <c r="G501" s="6" t="s">
        <v>193</v>
      </c>
      <c r="H501" s="7">
        <v>0</v>
      </c>
      <c r="I501" s="7">
        <v>0</v>
      </c>
      <c r="J501" s="7">
        <v>0</v>
      </c>
      <c r="K501" s="7">
        <v>1</v>
      </c>
      <c r="L501" s="7">
        <v>1</v>
      </c>
      <c r="M501" s="7">
        <v>1</v>
      </c>
      <c r="N501" s="7">
        <v>1</v>
      </c>
      <c r="O501" s="7">
        <v>1</v>
      </c>
      <c r="P501" s="7">
        <v>1</v>
      </c>
      <c r="Q501" s="7">
        <v>0</v>
      </c>
      <c r="R501" s="7">
        <v>0</v>
      </c>
      <c r="S501" s="7">
        <v>0</v>
      </c>
      <c r="T501" s="8">
        <f>SUM(IO_Riparian[[#This Row],[JANUARY]:[DECEMBER]])</f>
        <v>6</v>
      </c>
    </row>
    <row r="502" spans="1:20" x14ac:dyDescent="0.25">
      <c r="A502" s="6" t="s">
        <v>51</v>
      </c>
      <c r="B502" s="6" t="str">
        <f>IF(ISERROR(VLOOKUP(IO_Riparian[[#This Row],[APP_ID]],Table6[APPL_ID],1,FALSE)),"","Y")</f>
        <v>Y</v>
      </c>
      <c r="C502" s="6" t="str">
        <f>IF(ISERROR(VLOOKUP(IO_Riparian[[#This Row],[APP_ID]],Sheet1!$C$2:$C$9,1,FALSE)),"","Y")</f>
        <v/>
      </c>
      <c r="E502" s="6" t="s">
        <v>1531</v>
      </c>
      <c r="F502" s="41" t="s">
        <v>1532</v>
      </c>
      <c r="G502" s="6" t="s">
        <v>46</v>
      </c>
      <c r="H502" s="7">
        <v>0</v>
      </c>
      <c r="I502" s="7">
        <v>0</v>
      </c>
      <c r="J502" s="7">
        <v>1</v>
      </c>
      <c r="K502" s="7">
        <v>1</v>
      </c>
      <c r="L502" s="7">
        <v>1</v>
      </c>
      <c r="M502" s="7">
        <v>1</v>
      </c>
      <c r="N502" s="7">
        <v>1</v>
      </c>
      <c r="O502" s="7">
        <v>1</v>
      </c>
      <c r="P502" s="7">
        <v>1</v>
      </c>
      <c r="Q502" s="7">
        <v>0</v>
      </c>
      <c r="R502" s="7">
        <v>0</v>
      </c>
      <c r="S502" s="7">
        <v>0</v>
      </c>
      <c r="T502" s="8">
        <f>SUM(IO_Riparian[[#This Row],[JANUARY]:[DECEMBER]])</f>
        <v>7</v>
      </c>
    </row>
    <row r="503" spans="1:20" x14ac:dyDescent="0.25">
      <c r="A503" s="6" t="s">
        <v>366</v>
      </c>
      <c r="B503" s="6" t="str">
        <f>IF(ISERROR(VLOOKUP(IO_Riparian[[#This Row],[APP_ID]],Table6[APPL_ID],1,FALSE)),"","Y")</f>
        <v>Y</v>
      </c>
      <c r="C503" s="6" t="str">
        <f>IF(ISERROR(VLOOKUP(IO_Riparian[[#This Row],[APP_ID]],Sheet1!$C$2:$C$9,1,FALSE)),"","Y")</f>
        <v/>
      </c>
      <c r="E503" s="6" t="s">
        <v>1531</v>
      </c>
      <c r="F503" s="41" t="s">
        <v>1532</v>
      </c>
      <c r="G503" s="6" t="s">
        <v>345</v>
      </c>
      <c r="H503" s="7">
        <v>0</v>
      </c>
      <c r="I503" s="7">
        <v>0</v>
      </c>
      <c r="J503" s="7">
        <v>0</v>
      </c>
      <c r="K503" s="7">
        <v>1</v>
      </c>
      <c r="L503" s="7">
        <v>1</v>
      </c>
      <c r="M503" s="7">
        <v>1</v>
      </c>
      <c r="N503" s="7">
        <v>1</v>
      </c>
      <c r="O503" s="7">
        <v>1</v>
      </c>
      <c r="P503" s="7">
        <v>0</v>
      </c>
      <c r="Q503" s="7">
        <v>0</v>
      </c>
      <c r="R503" s="7">
        <v>0</v>
      </c>
      <c r="S503" s="7">
        <v>1</v>
      </c>
      <c r="T503" s="8">
        <f>SUM(IO_Riparian[[#This Row],[JANUARY]:[DECEMBER]])</f>
        <v>6</v>
      </c>
    </row>
    <row r="504" spans="1:20" x14ac:dyDescent="0.25">
      <c r="A504" s="6" t="s">
        <v>53</v>
      </c>
      <c r="B504" s="6" t="str">
        <f>IF(ISERROR(VLOOKUP(IO_Riparian[[#This Row],[APP_ID]],Table6[APPL_ID],1,FALSE)),"","Y")</f>
        <v>Y</v>
      </c>
      <c r="C504" s="6" t="str">
        <f>IF(ISERROR(VLOOKUP(IO_Riparian[[#This Row],[APP_ID]],Sheet1!$C$2:$C$9,1,FALSE)),"","Y")</f>
        <v/>
      </c>
      <c r="E504" s="6" t="s">
        <v>1531</v>
      </c>
      <c r="F504" s="41" t="s">
        <v>1532</v>
      </c>
      <c r="G504" s="6" t="s">
        <v>46</v>
      </c>
      <c r="H504" s="7">
        <v>0</v>
      </c>
      <c r="I504" s="7">
        <v>0</v>
      </c>
      <c r="J504" s="7">
        <v>1</v>
      </c>
      <c r="K504" s="7">
        <v>1</v>
      </c>
      <c r="L504" s="7">
        <v>1</v>
      </c>
      <c r="M504" s="7">
        <v>1</v>
      </c>
      <c r="N504" s="7">
        <v>1</v>
      </c>
      <c r="O504" s="7">
        <v>1</v>
      </c>
      <c r="P504" s="7">
        <v>1</v>
      </c>
      <c r="Q504" s="7">
        <v>0</v>
      </c>
      <c r="R504" s="7">
        <v>0</v>
      </c>
      <c r="S504" s="7">
        <v>0</v>
      </c>
      <c r="T504" s="8">
        <f>SUM(IO_Riparian[[#This Row],[JANUARY]:[DECEMBER]])</f>
        <v>7</v>
      </c>
    </row>
    <row r="505" spans="1:20" x14ac:dyDescent="0.25">
      <c r="A505" s="6" t="s">
        <v>303</v>
      </c>
      <c r="B505" s="6" t="str">
        <f>IF(ISERROR(VLOOKUP(IO_Riparian[[#This Row],[APP_ID]],Table6[APPL_ID],1,FALSE)),"","Y")</f>
        <v>Y</v>
      </c>
      <c r="C505" s="6" t="str">
        <f>IF(ISERROR(VLOOKUP(IO_Riparian[[#This Row],[APP_ID]],Sheet1!$C$2:$C$9,1,FALSE)),"","Y")</f>
        <v/>
      </c>
      <c r="E505" s="6" t="s">
        <v>1531</v>
      </c>
      <c r="F505" s="41" t="s">
        <v>1532</v>
      </c>
      <c r="G505" s="6" t="s">
        <v>304</v>
      </c>
      <c r="H505" s="7">
        <v>0</v>
      </c>
      <c r="I505" s="7">
        <v>0</v>
      </c>
      <c r="J505" s="7">
        <v>0</v>
      </c>
      <c r="K505" s="7">
        <v>1</v>
      </c>
      <c r="L505" s="7">
        <v>1</v>
      </c>
      <c r="M505" s="7">
        <v>1</v>
      </c>
      <c r="N505" s="7">
        <v>1</v>
      </c>
      <c r="O505" s="7">
        <v>1</v>
      </c>
      <c r="P505" s="7">
        <v>1</v>
      </c>
      <c r="Q505" s="7">
        <v>0</v>
      </c>
      <c r="R505" s="7">
        <v>0</v>
      </c>
      <c r="S505" s="7">
        <v>1</v>
      </c>
      <c r="T505" s="8">
        <f>SUM(IO_Riparian[[#This Row],[JANUARY]:[DECEMBER]])</f>
        <v>7</v>
      </c>
    </row>
    <row r="506" spans="1:20" x14ac:dyDescent="0.25">
      <c r="A506" s="6" t="s">
        <v>117</v>
      </c>
      <c r="B506" s="6" t="str">
        <f>IF(ISERROR(VLOOKUP(IO_Riparian[[#This Row],[APP_ID]],Table6[APPL_ID],1,FALSE)),"","Y")</f>
        <v>Y</v>
      </c>
      <c r="C506" s="6" t="str">
        <f>IF(ISERROR(VLOOKUP(IO_Riparian[[#This Row],[APP_ID]],Sheet1!$C$2:$C$9,1,FALSE)),"","Y")</f>
        <v/>
      </c>
      <c r="E506" s="6" t="s">
        <v>1531</v>
      </c>
      <c r="F506" s="41" t="s">
        <v>1532</v>
      </c>
      <c r="G506" s="6" t="s">
        <v>118</v>
      </c>
      <c r="H506" s="7">
        <v>0</v>
      </c>
      <c r="I506" s="7">
        <v>0</v>
      </c>
      <c r="J506" s="7">
        <v>0</v>
      </c>
      <c r="K506" s="7">
        <v>1</v>
      </c>
      <c r="L506" s="7">
        <v>1</v>
      </c>
      <c r="M506" s="7">
        <v>1</v>
      </c>
      <c r="N506" s="7">
        <v>1</v>
      </c>
      <c r="O506" s="7">
        <v>1</v>
      </c>
      <c r="P506" s="7">
        <v>0</v>
      </c>
      <c r="Q506" s="7">
        <v>0</v>
      </c>
      <c r="R506" s="7">
        <v>1</v>
      </c>
      <c r="S506" s="7">
        <v>0</v>
      </c>
      <c r="T506" s="8">
        <f>SUM(IO_Riparian[[#This Row],[JANUARY]:[DECEMBER]])</f>
        <v>6</v>
      </c>
    </row>
    <row r="507" spans="1:20" x14ac:dyDescent="0.25">
      <c r="A507" s="6" t="s">
        <v>50</v>
      </c>
      <c r="B507" s="6" t="str">
        <f>IF(ISERROR(VLOOKUP(IO_Riparian[[#This Row],[APP_ID]],Table6[APPL_ID],1,FALSE)),"","Y")</f>
        <v>Y</v>
      </c>
      <c r="C507" s="6" t="str">
        <f>IF(ISERROR(VLOOKUP(IO_Riparian[[#This Row],[APP_ID]],Sheet1!$C$2:$C$9,1,FALSE)),"","Y")</f>
        <v/>
      </c>
      <c r="E507" s="6" t="s">
        <v>1531</v>
      </c>
      <c r="F507" s="41" t="s">
        <v>1532</v>
      </c>
      <c r="G507" s="6" t="s">
        <v>46</v>
      </c>
      <c r="H507" s="7">
        <v>0</v>
      </c>
      <c r="I507" s="7">
        <v>0</v>
      </c>
      <c r="J507" s="7">
        <v>1</v>
      </c>
      <c r="K507" s="7">
        <v>0</v>
      </c>
      <c r="L507" s="7">
        <v>0</v>
      </c>
      <c r="M507" s="7">
        <v>0</v>
      </c>
      <c r="N507" s="7">
        <v>1</v>
      </c>
      <c r="O507" s="7">
        <v>1</v>
      </c>
      <c r="P507" s="7">
        <v>0</v>
      </c>
      <c r="Q507" s="7">
        <v>0</v>
      </c>
      <c r="R507" s="7">
        <v>0</v>
      </c>
      <c r="S507" s="7">
        <v>0</v>
      </c>
      <c r="T507" s="8">
        <f>SUM(IO_Riparian[[#This Row],[JANUARY]:[DECEMBER]])</f>
        <v>3</v>
      </c>
    </row>
    <row r="508" spans="1:20" x14ac:dyDescent="0.25">
      <c r="A508" s="6" t="s">
        <v>52</v>
      </c>
      <c r="B508" s="6" t="str">
        <f>IF(ISERROR(VLOOKUP(IO_Riparian[[#This Row],[APP_ID]],Table6[APPL_ID],1,FALSE)),"","Y")</f>
        <v>Y</v>
      </c>
      <c r="C508" s="6" t="str">
        <f>IF(ISERROR(VLOOKUP(IO_Riparian[[#This Row],[APP_ID]],Sheet1!$C$2:$C$9,1,FALSE)),"","Y")</f>
        <v/>
      </c>
      <c r="E508" s="6" t="s">
        <v>1531</v>
      </c>
      <c r="F508" s="41" t="s">
        <v>1532</v>
      </c>
      <c r="G508" s="6" t="s">
        <v>46</v>
      </c>
      <c r="H508" s="7">
        <v>0</v>
      </c>
      <c r="I508" s="7">
        <v>0</v>
      </c>
      <c r="J508" s="7">
        <v>1</v>
      </c>
      <c r="K508" s="7">
        <v>1</v>
      </c>
      <c r="L508" s="7">
        <v>1</v>
      </c>
      <c r="M508" s="7">
        <v>1</v>
      </c>
      <c r="N508" s="7">
        <v>1</v>
      </c>
      <c r="O508" s="7">
        <v>1</v>
      </c>
      <c r="P508" s="7">
        <v>1</v>
      </c>
      <c r="Q508" s="7">
        <v>0</v>
      </c>
      <c r="R508" s="7">
        <v>0</v>
      </c>
      <c r="S508" s="7">
        <v>0</v>
      </c>
      <c r="T508" s="8">
        <f>SUM(IO_Riparian[[#This Row],[JANUARY]:[DECEMBER]])</f>
        <v>7</v>
      </c>
    </row>
    <row r="509" spans="1:20" x14ac:dyDescent="0.25">
      <c r="A509" s="6" t="s">
        <v>194</v>
      </c>
      <c r="B509" s="6" t="str">
        <f>IF(ISERROR(VLOOKUP(IO_Riparian[[#This Row],[APP_ID]],Table6[APPL_ID],1,FALSE)),"","Y")</f>
        <v>Y</v>
      </c>
      <c r="C509" s="6" t="str">
        <f>IF(ISERROR(VLOOKUP(IO_Riparian[[#This Row],[APP_ID]],Sheet1!$C$2:$C$9,1,FALSE)),"","Y")</f>
        <v/>
      </c>
      <c r="E509" s="6" t="s">
        <v>1531</v>
      </c>
      <c r="F509" s="41" t="s">
        <v>1532</v>
      </c>
      <c r="G509" s="6" t="s">
        <v>195</v>
      </c>
      <c r="H509" s="7">
        <v>0</v>
      </c>
      <c r="I509" s="7">
        <v>0</v>
      </c>
      <c r="J509" s="7">
        <v>1</v>
      </c>
      <c r="K509" s="7">
        <v>1</v>
      </c>
      <c r="L509" s="7">
        <v>1</v>
      </c>
      <c r="M509" s="7">
        <v>1</v>
      </c>
      <c r="N509" s="7">
        <v>1</v>
      </c>
      <c r="O509" s="7">
        <v>1</v>
      </c>
      <c r="P509" s="7">
        <v>1</v>
      </c>
      <c r="Q509" s="7">
        <v>0</v>
      </c>
      <c r="R509" s="7">
        <v>0</v>
      </c>
      <c r="S509" s="7">
        <v>0</v>
      </c>
      <c r="T509" s="8">
        <f>SUM(IO_Riparian[[#This Row],[JANUARY]:[DECEMBER]])</f>
        <v>7</v>
      </c>
    </row>
    <row r="510" spans="1:20" x14ac:dyDescent="0.25">
      <c r="A510" s="6" t="s">
        <v>47</v>
      </c>
      <c r="B510" s="6" t="str">
        <f>IF(ISERROR(VLOOKUP(IO_Riparian[[#This Row],[APP_ID]],Table6[APPL_ID],1,FALSE)),"","Y")</f>
        <v>Y</v>
      </c>
      <c r="C510" s="6" t="str">
        <f>IF(ISERROR(VLOOKUP(IO_Riparian[[#This Row],[APP_ID]],Sheet1!$C$2:$C$9,1,FALSE)),"","Y")</f>
        <v/>
      </c>
      <c r="E510" s="6" t="s">
        <v>1531</v>
      </c>
      <c r="F510" s="41" t="s">
        <v>1532</v>
      </c>
      <c r="G510" s="6" t="s">
        <v>46</v>
      </c>
      <c r="H510" s="7">
        <v>0</v>
      </c>
      <c r="I510" s="7">
        <v>0</v>
      </c>
      <c r="J510" s="7">
        <v>1</v>
      </c>
      <c r="K510" s="7">
        <v>1</v>
      </c>
      <c r="L510" s="7">
        <v>1</v>
      </c>
      <c r="M510" s="7">
        <v>1</v>
      </c>
      <c r="N510" s="7">
        <v>1</v>
      </c>
      <c r="O510" s="7">
        <v>1</v>
      </c>
      <c r="P510" s="7">
        <v>0</v>
      </c>
      <c r="Q510" s="7">
        <v>0</v>
      </c>
      <c r="R510" s="7">
        <v>0</v>
      </c>
      <c r="S510" s="7">
        <v>0</v>
      </c>
      <c r="T510" s="8">
        <f>SUM(IO_Riparian[[#This Row],[JANUARY]:[DECEMBER]])</f>
        <v>6</v>
      </c>
    </row>
    <row r="511" spans="1:20" x14ac:dyDescent="0.25">
      <c r="A511" s="6" t="s">
        <v>902</v>
      </c>
      <c r="B511" s="6" t="str">
        <f>IF(ISERROR(VLOOKUP(IO_Riparian[[#This Row],[APP_ID]],Table6[APPL_ID],1,FALSE)),"","Y")</f>
        <v>Y</v>
      </c>
      <c r="C511" s="6" t="str">
        <f>IF(ISERROR(VLOOKUP(IO_Riparian[[#This Row],[APP_ID]],Sheet1!$C$2:$C$9,1,FALSE)),"","Y")</f>
        <v/>
      </c>
      <c r="E511" s="6" t="s">
        <v>1531</v>
      </c>
      <c r="F511" s="41" t="s">
        <v>1533</v>
      </c>
      <c r="G511" s="6" t="s">
        <v>903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8">
        <f>SUM(IO_Riparian[[#This Row],[JANUARY]:[DECEMBER]])</f>
        <v>0</v>
      </c>
    </row>
    <row r="512" spans="1:20" x14ac:dyDescent="0.25">
      <c r="A512" s="6" t="s">
        <v>1438</v>
      </c>
      <c r="B512" s="6" t="str">
        <f>IF(ISERROR(VLOOKUP(IO_Riparian[[#This Row],[APP_ID]],Table6[APPL_ID],1,FALSE)),"","Y")</f>
        <v>Y</v>
      </c>
      <c r="C512" s="6" t="str">
        <f>IF(ISERROR(VLOOKUP(IO_Riparian[[#This Row],[APP_ID]],Sheet1!$C$2:$C$9,1,FALSE)),"","Y")</f>
        <v/>
      </c>
      <c r="E512" s="6" t="s">
        <v>1531</v>
      </c>
      <c r="F512" s="41" t="s">
        <v>1532</v>
      </c>
      <c r="G512" s="6" t="s">
        <v>1497</v>
      </c>
      <c r="H512" s="7">
        <v>0</v>
      </c>
      <c r="I512" s="7">
        <v>0</v>
      </c>
      <c r="J512" s="7">
        <v>1</v>
      </c>
      <c r="K512" s="7">
        <v>1</v>
      </c>
      <c r="L512" s="7">
        <v>1</v>
      </c>
      <c r="M512" s="7">
        <v>1</v>
      </c>
      <c r="N512" s="7">
        <v>1</v>
      </c>
      <c r="O512" s="7">
        <v>1</v>
      </c>
      <c r="P512" s="7">
        <v>1</v>
      </c>
      <c r="Q512" s="7">
        <v>0</v>
      </c>
      <c r="R512" s="7">
        <v>0</v>
      </c>
      <c r="S512" s="7">
        <v>0</v>
      </c>
      <c r="T512" s="8">
        <f>SUM(IO_Riparian[[#This Row],[JANUARY]:[DECEMBER]])</f>
        <v>7</v>
      </c>
    </row>
    <row r="513" spans="1:20" x14ac:dyDescent="0.25">
      <c r="A513" s="6" t="s">
        <v>654</v>
      </c>
      <c r="B513" s="6" t="str">
        <f>IF(ISERROR(VLOOKUP(IO_Riparian[[#This Row],[APP_ID]],Table6[APPL_ID],1,FALSE)),"","Y")</f>
        <v>Y</v>
      </c>
      <c r="C513" s="6" t="str">
        <f>IF(ISERROR(VLOOKUP(IO_Riparian[[#This Row],[APP_ID]],Sheet1!$C$2:$C$9,1,FALSE)),"","Y")</f>
        <v/>
      </c>
      <c r="E513" s="6" t="s">
        <v>1531</v>
      </c>
      <c r="F513" s="41" t="s">
        <v>1532</v>
      </c>
      <c r="G513" s="6" t="s">
        <v>605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8">
        <f>SUM(IO_Riparian[[#This Row],[JANUARY]:[DECEMBER]])</f>
        <v>0</v>
      </c>
    </row>
    <row r="514" spans="1:20" x14ac:dyDescent="0.25">
      <c r="A514" s="6" t="s">
        <v>610</v>
      </c>
      <c r="B514" s="6" t="str">
        <f>IF(ISERROR(VLOOKUP(IO_Riparian[[#This Row],[APP_ID]],Table6[APPL_ID],1,FALSE)),"","Y")</f>
        <v>Y</v>
      </c>
      <c r="C514" s="6" t="str">
        <f>IF(ISERROR(VLOOKUP(IO_Riparian[[#This Row],[APP_ID]],Sheet1!$C$2:$C$9,1,FALSE)),"","Y")</f>
        <v/>
      </c>
      <c r="E514" s="6" t="s">
        <v>1531</v>
      </c>
      <c r="F514" s="41" t="s">
        <v>1532</v>
      </c>
      <c r="G514" s="6" t="s">
        <v>605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8">
        <f>SUM(IO_Riparian[[#This Row],[JANUARY]:[DECEMBER]])</f>
        <v>0</v>
      </c>
    </row>
    <row r="515" spans="1:20" x14ac:dyDescent="0.25">
      <c r="A515" s="6" t="s">
        <v>746</v>
      </c>
      <c r="B515" s="6" t="str">
        <f>IF(ISERROR(VLOOKUP(IO_Riparian[[#This Row],[APP_ID]],Table6[APPL_ID],1,FALSE)),"","Y")</f>
        <v>Y</v>
      </c>
      <c r="C515" s="6" t="str">
        <f>IF(ISERROR(VLOOKUP(IO_Riparian[[#This Row],[APP_ID]],Sheet1!$C$2:$C$9,1,FALSE)),"","Y")</f>
        <v/>
      </c>
      <c r="E515" s="6" t="s">
        <v>1531</v>
      </c>
      <c r="F515" s="41" t="s">
        <v>1533</v>
      </c>
      <c r="G515" s="6" t="s">
        <v>747</v>
      </c>
      <c r="H515" s="7">
        <v>0</v>
      </c>
      <c r="I515" s="7">
        <v>0</v>
      </c>
      <c r="J515" s="7">
        <v>1</v>
      </c>
      <c r="K515" s="7">
        <v>1</v>
      </c>
      <c r="L515" s="7">
        <v>1</v>
      </c>
      <c r="M515" s="7">
        <v>1</v>
      </c>
      <c r="N515" s="7">
        <v>1</v>
      </c>
      <c r="O515" s="7">
        <v>1</v>
      </c>
      <c r="P515" s="7">
        <v>1</v>
      </c>
      <c r="Q515" s="7">
        <v>1</v>
      </c>
      <c r="R515" s="7">
        <v>0</v>
      </c>
      <c r="S515" s="7">
        <v>0</v>
      </c>
      <c r="T515" s="8">
        <f>SUM(IO_Riparian[[#This Row],[JANUARY]:[DECEMBER]])</f>
        <v>8</v>
      </c>
    </row>
    <row r="516" spans="1:20" x14ac:dyDescent="0.25">
      <c r="A516" s="6" t="s">
        <v>978</v>
      </c>
      <c r="B516" s="6" t="str">
        <f>IF(ISERROR(VLOOKUP(IO_Riparian[[#This Row],[APP_ID]],Table6[APPL_ID],1,FALSE)),"","Y")</f>
        <v>Y</v>
      </c>
      <c r="C516" s="6" t="str">
        <f>IF(ISERROR(VLOOKUP(IO_Riparian[[#This Row],[APP_ID]],Sheet1!$C$2:$C$9,1,FALSE)),"","Y")</f>
        <v/>
      </c>
      <c r="E516" s="6" t="s">
        <v>1531</v>
      </c>
      <c r="F516" s="41" t="s">
        <v>1533</v>
      </c>
      <c r="G516" s="6" t="s">
        <v>979</v>
      </c>
      <c r="H516" s="7">
        <v>500</v>
      </c>
      <c r="I516" s="7">
        <v>500</v>
      </c>
      <c r="J516" s="7">
        <v>500</v>
      </c>
      <c r="K516" s="7">
        <v>500</v>
      </c>
      <c r="L516" s="7">
        <v>500</v>
      </c>
      <c r="M516" s="7">
        <v>500</v>
      </c>
      <c r="N516" s="7">
        <v>500</v>
      </c>
      <c r="O516" s="7">
        <v>500</v>
      </c>
      <c r="P516" s="7">
        <v>500</v>
      </c>
      <c r="Q516" s="7">
        <v>500</v>
      </c>
      <c r="R516" s="7">
        <v>500</v>
      </c>
      <c r="S516" s="7">
        <v>500</v>
      </c>
      <c r="T516" s="8">
        <f>SUM(IO_Riparian[[#This Row],[JANUARY]:[DECEMBER]])</f>
        <v>6000</v>
      </c>
    </row>
    <row r="517" spans="1:20" x14ac:dyDescent="0.25">
      <c r="A517" s="6" t="s">
        <v>1267</v>
      </c>
      <c r="B517" s="6" t="str">
        <f>IF(ISERROR(VLOOKUP(IO_Riparian[[#This Row],[APP_ID]],Table6[APPL_ID],1,FALSE)),"","Y")</f>
        <v>Y</v>
      </c>
      <c r="C517" s="6" t="str">
        <f>IF(ISERROR(VLOOKUP(IO_Riparian[[#This Row],[APP_ID]],Sheet1!$C$2:$C$9,1,FALSE)),"","Y")</f>
        <v/>
      </c>
      <c r="E517" s="6" t="s">
        <v>1531</v>
      </c>
      <c r="F517" s="41" t="s">
        <v>1533</v>
      </c>
      <c r="G517" s="6" t="s">
        <v>1263</v>
      </c>
      <c r="H517" s="7">
        <v>200</v>
      </c>
      <c r="I517" s="7">
        <v>200</v>
      </c>
      <c r="J517" s="7">
        <v>200</v>
      </c>
      <c r="K517" s="7">
        <v>200</v>
      </c>
      <c r="L517" s="7">
        <v>200</v>
      </c>
      <c r="M517" s="7">
        <v>200</v>
      </c>
      <c r="N517" s="7">
        <v>200</v>
      </c>
      <c r="O517" s="7">
        <v>200</v>
      </c>
      <c r="P517" s="7">
        <v>200</v>
      </c>
      <c r="Q517" s="7">
        <v>200</v>
      </c>
      <c r="R517" s="7">
        <v>200</v>
      </c>
      <c r="S517" s="7">
        <v>200</v>
      </c>
      <c r="T517" s="8">
        <f>SUM(IO_Riparian[[#This Row],[JANUARY]:[DECEMBER]])</f>
        <v>2400</v>
      </c>
    </row>
    <row r="518" spans="1:20" x14ac:dyDescent="0.25">
      <c r="A518" s="6" t="s">
        <v>1242</v>
      </c>
      <c r="B518" s="6" t="str">
        <f>IF(ISERROR(VLOOKUP(IO_Riparian[[#This Row],[APP_ID]],Table6[APPL_ID],1,FALSE)),"","Y")</f>
        <v>Y</v>
      </c>
      <c r="C518" s="6" t="str">
        <f>IF(ISERROR(VLOOKUP(IO_Riparian[[#This Row],[APP_ID]],Sheet1!$C$2:$C$9,1,FALSE)),"","Y")</f>
        <v/>
      </c>
      <c r="E518" s="6" t="s">
        <v>1531</v>
      </c>
      <c r="F518" s="41" t="s">
        <v>1533</v>
      </c>
      <c r="G518" s="6" t="s">
        <v>979</v>
      </c>
      <c r="H518" s="7">
        <v>300</v>
      </c>
      <c r="I518" s="7">
        <v>300</v>
      </c>
      <c r="J518" s="7">
        <v>300</v>
      </c>
      <c r="K518" s="7">
        <v>300</v>
      </c>
      <c r="L518" s="7">
        <v>300</v>
      </c>
      <c r="M518" s="7">
        <v>300</v>
      </c>
      <c r="N518" s="7">
        <v>300</v>
      </c>
      <c r="O518" s="7">
        <v>300</v>
      </c>
      <c r="P518" s="7">
        <v>300</v>
      </c>
      <c r="Q518" s="7">
        <v>300</v>
      </c>
      <c r="R518" s="7">
        <v>300</v>
      </c>
      <c r="S518" s="7">
        <v>300</v>
      </c>
      <c r="T518" s="8">
        <f>SUM(IO_Riparian[[#This Row],[JANUARY]:[DECEMBER]])</f>
        <v>3600</v>
      </c>
    </row>
    <row r="519" spans="1:20" x14ac:dyDescent="0.25">
      <c r="A519" s="6" t="s">
        <v>1320</v>
      </c>
      <c r="B519" s="6" t="str">
        <f>IF(ISERROR(VLOOKUP(IO_Riparian[[#This Row],[APP_ID]],Table6[APPL_ID],1,FALSE)),"","Y")</f>
        <v>Y</v>
      </c>
      <c r="C519" s="6" t="str">
        <f>IF(ISERROR(VLOOKUP(IO_Riparian[[#This Row],[APP_ID]],Sheet1!$C$2:$C$9,1,FALSE)),"","Y")</f>
        <v/>
      </c>
      <c r="E519" s="6" t="s">
        <v>1531</v>
      </c>
      <c r="F519" s="41" t="s">
        <v>1532</v>
      </c>
      <c r="G519" s="6" t="s">
        <v>1321</v>
      </c>
      <c r="H519" s="7">
        <v>1</v>
      </c>
      <c r="I519" s="7">
        <v>0</v>
      </c>
      <c r="J519" s="7">
        <v>0</v>
      </c>
      <c r="K519" s="7">
        <v>0</v>
      </c>
      <c r="L519" s="7">
        <v>1</v>
      </c>
      <c r="M519" s="7">
        <v>1</v>
      </c>
      <c r="N519" s="7">
        <v>1</v>
      </c>
      <c r="O519" s="7">
        <v>1</v>
      </c>
      <c r="P519" s="7">
        <v>1</v>
      </c>
      <c r="Q519" s="7">
        <v>1</v>
      </c>
      <c r="R519" s="7">
        <v>1</v>
      </c>
      <c r="S519" s="7">
        <v>1</v>
      </c>
      <c r="T519" s="8">
        <f>SUM(IO_Riparian[[#This Row],[JANUARY]:[DECEMBER]])</f>
        <v>9</v>
      </c>
    </row>
    <row r="520" spans="1:20" x14ac:dyDescent="0.25">
      <c r="A520" s="6" t="s">
        <v>1324</v>
      </c>
      <c r="B520" s="6" t="str">
        <f>IF(ISERROR(VLOOKUP(IO_Riparian[[#This Row],[APP_ID]],Table6[APPL_ID],1,FALSE)),"","Y")</f>
        <v>Y</v>
      </c>
      <c r="C520" s="6" t="str">
        <f>IF(ISERROR(VLOOKUP(IO_Riparian[[#This Row],[APP_ID]],Sheet1!$C$2:$C$9,1,FALSE)),"","Y")</f>
        <v/>
      </c>
      <c r="E520" s="6" t="s">
        <v>1531</v>
      </c>
      <c r="F520" s="41" t="s">
        <v>1532</v>
      </c>
      <c r="G520" s="6" t="s">
        <v>1321</v>
      </c>
      <c r="H520" s="7">
        <v>1</v>
      </c>
      <c r="I520" s="7">
        <v>0</v>
      </c>
      <c r="J520" s="7">
        <v>0</v>
      </c>
      <c r="K520" s="7">
        <v>0</v>
      </c>
      <c r="L520" s="7">
        <v>1</v>
      </c>
      <c r="M520" s="7">
        <v>1</v>
      </c>
      <c r="N520" s="7">
        <v>1</v>
      </c>
      <c r="O520" s="7">
        <v>1</v>
      </c>
      <c r="P520" s="7">
        <v>1</v>
      </c>
      <c r="Q520" s="7">
        <v>1</v>
      </c>
      <c r="R520" s="7">
        <v>1</v>
      </c>
      <c r="S520" s="7">
        <v>1</v>
      </c>
      <c r="T520" s="8">
        <f>SUM(IO_Riparian[[#This Row],[JANUARY]:[DECEMBER]])</f>
        <v>9</v>
      </c>
    </row>
    <row r="521" spans="1:20" x14ac:dyDescent="0.25">
      <c r="A521" s="6" t="s">
        <v>1322</v>
      </c>
      <c r="B521" s="6" t="str">
        <f>IF(ISERROR(VLOOKUP(IO_Riparian[[#This Row],[APP_ID]],Table6[APPL_ID],1,FALSE)),"","Y")</f>
        <v>Y</v>
      </c>
      <c r="C521" s="6" t="str">
        <f>IF(ISERROR(VLOOKUP(IO_Riparian[[#This Row],[APP_ID]],Sheet1!$C$2:$C$9,1,FALSE)),"","Y")</f>
        <v/>
      </c>
      <c r="E521" s="6" t="s">
        <v>1531</v>
      </c>
      <c r="F521" s="41" t="s">
        <v>1532</v>
      </c>
      <c r="G521" s="6" t="s">
        <v>1321</v>
      </c>
      <c r="H521" s="7">
        <v>1</v>
      </c>
      <c r="I521" s="7">
        <v>0</v>
      </c>
      <c r="J521" s="7">
        <v>0</v>
      </c>
      <c r="K521" s="7">
        <v>0</v>
      </c>
      <c r="L521" s="7">
        <v>1</v>
      </c>
      <c r="M521" s="7">
        <v>1</v>
      </c>
      <c r="N521" s="7">
        <v>1</v>
      </c>
      <c r="O521" s="7">
        <v>1</v>
      </c>
      <c r="P521" s="7">
        <v>1</v>
      </c>
      <c r="Q521" s="7">
        <v>1</v>
      </c>
      <c r="R521" s="7">
        <v>1</v>
      </c>
      <c r="S521" s="7">
        <v>1</v>
      </c>
      <c r="T521" s="8">
        <f>SUM(IO_Riparian[[#This Row],[JANUARY]:[DECEMBER]])</f>
        <v>9</v>
      </c>
    </row>
    <row r="522" spans="1:20" x14ac:dyDescent="0.25">
      <c r="A522" s="6" t="s">
        <v>264</v>
      </c>
      <c r="B522" s="6" t="str">
        <f>IF(ISERROR(VLOOKUP(IO_Riparian[[#This Row],[APP_ID]],Table6[APPL_ID],1,FALSE)),"","Y")</f>
        <v>Y</v>
      </c>
      <c r="C522" s="6" t="str">
        <f>IF(ISERROR(VLOOKUP(IO_Riparian[[#This Row],[APP_ID]],Sheet1!$C$2:$C$9,1,FALSE)),"","Y")</f>
        <v/>
      </c>
      <c r="E522" s="6" t="s">
        <v>1531</v>
      </c>
      <c r="F522" s="41" t="s">
        <v>1532</v>
      </c>
      <c r="G522" s="6" t="s">
        <v>120</v>
      </c>
      <c r="H522" s="7">
        <v>1</v>
      </c>
      <c r="I522" s="7">
        <v>1</v>
      </c>
      <c r="J522" s="7">
        <v>1</v>
      </c>
      <c r="K522" s="7">
        <v>1</v>
      </c>
      <c r="L522" s="7">
        <v>1</v>
      </c>
      <c r="M522" s="7">
        <v>1</v>
      </c>
      <c r="N522" s="7">
        <v>1</v>
      </c>
      <c r="O522" s="7">
        <v>1</v>
      </c>
      <c r="P522" s="7">
        <v>1</v>
      </c>
      <c r="Q522" s="7">
        <v>1</v>
      </c>
      <c r="R522" s="7">
        <v>1</v>
      </c>
      <c r="S522" s="7">
        <v>1</v>
      </c>
      <c r="T522" s="8">
        <f>SUM(IO_Riparian[[#This Row],[JANUARY]:[DECEMBER]])</f>
        <v>12</v>
      </c>
    </row>
    <row r="523" spans="1:20" x14ac:dyDescent="0.25">
      <c r="A523" s="6" t="s">
        <v>218</v>
      </c>
      <c r="B523" s="6" t="str">
        <f>IF(ISERROR(VLOOKUP(IO_Riparian[[#This Row],[APP_ID]],Table6[APPL_ID],1,FALSE)),"","Y")</f>
        <v>Y</v>
      </c>
      <c r="C523" s="6" t="str">
        <f>IF(ISERROR(VLOOKUP(IO_Riparian[[#This Row],[APP_ID]],Sheet1!$C$2:$C$9,1,FALSE)),"","Y")</f>
        <v/>
      </c>
      <c r="E523" s="6" t="s">
        <v>1531</v>
      </c>
      <c r="F523" s="41" t="s">
        <v>1532</v>
      </c>
      <c r="G523" s="6" t="s">
        <v>219</v>
      </c>
      <c r="H523" s="7">
        <v>1</v>
      </c>
      <c r="I523" s="7">
        <v>0</v>
      </c>
      <c r="J523" s="7">
        <v>0</v>
      </c>
      <c r="K523" s="7">
        <v>0</v>
      </c>
      <c r="L523" s="7">
        <v>1</v>
      </c>
      <c r="M523" s="7">
        <v>1</v>
      </c>
      <c r="N523" s="7">
        <v>1</v>
      </c>
      <c r="O523" s="7">
        <v>1</v>
      </c>
      <c r="P523" s="7">
        <v>0</v>
      </c>
      <c r="Q523" s="7">
        <v>1</v>
      </c>
      <c r="R523" s="7">
        <v>1</v>
      </c>
      <c r="S523" s="7">
        <v>1</v>
      </c>
      <c r="T523" s="8">
        <f>SUM(IO_Riparian[[#This Row],[JANUARY]:[DECEMBER]])</f>
        <v>8</v>
      </c>
    </row>
    <row r="524" spans="1:20" x14ac:dyDescent="0.25">
      <c r="A524" s="6" t="s">
        <v>1323</v>
      </c>
      <c r="B524" s="6" t="str">
        <f>IF(ISERROR(VLOOKUP(IO_Riparian[[#This Row],[APP_ID]],Table6[APPL_ID],1,FALSE)),"","Y")</f>
        <v>Y</v>
      </c>
      <c r="C524" s="6" t="str">
        <f>IF(ISERROR(VLOOKUP(IO_Riparian[[#This Row],[APP_ID]],Sheet1!$C$2:$C$9,1,FALSE)),"","Y")</f>
        <v/>
      </c>
      <c r="E524" s="6" t="s">
        <v>1531</v>
      </c>
      <c r="F524" s="41" t="s">
        <v>1532</v>
      </c>
      <c r="G524" s="6" t="s">
        <v>1321</v>
      </c>
      <c r="H524" s="7">
        <v>1</v>
      </c>
      <c r="I524" s="7">
        <v>0</v>
      </c>
      <c r="J524" s="7">
        <v>0</v>
      </c>
      <c r="K524" s="7">
        <v>0</v>
      </c>
      <c r="L524" s="7">
        <v>1</v>
      </c>
      <c r="M524" s="7">
        <v>1</v>
      </c>
      <c r="N524" s="7">
        <v>1</v>
      </c>
      <c r="O524" s="7">
        <v>1</v>
      </c>
      <c r="P524" s="7">
        <v>1</v>
      </c>
      <c r="Q524" s="7">
        <v>1</v>
      </c>
      <c r="R524" s="7">
        <v>1</v>
      </c>
      <c r="S524" s="7">
        <v>1</v>
      </c>
      <c r="T524" s="8">
        <f>SUM(IO_Riparian[[#This Row],[JANUARY]:[DECEMBER]])</f>
        <v>9</v>
      </c>
    </row>
    <row r="525" spans="1:20" x14ac:dyDescent="0.25">
      <c r="A525" s="6" t="s">
        <v>222</v>
      </c>
      <c r="B525" s="6" t="str">
        <f>IF(ISERROR(VLOOKUP(IO_Riparian[[#This Row],[APP_ID]],Table6[APPL_ID],1,FALSE)),"","Y")</f>
        <v>Y</v>
      </c>
      <c r="C525" s="6" t="str">
        <f>IF(ISERROR(VLOOKUP(IO_Riparian[[#This Row],[APP_ID]],Sheet1!$C$2:$C$9,1,FALSE)),"","Y")</f>
        <v/>
      </c>
      <c r="E525" s="6" t="s">
        <v>1531</v>
      </c>
      <c r="F525" s="41" t="s">
        <v>1532</v>
      </c>
      <c r="G525" s="6" t="s">
        <v>219</v>
      </c>
      <c r="H525" s="7">
        <v>0</v>
      </c>
      <c r="I525" s="7">
        <v>0</v>
      </c>
      <c r="J525" s="7">
        <v>0</v>
      </c>
      <c r="K525" s="7">
        <v>0</v>
      </c>
      <c r="L525" s="7">
        <v>1</v>
      </c>
      <c r="M525" s="7">
        <v>1</v>
      </c>
      <c r="N525" s="7">
        <v>1</v>
      </c>
      <c r="O525" s="7">
        <v>1</v>
      </c>
      <c r="P525" s="7">
        <v>0</v>
      </c>
      <c r="Q525" s="7">
        <v>0</v>
      </c>
      <c r="R525" s="7">
        <v>0</v>
      </c>
      <c r="S525" s="7">
        <v>0</v>
      </c>
      <c r="T525" s="8">
        <f>SUM(IO_Riparian[[#This Row],[JANUARY]:[DECEMBER]])</f>
        <v>4</v>
      </c>
    </row>
    <row r="526" spans="1:20" x14ac:dyDescent="0.25">
      <c r="A526" s="6" t="s">
        <v>266</v>
      </c>
      <c r="B526" s="6" t="str">
        <f>IF(ISERROR(VLOOKUP(IO_Riparian[[#This Row],[APP_ID]],Table6[APPL_ID],1,FALSE)),"","Y")</f>
        <v>Y</v>
      </c>
      <c r="C526" s="6" t="str">
        <f>IF(ISERROR(VLOOKUP(IO_Riparian[[#This Row],[APP_ID]],Sheet1!$C$2:$C$9,1,FALSE)),"","Y")</f>
        <v/>
      </c>
      <c r="E526" s="6" t="s">
        <v>1531</v>
      </c>
      <c r="F526" s="41" t="s">
        <v>1532</v>
      </c>
      <c r="G526" s="6" t="s">
        <v>120</v>
      </c>
      <c r="H526" s="7">
        <v>1</v>
      </c>
      <c r="I526" s="7">
        <v>1</v>
      </c>
      <c r="J526" s="7">
        <v>1</v>
      </c>
      <c r="K526" s="7">
        <v>1</v>
      </c>
      <c r="L526" s="7">
        <v>1</v>
      </c>
      <c r="M526" s="7">
        <v>1</v>
      </c>
      <c r="N526" s="7">
        <v>1</v>
      </c>
      <c r="O526" s="7">
        <v>1</v>
      </c>
      <c r="P526" s="7">
        <v>1</v>
      </c>
      <c r="Q526" s="7">
        <v>1</v>
      </c>
      <c r="R526" s="7">
        <v>1</v>
      </c>
      <c r="S526" s="7">
        <v>1</v>
      </c>
      <c r="T526" s="8">
        <f>SUM(IO_Riparian[[#This Row],[JANUARY]:[DECEMBER]])</f>
        <v>12</v>
      </c>
    </row>
    <row r="527" spans="1:20" x14ac:dyDescent="0.25">
      <c r="A527" s="6" t="s">
        <v>456</v>
      </c>
      <c r="B527" s="6" t="str">
        <f>IF(ISERROR(VLOOKUP(IO_Riparian[[#This Row],[APP_ID]],Table6[APPL_ID],1,FALSE)),"","Y")</f>
        <v>Y</v>
      </c>
      <c r="C527" s="6" t="str">
        <f>IF(ISERROR(VLOOKUP(IO_Riparian[[#This Row],[APP_ID]],Sheet1!$C$2:$C$9,1,FALSE)),"","Y")</f>
        <v/>
      </c>
      <c r="E527" s="6" t="s">
        <v>1531</v>
      </c>
      <c r="F527" s="41" t="s">
        <v>1533</v>
      </c>
      <c r="G527" s="6" t="s">
        <v>457</v>
      </c>
      <c r="H527" s="7">
        <v>0</v>
      </c>
      <c r="I527" s="7">
        <v>0</v>
      </c>
      <c r="J527" s="7">
        <v>0</v>
      </c>
      <c r="K527" s="7">
        <v>70</v>
      </c>
      <c r="L527" s="7">
        <v>189</v>
      </c>
      <c r="M527" s="7">
        <v>257</v>
      </c>
      <c r="N527" s="7">
        <v>104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8">
        <f>SUM(IO_Riparian[[#This Row],[JANUARY]:[DECEMBER]])</f>
        <v>620</v>
      </c>
    </row>
    <row r="528" spans="1:20" x14ac:dyDescent="0.25">
      <c r="A528" s="6" t="s">
        <v>755</v>
      </c>
      <c r="B528" s="6" t="str">
        <f>IF(ISERROR(VLOOKUP(IO_Riparian[[#This Row],[APP_ID]],Table6[APPL_ID],1,FALSE)),"","Y")</f>
        <v>Y</v>
      </c>
      <c r="C528" s="6" t="str">
        <f>IF(ISERROR(VLOOKUP(IO_Riparian[[#This Row],[APP_ID]],Sheet1!$C$2:$C$9,1,FALSE)),"","Y")</f>
        <v/>
      </c>
      <c r="E528" s="6" t="s">
        <v>1531</v>
      </c>
      <c r="F528" s="41" t="s">
        <v>1532</v>
      </c>
      <c r="G528" s="6" t="s">
        <v>756</v>
      </c>
      <c r="H528" s="7">
        <v>1</v>
      </c>
      <c r="I528" s="7">
        <v>1</v>
      </c>
      <c r="J528" s="7">
        <v>1</v>
      </c>
      <c r="K528" s="7">
        <v>1</v>
      </c>
      <c r="L528" s="7">
        <v>1</v>
      </c>
      <c r="M528" s="7">
        <v>1</v>
      </c>
      <c r="N528" s="7">
        <v>1</v>
      </c>
      <c r="O528" s="7">
        <v>1</v>
      </c>
      <c r="P528" s="7">
        <v>1</v>
      </c>
      <c r="Q528" s="7">
        <v>1</v>
      </c>
      <c r="R528" s="7">
        <v>1</v>
      </c>
      <c r="S528" s="7">
        <v>1</v>
      </c>
      <c r="T528" s="8">
        <f>SUM(IO_Riparian[[#This Row],[JANUARY]:[DECEMBER]])</f>
        <v>12</v>
      </c>
    </row>
    <row r="529" spans="1:20" x14ac:dyDescent="0.25">
      <c r="A529" s="6" t="s">
        <v>220</v>
      </c>
      <c r="B529" s="6" t="str">
        <f>IF(ISERROR(VLOOKUP(IO_Riparian[[#This Row],[APP_ID]],Table6[APPL_ID],1,FALSE)),"","Y")</f>
        <v>Y</v>
      </c>
      <c r="C529" s="6" t="str">
        <f>IF(ISERROR(VLOOKUP(IO_Riparian[[#This Row],[APP_ID]],Sheet1!$C$2:$C$9,1,FALSE)),"","Y")</f>
        <v/>
      </c>
      <c r="E529" s="6" t="s">
        <v>1531</v>
      </c>
      <c r="F529" s="41" t="s">
        <v>1532</v>
      </c>
      <c r="G529" s="6" t="s">
        <v>219</v>
      </c>
      <c r="H529" s="7">
        <v>1</v>
      </c>
      <c r="I529" s="7">
        <v>0</v>
      </c>
      <c r="J529" s="7">
        <v>0</v>
      </c>
      <c r="K529" s="7">
        <v>0</v>
      </c>
      <c r="L529" s="7">
        <v>1</v>
      </c>
      <c r="M529" s="7">
        <v>1</v>
      </c>
      <c r="N529" s="7">
        <v>1</v>
      </c>
      <c r="O529" s="7">
        <v>1</v>
      </c>
      <c r="P529" s="7">
        <v>0</v>
      </c>
      <c r="Q529" s="7">
        <v>1</v>
      </c>
      <c r="R529" s="7">
        <v>1</v>
      </c>
      <c r="S529" s="7">
        <v>1</v>
      </c>
      <c r="T529" s="8">
        <f>SUM(IO_Riparian[[#This Row],[JANUARY]:[DECEMBER]])</f>
        <v>8</v>
      </c>
    </row>
    <row r="530" spans="1:20" x14ac:dyDescent="0.25">
      <c r="A530" s="6" t="s">
        <v>1262</v>
      </c>
      <c r="B530" s="6" t="str">
        <f>IF(ISERROR(VLOOKUP(IO_Riparian[[#This Row],[APP_ID]],Table6[APPL_ID],1,FALSE)),"","Y")</f>
        <v>Y</v>
      </c>
      <c r="C530" s="6" t="str">
        <f>IF(ISERROR(VLOOKUP(IO_Riparian[[#This Row],[APP_ID]],Sheet1!$C$2:$C$9,1,FALSE)),"","Y")</f>
        <v/>
      </c>
      <c r="E530" s="6" t="s">
        <v>1531</v>
      </c>
      <c r="F530" s="41" t="s">
        <v>1533</v>
      </c>
      <c r="G530" s="6" t="s">
        <v>1263</v>
      </c>
      <c r="H530" s="7">
        <v>240</v>
      </c>
      <c r="I530" s="7">
        <v>240</v>
      </c>
      <c r="J530" s="7">
        <v>240</v>
      </c>
      <c r="K530" s="7">
        <v>240</v>
      </c>
      <c r="L530" s="7">
        <v>240</v>
      </c>
      <c r="M530" s="7">
        <v>240</v>
      </c>
      <c r="N530" s="7">
        <v>240</v>
      </c>
      <c r="O530" s="7">
        <v>240</v>
      </c>
      <c r="P530" s="7">
        <v>240</v>
      </c>
      <c r="Q530" s="7">
        <v>240</v>
      </c>
      <c r="R530" s="7">
        <v>240</v>
      </c>
      <c r="S530" s="7">
        <v>240</v>
      </c>
      <c r="T530" s="8">
        <f>SUM(IO_Riparian[[#This Row],[JANUARY]:[DECEMBER]])</f>
        <v>2880</v>
      </c>
    </row>
    <row r="531" spans="1:20" x14ac:dyDescent="0.25">
      <c r="A531" s="6" t="s">
        <v>776</v>
      </c>
      <c r="B531" s="6" t="str">
        <f>IF(ISERROR(VLOOKUP(IO_Riparian[[#This Row],[APP_ID]],Table6[APPL_ID],1,FALSE)),"","Y")</f>
        <v>Y</v>
      </c>
      <c r="C531" s="6" t="str">
        <f>IF(ISERROR(VLOOKUP(IO_Riparian[[#This Row],[APP_ID]],Sheet1!$C$2:$C$9,1,FALSE)),"","Y")</f>
        <v/>
      </c>
      <c r="E531" s="6" t="s">
        <v>1531</v>
      </c>
      <c r="F531" s="41" t="s">
        <v>1532</v>
      </c>
      <c r="G531" s="6" t="s">
        <v>777</v>
      </c>
      <c r="H531" s="7">
        <v>0</v>
      </c>
      <c r="I531" s="7">
        <v>0</v>
      </c>
      <c r="J531" s="7">
        <v>0</v>
      </c>
      <c r="K531" s="7">
        <v>1</v>
      </c>
      <c r="L531" s="7">
        <v>1</v>
      </c>
      <c r="M531" s="7">
        <v>1</v>
      </c>
      <c r="N531" s="7">
        <v>1</v>
      </c>
      <c r="O531" s="7">
        <v>1</v>
      </c>
      <c r="P531" s="7">
        <v>1</v>
      </c>
      <c r="Q531" s="7">
        <v>0</v>
      </c>
      <c r="R531" s="7">
        <v>0</v>
      </c>
      <c r="S531" s="7">
        <v>0</v>
      </c>
      <c r="T531" s="8">
        <f>SUM(IO_Riparian[[#This Row],[JANUARY]:[DECEMBER]])</f>
        <v>6</v>
      </c>
    </row>
    <row r="532" spans="1:20" x14ac:dyDescent="0.25">
      <c r="A532" s="6" t="s">
        <v>815</v>
      </c>
      <c r="B532" s="6" t="str">
        <f>IF(ISERROR(VLOOKUP(IO_Riparian[[#This Row],[APP_ID]],Table6[APPL_ID],1,FALSE)),"","Y")</f>
        <v>Y</v>
      </c>
      <c r="C532" s="6" t="str">
        <f>IF(ISERROR(VLOOKUP(IO_Riparian[[#This Row],[APP_ID]],Sheet1!$C$2:$C$9,1,FALSE)),"","Y")</f>
        <v/>
      </c>
      <c r="E532" s="6" t="s">
        <v>1531</v>
      </c>
      <c r="F532" s="41" t="s">
        <v>1532</v>
      </c>
      <c r="G532" s="6" t="s">
        <v>777</v>
      </c>
      <c r="H532" s="7">
        <v>0</v>
      </c>
      <c r="I532" s="7">
        <v>0</v>
      </c>
      <c r="J532" s="7">
        <v>0</v>
      </c>
      <c r="K532" s="7">
        <v>1</v>
      </c>
      <c r="L532" s="7">
        <v>1</v>
      </c>
      <c r="M532" s="7">
        <v>1</v>
      </c>
      <c r="N532" s="7">
        <v>1</v>
      </c>
      <c r="O532" s="7">
        <v>1</v>
      </c>
      <c r="P532" s="7">
        <v>0</v>
      </c>
      <c r="Q532" s="7">
        <v>0</v>
      </c>
      <c r="R532" s="7">
        <v>0</v>
      </c>
      <c r="S532" s="7">
        <v>0</v>
      </c>
      <c r="T532" s="8">
        <f>SUM(IO_Riparian[[#This Row],[JANUARY]:[DECEMBER]])</f>
        <v>5</v>
      </c>
    </row>
    <row r="533" spans="1:20" x14ac:dyDescent="0.25">
      <c r="A533" s="6" t="s">
        <v>207</v>
      </c>
      <c r="B533" s="6" t="str">
        <f>IF(ISERROR(VLOOKUP(IO_Riparian[[#This Row],[APP_ID]],Table6[APPL_ID],1,FALSE)),"","Y")</f>
        <v>Y</v>
      </c>
      <c r="C533" s="6" t="str">
        <f>IF(ISERROR(VLOOKUP(IO_Riparian[[#This Row],[APP_ID]],Sheet1!$C$2:$C$9,1,FALSE)),"","Y")</f>
        <v/>
      </c>
      <c r="E533" s="6" t="s">
        <v>1531</v>
      </c>
      <c r="F533" s="41" t="s">
        <v>1532</v>
      </c>
      <c r="G533" s="6" t="s">
        <v>208</v>
      </c>
      <c r="H533" s="7">
        <v>0</v>
      </c>
      <c r="I533" s="7">
        <v>0</v>
      </c>
      <c r="J533" s="7">
        <v>0</v>
      </c>
      <c r="K533" s="7">
        <v>0</v>
      </c>
      <c r="L533" s="7">
        <v>1</v>
      </c>
      <c r="M533" s="7">
        <v>1</v>
      </c>
      <c r="N533" s="7">
        <v>1</v>
      </c>
      <c r="O533" s="7">
        <v>1</v>
      </c>
      <c r="P533" s="7">
        <v>0</v>
      </c>
      <c r="Q533" s="7">
        <v>0</v>
      </c>
      <c r="R533" s="7">
        <v>0</v>
      </c>
      <c r="S533" s="7">
        <v>0</v>
      </c>
      <c r="T533" s="8">
        <f>SUM(IO_Riparian[[#This Row],[JANUARY]:[DECEMBER]])</f>
        <v>4</v>
      </c>
    </row>
    <row r="534" spans="1:20" x14ac:dyDescent="0.25">
      <c r="A534" s="6" t="s">
        <v>210</v>
      </c>
      <c r="B534" s="6" t="str">
        <f>IF(ISERROR(VLOOKUP(IO_Riparian[[#This Row],[APP_ID]],Table6[APPL_ID],1,FALSE)),"","Y")</f>
        <v>Y</v>
      </c>
      <c r="C534" s="6" t="str">
        <f>IF(ISERROR(VLOOKUP(IO_Riparian[[#This Row],[APP_ID]],Sheet1!$C$2:$C$9,1,FALSE)),"","Y")</f>
        <v/>
      </c>
      <c r="E534" s="6" t="s">
        <v>1531</v>
      </c>
      <c r="F534" s="41" t="s">
        <v>1532</v>
      </c>
      <c r="G534" s="6" t="s">
        <v>208</v>
      </c>
      <c r="H534" s="7">
        <v>1</v>
      </c>
      <c r="I534" s="7">
        <v>1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8">
        <f>SUM(IO_Riparian[[#This Row],[JANUARY]:[DECEMBER]])</f>
        <v>2</v>
      </c>
    </row>
    <row r="535" spans="1:20" x14ac:dyDescent="0.25">
      <c r="A535" s="6" t="s">
        <v>209</v>
      </c>
      <c r="B535" s="6" t="str">
        <f>IF(ISERROR(VLOOKUP(IO_Riparian[[#This Row],[APP_ID]],Table6[APPL_ID],1,FALSE)),"","Y")</f>
        <v>Y</v>
      </c>
      <c r="C535" s="6" t="str">
        <f>IF(ISERROR(VLOOKUP(IO_Riparian[[#This Row],[APP_ID]],Sheet1!$C$2:$C$9,1,FALSE)),"","Y")</f>
        <v/>
      </c>
      <c r="E535" s="6" t="s">
        <v>1531</v>
      </c>
      <c r="F535" s="41" t="s">
        <v>1532</v>
      </c>
      <c r="G535" s="6" t="s">
        <v>208</v>
      </c>
      <c r="H535" s="7">
        <v>0</v>
      </c>
      <c r="I535" s="7">
        <v>0</v>
      </c>
      <c r="J535" s="7">
        <v>0</v>
      </c>
      <c r="K535" s="7">
        <v>0</v>
      </c>
      <c r="L535" s="7">
        <v>1</v>
      </c>
      <c r="M535" s="7">
        <v>1</v>
      </c>
      <c r="N535" s="7">
        <v>1</v>
      </c>
      <c r="O535" s="7">
        <v>1</v>
      </c>
      <c r="P535" s="7">
        <v>0</v>
      </c>
      <c r="Q535" s="7">
        <v>0</v>
      </c>
      <c r="R535" s="7">
        <v>0</v>
      </c>
      <c r="S535" s="7">
        <v>0</v>
      </c>
      <c r="T535" s="8">
        <f>SUM(IO_Riparian[[#This Row],[JANUARY]:[DECEMBER]])</f>
        <v>4</v>
      </c>
    </row>
    <row r="536" spans="1:20" x14ac:dyDescent="0.25">
      <c r="A536" s="6" t="s">
        <v>259</v>
      </c>
      <c r="B536" s="6" t="str">
        <f>IF(ISERROR(VLOOKUP(IO_Riparian[[#This Row],[APP_ID]],Table6[APPL_ID],1,FALSE)),"","Y")</f>
        <v>Y</v>
      </c>
      <c r="C536" s="6" t="str">
        <f>IF(ISERROR(VLOOKUP(IO_Riparian[[#This Row],[APP_ID]],Sheet1!$C$2:$C$9,1,FALSE)),"","Y")</f>
        <v/>
      </c>
      <c r="E536" s="6" t="s">
        <v>1531</v>
      </c>
      <c r="F536" s="41" t="s">
        <v>1532</v>
      </c>
      <c r="G536" s="6" t="s">
        <v>254</v>
      </c>
      <c r="H536" s="7">
        <v>1</v>
      </c>
      <c r="I536" s="7">
        <v>1</v>
      </c>
      <c r="J536" s="7">
        <v>0</v>
      </c>
      <c r="K536" s="7">
        <v>1</v>
      </c>
      <c r="L536" s="7">
        <v>1</v>
      </c>
      <c r="M536" s="7">
        <v>1</v>
      </c>
      <c r="N536" s="7">
        <v>1</v>
      </c>
      <c r="O536" s="7">
        <v>1</v>
      </c>
      <c r="P536" s="7">
        <v>0</v>
      </c>
      <c r="Q536" s="7">
        <v>1</v>
      </c>
      <c r="R536" s="7">
        <v>1</v>
      </c>
      <c r="S536" s="7">
        <v>1</v>
      </c>
      <c r="T536" s="8">
        <f>SUM(IO_Riparian[[#This Row],[JANUARY]:[DECEMBER]])</f>
        <v>10</v>
      </c>
    </row>
    <row r="537" spans="1:20" x14ac:dyDescent="0.25">
      <c r="A537" s="6" t="s">
        <v>215</v>
      </c>
      <c r="B537" s="6" t="str">
        <f>IF(ISERROR(VLOOKUP(IO_Riparian[[#This Row],[APP_ID]],Table6[APPL_ID],1,FALSE)),"","Y")</f>
        <v>Y</v>
      </c>
      <c r="C537" s="6" t="str">
        <f>IF(ISERROR(VLOOKUP(IO_Riparian[[#This Row],[APP_ID]],Sheet1!$C$2:$C$9,1,FALSE)),"","Y")</f>
        <v/>
      </c>
      <c r="E537" s="6" t="s">
        <v>1531</v>
      </c>
      <c r="F537" s="41" t="s">
        <v>1532</v>
      </c>
      <c r="G537" s="6" t="s">
        <v>208</v>
      </c>
      <c r="H537" s="7">
        <v>1</v>
      </c>
      <c r="I537" s="7">
        <v>1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8">
        <f>SUM(IO_Riparian[[#This Row],[JANUARY]:[DECEMBER]])</f>
        <v>2</v>
      </c>
    </row>
    <row r="538" spans="1:20" x14ac:dyDescent="0.25">
      <c r="A538" s="6" t="s">
        <v>962</v>
      </c>
      <c r="B538" s="6" t="str">
        <f>IF(ISERROR(VLOOKUP(IO_Riparian[[#This Row],[APP_ID]],Table6[APPL_ID],1,FALSE)),"","Y")</f>
        <v>Y</v>
      </c>
      <c r="C538" s="6" t="str">
        <f>IF(ISERROR(VLOOKUP(IO_Riparian[[#This Row],[APP_ID]],Sheet1!$C$2:$C$9,1,FALSE)),"","Y")</f>
        <v/>
      </c>
      <c r="E538" s="6" t="s">
        <v>1531</v>
      </c>
      <c r="F538" s="41" t="s">
        <v>1532</v>
      </c>
      <c r="G538" s="6" t="s">
        <v>956</v>
      </c>
      <c r="H538" s="7">
        <v>0</v>
      </c>
      <c r="I538" s="7">
        <v>0</v>
      </c>
      <c r="J538" s="7">
        <v>1</v>
      </c>
      <c r="K538" s="7">
        <v>1</v>
      </c>
      <c r="L538" s="7">
        <v>1</v>
      </c>
      <c r="M538" s="7">
        <v>1</v>
      </c>
      <c r="N538" s="7">
        <v>1</v>
      </c>
      <c r="O538" s="7">
        <v>1</v>
      </c>
      <c r="P538" s="7">
        <v>1</v>
      </c>
      <c r="Q538" s="7">
        <v>1</v>
      </c>
      <c r="R538" s="7">
        <v>0</v>
      </c>
      <c r="S538" s="7">
        <v>0</v>
      </c>
      <c r="T538" s="8">
        <f>SUM(IO_Riparian[[#This Row],[JANUARY]:[DECEMBER]])</f>
        <v>8</v>
      </c>
    </row>
    <row r="539" spans="1:20" x14ac:dyDescent="0.25">
      <c r="A539" s="6" t="s">
        <v>865</v>
      </c>
      <c r="B539" s="6" t="str">
        <f>IF(ISERROR(VLOOKUP(IO_Riparian[[#This Row],[APP_ID]],Table6[APPL_ID],1,FALSE)),"","Y")</f>
        <v>Y</v>
      </c>
      <c r="C539" s="6" t="str">
        <f>IF(ISERROR(VLOOKUP(IO_Riparian[[#This Row],[APP_ID]],Sheet1!$C$2:$C$9,1,FALSE)),"","Y")</f>
        <v/>
      </c>
      <c r="E539" s="6" t="s">
        <v>1531</v>
      </c>
      <c r="F539" s="41" t="s">
        <v>1532</v>
      </c>
      <c r="G539" s="6" t="s">
        <v>866</v>
      </c>
      <c r="H539" s="7">
        <v>0</v>
      </c>
      <c r="I539" s="7">
        <v>0</v>
      </c>
      <c r="J539" s="7">
        <v>0</v>
      </c>
      <c r="K539" s="7">
        <v>0</v>
      </c>
      <c r="L539" s="7">
        <v>1</v>
      </c>
      <c r="M539" s="7">
        <v>1</v>
      </c>
      <c r="N539" s="7">
        <v>1</v>
      </c>
      <c r="O539" s="7">
        <v>1</v>
      </c>
      <c r="P539" s="7">
        <v>1</v>
      </c>
      <c r="Q539" s="7">
        <v>0</v>
      </c>
      <c r="R539" s="7">
        <v>0</v>
      </c>
      <c r="S539" s="7">
        <v>0</v>
      </c>
      <c r="T539" s="8">
        <f>SUM(IO_Riparian[[#This Row],[JANUARY]:[DECEMBER]])</f>
        <v>5</v>
      </c>
    </row>
    <row r="540" spans="1:20" x14ac:dyDescent="0.25">
      <c r="A540" s="6" t="s">
        <v>1073</v>
      </c>
      <c r="B540" s="6" t="str">
        <f>IF(ISERROR(VLOOKUP(IO_Riparian[[#This Row],[APP_ID]],Table6[APPL_ID],1,FALSE)),"","Y")</f>
        <v>Y</v>
      </c>
      <c r="C540" s="6" t="str">
        <f>IF(ISERROR(VLOOKUP(IO_Riparian[[#This Row],[APP_ID]],Sheet1!$C$2:$C$9,1,FALSE)),"","Y")</f>
        <v/>
      </c>
      <c r="E540" s="6" t="s">
        <v>1531</v>
      </c>
      <c r="F540" s="41" t="s">
        <v>1532</v>
      </c>
      <c r="G540" s="6" t="s">
        <v>1074</v>
      </c>
      <c r="H540" s="7">
        <v>0</v>
      </c>
      <c r="I540" s="7">
        <v>0</v>
      </c>
      <c r="J540" s="7">
        <v>0</v>
      </c>
      <c r="K540" s="7">
        <v>1</v>
      </c>
      <c r="L540" s="7">
        <v>1</v>
      </c>
      <c r="M540" s="7">
        <v>1</v>
      </c>
      <c r="N540" s="7">
        <v>1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8">
        <f>SUM(IO_Riparian[[#This Row],[JANUARY]:[DECEMBER]])</f>
        <v>4</v>
      </c>
    </row>
    <row r="541" spans="1:20" x14ac:dyDescent="0.25">
      <c r="A541" s="6" t="s">
        <v>567</v>
      </c>
      <c r="B541" s="6" t="str">
        <f>IF(ISERROR(VLOOKUP(IO_Riparian[[#This Row],[APP_ID]],Table6[APPL_ID],1,FALSE)),"","Y")</f>
        <v>Y</v>
      </c>
      <c r="C541" s="6" t="str">
        <f>IF(ISERROR(VLOOKUP(IO_Riparian[[#This Row],[APP_ID]],Sheet1!$C$2:$C$9,1,FALSE)),"","Y")</f>
        <v/>
      </c>
      <c r="E541" s="6" t="s">
        <v>1531</v>
      </c>
      <c r="F541" s="41" t="s">
        <v>1532</v>
      </c>
      <c r="G541" s="6" t="s">
        <v>568</v>
      </c>
      <c r="H541" s="7">
        <v>0</v>
      </c>
      <c r="I541" s="7">
        <v>0</v>
      </c>
      <c r="J541" s="7">
        <v>0</v>
      </c>
      <c r="K541" s="7">
        <v>1</v>
      </c>
      <c r="L541" s="7">
        <v>1</v>
      </c>
      <c r="M541" s="7">
        <v>1</v>
      </c>
      <c r="N541" s="7">
        <v>1</v>
      </c>
      <c r="O541" s="7">
        <v>1</v>
      </c>
      <c r="P541" s="7">
        <v>1</v>
      </c>
      <c r="Q541" s="7">
        <v>0</v>
      </c>
      <c r="R541" s="7">
        <v>0</v>
      </c>
      <c r="S541" s="7">
        <v>0</v>
      </c>
      <c r="T541" s="8">
        <f>SUM(IO_Riparian[[#This Row],[JANUARY]:[DECEMBER]])</f>
        <v>6</v>
      </c>
    </row>
    <row r="542" spans="1:20" x14ac:dyDescent="0.25">
      <c r="A542" s="6" t="s">
        <v>488</v>
      </c>
      <c r="B542" s="6" t="str">
        <f>IF(ISERROR(VLOOKUP(IO_Riparian[[#This Row],[APP_ID]],Table6[APPL_ID],1,FALSE)),"","Y")</f>
        <v>Y</v>
      </c>
      <c r="C542" s="6" t="str">
        <f>IF(ISERROR(VLOOKUP(IO_Riparian[[#This Row],[APP_ID]],Sheet1!$C$2:$C$9,1,FALSE)),"","Y")</f>
        <v/>
      </c>
      <c r="E542" s="6" t="s">
        <v>1531</v>
      </c>
      <c r="F542" s="41" t="s">
        <v>1532</v>
      </c>
      <c r="G542" s="6" t="s">
        <v>479</v>
      </c>
      <c r="H542" s="7">
        <v>1</v>
      </c>
      <c r="I542" s="7">
        <v>1</v>
      </c>
      <c r="J542" s="7">
        <v>1</v>
      </c>
      <c r="K542" s="7">
        <v>1</v>
      </c>
      <c r="L542" s="7">
        <v>1</v>
      </c>
      <c r="M542" s="7">
        <v>1</v>
      </c>
      <c r="N542" s="7">
        <v>1</v>
      </c>
      <c r="O542" s="7">
        <v>1</v>
      </c>
      <c r="P542" s="7">
        <v>1</v>
      </c>
      <c r="Q542" s="7">
        <v>1</v>
      </c>
      <c r="R542" s="7">
        <v>1</v>
      </c>
      <c r="S542" s="7">
        <v>1</v>
      </c>
      <c r="T542" s="8">
        <f>SUM(IO_Riparian[[#This Row],[JANUARY]:[DECEMBER]])</f>
        <v>12</v>
      </c>
    </row>
    <row r="543" spans="1:20" x14ac:dyDescent="0.25">
      <c r="A543" s="6" t="s">
        <v>790</v>
      </c>
      <c r="B543" s="6" t="str">
        <f>IF(ISERROR(VLOOKUP(IO_Riparian[[#This Row],[APP_ID]],Table6[APPL_ID],1,FALSE)),"","Y")</f>
        <v>Y</v>
      </c>
      <c r="C543" s="6" t="str">
        <f>IF(ISERROR(VLOOKUP(IO_Riparian[[#This Row],[APP_ID]],Sheet1!$C$2:$C$9,1,FALSE)),"","Y")</f>
        <v/>
      </c>
      <c r="E543" s="6" t="s">
        <v>1531</v>
      </c>
      <c r="F543" s="41" t="s">
        <v>1532</v>
      </c>
      <c r="G543" s="6" t="s">
        <v>791</v>
      </c>
      <c r="H543" s="7">
        <v>0</v>
      </c>
      <c r="I543" s="7">
        <v>0</v>
      </c>
      <c r="J543" s="7">
        <v>0</v>
      </c>
      <c r="K543" s="7">
        <v>1</v>
      </c>
      <c r="L543" s="7">
        <v>1</v>
      </c>
      <c r="M543" s="7">
        <v>1</v>
      </c>
      <c r="N543" s="7">
        <v>1</v>
      </c>
      <c r="O543" s="7">
        <v>1</v>
      </c>
      <c r="P543" s="7">
        <v>1</v>
      </c>
      <c r="Q543" s="7">
        <v>0</v>
      </c>
      <c r="R543" s="7">
        <v>0</v>
      </c>
      <c r="S543" s="7">
        <v>0</v>
      </c>
      <c r="T543" s="8">
        <f>SUM(IO_Riparian[[#This Row],[JANUARY]:[DECEMBER]])</f>
        <v>6</v>
      </c>
    </row>
    <row r="544" spans="1:20" x14ac:dyDescent="0.25">
      <c r="A544" s="6" t="s">
        <v>929</v>
      </c>
      <c r="B544" s="6" t="str">
        <f>IF(ISERROR(VLOOKUP(IO_Riparian[[#This Row],[APP_ID]],Table6[APPL_ID],1,FALSE)),"","Y")</f>
        <v>Y</v>
      </c>
      <c r="C544" s="6" t="str">
        <f>IF(ISERROR(VLOOKUP(IO_Riparian[[#This Row],[APP_ID]],Sheet1!$C$2:$C$9,1,FALSE)),"","Y")</f>
        <v/>
      </c>
      <c r="E544" s="6" t="s">
        <v>1531</v>
      </c>
      <c r="F544" s="41" t="s">
        <v>1532</v>
      </c>
      <c r="G544" s="6" t="s">
        <v>930</v>
      </c>
      <c r="H544" s="7">
        <v>0</v>
      </c>
      <c r="I544" s="7">
        <v>0</v>
      </c>
      <c r="J544" s="7">
        <v>0</v>
      </c>
      <c r="K544" s="7">
        <v>0</v>
      </c>
      <c r="L544" s="7">
        <v>1</v>
      </c>
      <c r="M544" s="7">
        <v>1</v>
      </c>
      <c r="N544" s="7">
        <v>1</v>
      </c>
      <c r="O544" s="7">
        <v>1</v>
      </c>
      <c r="P544" s="7">
        <v>1</v>
      </c>
      <c r="Q544" s="7">
        <v>0</v>
      </c>
      <c r="R544" s="7">
        <v>0</v>
      </c>
      <c r="S544" s="7">
        <v>0</v>
      </c>
      <c r="T544" s="8">
        <f>SUM(IO_Riparian[[#This Row],[JANUARY]:[DECEMBER]])</f>
        <v>5</v>
      </c>
    </row>
    <row r="545" spans="1:20" x14ac:dyDescent="0.25">
      <c r="A545" s="6" t="s">
        <v>725</v>
      </c>
      <c r="B545" s="6" t="str">
        <f>IF(ISERROR(VLOOKUP(IO_Riparian[[#This Row],[APP_ID]],Table6[APPL_ID],1,FALSE)),"","Y")</f>
        <v>Y</v>
      </c>
      <c r="C545" s="6" t="str">
        <f>IF(ISERROR(VLOOKUP(IO_Riparian[[#This Row],[APP_ID]],Sheet1!$C$2:$C$9,1,FALSE)),"","Y")</f>
        <v/>
      </c>
      <c r="E545" s="6" t="s">
        <v>1531</v>
      </c>
      <c r="F545" s="41" t="s">
        <v>1533</v>
      </c>
      <c r="G545" s="6" t="s">
        <v>726</v>
      </c>
      <c r="H545" s="7">
        <v>340.3</v>
      </c>
      <c r="I545" s="7">
        <v>11.7</v>
      </c>
      <c r="J545" s="7">
        <v>3.6</v>
      </c>
      <c r="K545" s="7">
        <v>4.0999999999999996</v>
      </c>
      <c r="L545" s="7">
        <v>398</v>
      </c>
      <c r="M545" s="7">
        <v>792</v>
      </c>
      <c r="N545" s="7">
        <v>589.70000000000005</v>
      </c>
      <c r="O545" s="7">
        <v>352.7</v>
      </c>
      <c r="P545" s="7">
        <v>397.5</v>
      </c>
      <c r="Q545" s="7">
        <v>240.1</v>
      </c>
      <c r="R545" s="7">
        <v>0</v>
      </c>
      <c r="S545" s="7">
        <v>0.5</v>
      </c>
      <c r="T545" s="8">
        <f>SUM(IO_Riparian[[#This Row],[JANUARY]:[DECEMBER]])</f>
        <v>3130.2</v>
      </c>
    </row>
    <row r="546" spans="1:20" x14ac:dyDescent="0.25">
      <c r="A546" s="6" t="s">
        <v>515</v>
      </c>
      <c r="B546" s="6" t="str">
        <f>IF(ISERROR(VLOOKUP(IO_Riparian[[#This Row],[APP_ID]],Table6[APPL_ID],1,FALSE)),"","Y")</f>
        <v>Y</v>
      </c>
      <c r="C546" s="6" t="str">
        <f>IF(ISERROR(VLOOKUP(IO_Riparian[[#This Row],[APP_ID]],Sheet1!$C$2:$C$9,1,FALSE)),"","Y")</f>
        <v/>
      </c>
      <c r="E546" s="6" t="s">
        <v>1531</v>
      </c>
      <c r="F546" s="41" t="s">
        <v>1533</v>
      </c>
      <c r="G546" s="6" t="s">
        <v>516</v>
      </c>
      <c r="H546" s="7">
        <v>0</v>
      </c>
      <c r="I546" s="7">
        <v>0</v>
      </c>
      <c r="J546" s="7">
        <v>0</v>
      </c>
      <c r="K546" s="7">
        <v>1</v>
      </c>
      <c r="L546" s="7">
        <v>1</v>
      </c>
      <c r="M546" s="7">
        <v>1</v>
      </c>
      <c r="N546" s="7">
        <v>1</v>
      </c>
      <c r="O546" s="7">
        <v>1</v>
      </c>
      <c r="P546" s="7">
        <v>1</v>
      </c>
      <c r="Q546" s="7">
        <v>1</v>
      </c>
      <c r="R546" s="7">
        <v>0</v>
      </c>
      <c r="S546" s="7">
        <v>0</v>
      </c>
      <c r="T546" s="8">
        <f>SUM(IO_Riparian[[#This Row],[JANUARY]:[DECEMBER]])</f>
        <v>7</v>
      </c>
    </row>
    <row r="547" spans="1:20" x14ac:dyDescent="0.25">
      <c r="A547" s="6" t="s">
        <v>890</v>
      </c>
      <c r="B547" s="6" t="str">
        <f>IF(ISERROR(VLOOKUP(IO_Riparian[[#This Row],[APP_ID]],Table6[APPL_ID],1,FALSE)),"","Y")</f>
        <v>Y</v>
      </c>
      <c r="C547" s="6" t="str">
        <f>IF(ISERROR(VLOOKUP(IO_Riparian[[#This Row],[APP_ID]],Sheet1!$C$2:$C$9,1,FALSE)),"","Y")</f>
        <v/>
      </c>
      <c r="E547" s="6" t="s">
        <v>1531</v>
      </c>
      <c r="F547" s="41" t="s">
        <v>1533</v>
      </c>
      <c r="G547" s="6" t="s">
        <v>891</v>
      </c>
      <c r="H547" s="7">
        <v>0</v>
      </c>
      <c r="I547" s="7">
        <v>0</v>
      </c>
      <c r="J547" s="7">
        <v>1</v>
      </c>
      <c r="K547" s="7">
        <v>1</v>
      </c>
      <c r="L547" s="7">
        <v>1</v>
      </c>
      <c r="M547" s="7">
        <v>1</v>
      </c>
      <c r="N547" s="7">
        <v>1</v>
      </c>
      <c r="O547" s="7">
        <v>1</v>
      </c>
      <c r="P547" s="7">
        <v>0</v>
      </c>
      <c r="Q547" s="7">
        <v>0</v>
      </c>
      <c r="R547" s="7">
        <v>0</v>
      </c>
      <c r="S547" s="7">
        <v>0</v>
      </c>
      <c r="T547" s="8">
        <f>SUM(IO_Riparian[[#This Row],[JANUARY]:[DECEMBER]])</f>
        <v>6</v>
      </c>
    </row>
    <row r="548" spans="1:20" x14ac:dyDescent="0.25">
      <c r="A548" s="6" t="s">
        <v>271</v>
      </c>
      <c r="B548" s="6" t="str">
        <f>IF(ISERROR(VLOOKUP(IO_Riparian[[#This Row],[APP_ID]],Table6[APPL_ID],1,FALSE)),"","Y")</f>
        <v>Y</v>
      </c>
      <c r="C548" s="6" t="str">
        <f>IF(ISERROR(VLOOKUP(IO_Riparian[[#This Row],[APP_ID]],Sheet1!$C$2:$C$9,1,FALSE)),"","Y")</f>
        <v/>
      </c>
      <c r="E548" s="6" t="s">
        <v>1531</v>
      </c>
      <c r="F548" s="41" t="s">
        <v>1532</v>
      </c>
      <c r="G548" s="6" t="s">
        <v>120</v>
      </c>
      <c r="H548" s="7">
        <v>1</v>
      </c>
      <c r="I548" s="7">
        <v>1</v>
      </c>
      <c r="J548" s="7">
        <v>1</v>
      </c>
      <c r="K548" s="7">
        <v>1</v>
      </c>
      <c r="L548" s="7">
        <v>1</v>
      </c>
      <c r="M548" s="7">
        <v>1</v>
      </c>
      <c r="N548" s="7">
        <v>1</v>
      </c>
      <c r="O548" s="7">
        <v>1</v>
      </c>
      <c r="P548" s="7">
        <v>1</v>
      </c>
      <c r="Q548" s="7">
        <v>1</v>
      </c>
      <c r="R548" s="7">
        <v>1</v>
      </c>
      <c r="S548" s="7">
        <v>1</v>
      </c>
      <c r="T548" s="8">
        <f>SUM(IO_Riparian[[#This Row],[JANUARY]:[DECEMBER]])</f>
        <v>12</v>
      </c>
    </row>
    <row r="549" spans="1:20" x14ac:dyDescent="0.25">
      <c r="A549" s="6" t="s">
        <v>276</v>
      </c>
      <c r="B549" s="6" t="str">
        <f>IF(ISERROR(VLOOKUP(IO_Riparian[[#This Row],[APP_ID]],Table6[APPL_ID],1,FALSE)),"","Y")</f>
        <v>Y</v>
      </c>
      <c r="C549" s="6" t="str">
        <f>IF(ISERROR(VLOOKUP(IO_Riparian[[#This Row],[APP_ID]],Sheet1!$C$2:$C$9,1,FALSE)),"","Y")</f>
        <v/>
      </c>
      <c r="E549" s="6" t="s">
        <v>1531</v>
      </c>
      <c r="F549" s="41" t="s">
        <v>1532</v>
      </c>
      <c r="G549" s="6" t="s">
        <v>120</v>
      </c>
      <c r="H549" s="7">
        <v>1</v>
      </c>
      <c r="I549" s="7">
        <v>1</v>
      </c>
      <c r="J549" s="7">
        <v>1</v>
      </c>
      <c r="K549" s="7">
        <v>1</v>
      </c>
      <c r="L549" s="7">
        <v>1</v>
      </c>
      <c r="M549" s="7">
        <v>1</v>
      </c>
      <c r="N549" s="7">
        <v>1</v>
      </c>
      <c r="O549" s="7">
        <v>1</v>
      </c>
      <c r="P549" s="7">
        <v>1</v>
      </c>
      <c r="Q549" s="7">
        <v>1</v>
      </c>
      <c r="R549" s="7">
        <v>1</v>
      </c>
      <c r="S549" s="7">
        <v>1</v>
      </c>
      <c r="T549" s="8">
        <f>SUM(IO_Riparian[[#This Row],[JANUARY]:[DECEMBER]])</f>
        <v>12</v>
      </c>
    </row>
    <row r="550" spans="1:20" x14ac:dyDescent="0.25">
      <c r="A550" s="6" t="s">
        <v>1359</v>
      </c>
      <c r="B550" s="6" t="str">
        <f>IF(ISERROR(VLOOKUP(IO_Riparian[[#This Row],[APP_ID]],Table6[APPL_ID],1,FALSE)),"","Y")</f>
        <v>Y</v>
      </c>
      <c r="C550" s="6" t="str">
        <f>IF(ISERROR(VLOOKUP(IO_Riparian[[#This Row],[APP_ID]],Sheet1!$C$2:$C$9,1,FALSE)),"","Y")</f>
        <v/>
      </c>
      <c r="E550" s="6" t="s">
        <v>1531</v>
      </c>
      <c r="F550" s="41" t="s">
        <v>1532</v>
      </c>
      <c r="G550" s="6" t="s">
        <v>324</v>
      </c>
      <c r="H550" s="7">
        <v>1</v>
      </c>
      <c r="I550" s="7">
        <v>1</v>
      </c>
      <c r="J550" s="7">
        <v>1</v>
      </c>
      <c r="K550" s="7">
        <v>1</v>
      </c>
      <c r="L550" s="7">
        <v>1</v>
      </c>
      <c r="M550" s="7">
        <v>1</v>
      </c>
      <c r="N550" s="7">
        <v>1</v>
      </c>
      <c r="O550" s="7">
        <v>1</v>
      </c>
      <c r="P550" s="7">
        <v>1</v>
      </c>
      <c r="Q550" s="7">
        <v>1</v>
      </c>
      <c r="R550" s="7">
        <v>1</v>
      </c>
      <c r="S550" s="7">
        <v>1</v>
      </c>
      <c r="T550" s="8">
        <f>SUM(IO_Riparian[[#This Row],[JANUARY]:[DECEMBER]])</f>
        <v>12</v>
      </c>
    </row>
    <row r="551" spans="1:20" x14ac:dyDescent="0.25">
      <c r="A551" s="6" t="s">
        <v>955</v>
      </c>
      <c r="B551" s="6" t="str">
        <f>IF(ISERROR(VLOOKUP(IO_Riparian[[#This Row],[APP_ID]],Table6[APPL_ID],1,FALSE)),"","Y")</f>
        <v>Y</v>
      </c>
      <c r="C551" s="6" t="str">
        <f>IF(ISERROR(VLOOKUP(IO_Riparian[[#This Row],[APP_ID]],Sheet1!$C$2:$C$9,1,FALSE)),"","Y")</f>
        <v/>
      </c>
      <c r="E551" s="6" t="s">
        <v>1531</v>
      </c>
      <c r="F551" s="41" t="s">
        <v>1532</v>
      </c>
      <c r="G551" s="6" t="s">
        <v>956</v>
      </c>
      <c r="H551" s="7">
        <v>0</v>
      </c>
      <c r="I551" s="7">
        <v>0</v>
      </c>
      <c r="J551" s="7">
        <v>1</v>
      </c>
      <c r="K551" s="7">
        <v>1</v>
      </c>
      <c r="L551" s="7">
        <v>1</v>
      </c>
      <c r="M551" s="7">
        <v>1</v>
      </c>
      <c r="N551" s="7">
        <v>1</v>
      </c>
      <c r="O551" s="7">
        <v>1</v>
      </c>
      <c r="P551" s="7">
        <v>1</v>
      </c>
      <c r="Q551" s="7">
        <v>1</v>
      </c>
      <c r="R551" s="7">
        <v>0</v>
      </c>
      <c r="S551" s="7">
        <v>0</v>
      </c>
      <c r="T551" s="8">
        <f>SUM(IO_Riparian[[#This Row],[JANUARY]:[DECEMBER]])</f>
        <v>8</v>
      </c>
    </row>
    <row r="552" spans="1:20" x14ac:dyDescent="0.25">
      <c r="A552" s="6" t="s">
        <v>958</v>
      </c>
      <c r="B552" s="6" t="str">
        <f>IF(ISERROR(VLOOKUP(IO_Riparian[[#This Row],[APP_ID]],Table6[APPL_ID],1,FALSE)),"","Y")</f>
        <v>Y</v>
      </c>
      <c r="C552" s="6" t="str">
        <f>IF(ISERROR(VLOOKUP(IO_Riparian[[#This Row],[APP_ID]],Sheet1!$C$2:$C$9,1,FALSE)),"","Y")</f>
        <v/>
      </c>
      <c r="E552" s="6" t="s">
        <v>1531</v>
      </c>
      <c r="F552" s="41" t="s">
        <v>1532</v>
      </c>
      <c r="G552" s="6" t="s">
        <v>956</v>
      </c>
      <c r="H552" s="7">
        <v>0</v>
      </c>
      <c r="I552" s="7">
        <v>0</v>
      </c>
      <c r="J552" s="7">
        <v>1</v>
      </c>
      <c r="K552" s="7">
        <v>1</v>
      </c>
      <c r="L552" s="7">
        <v>1</v>
      </c>
      <c r="M552" s="7">
        <v>1</v>
      </c>
      <c r="N552" s="7">
        <v>1</v>
      </c>
      <c r="O552" s="7">
        <v>1</v>
      </c>
      <c r="P552" s="7">
        <v>1</v>
      </c>
      <c r="Q552" s="7">
        <v>1</v>
      </c>
      <c r="R552" s="7">
        <v>0</v>
      </c>
      <c r="S552" s="7">
        <v>0</v>
      </c>
      <c r="T552" s="8">
        <f>SUM(IO_Riparian[[#This Row],[JANUARY]:[DECEMBER]])</f>
        <v>8</v>
      </c>
    </row>
    <row r="553" spans="1:20" x14ac:dyDescent="0.25">
      <c r="A553" s="6" t="s">
        <v>960</v>
      </c>
      <c r="B553" s="6" t="str">
        <f>IF(ISERROR(VLOOKUP(IO_Riparian[[#This Row],[APP_ID]],Table6[APPL_ID],1,FALSE)),"","Y")</f>
        <v>Y</v>
      </c>
      <c r="C553" s="6" t="str">
        <f>IF(ISERROR(VLOOKUP(IO_Riparian[[#This Row],[APP_ID]],Sheet1!$C$2:$C$9,1,FALSE)),"","Y")</f>
        <v/>
      </c>
      <c r="E553" s="6" t="s">
        <v>1531</v>
      </c>
      <c r="F553" s="41" t="s">
        <v>1532</v>
      </c>
      <c r="G553" s="6" t="s">
        <v>956</v>
      </c>
      <c r="H553" s="7">
        <v>0</v>
      </c>
      <c r="I553" s="7">
        <v>0</v>
      </c>
      <c r="J553" s="7">
        <v>1</v>
      </c>
      <c r="K553" s="7">
        <v>1</v>
      </c>
      <c r="L553" s="7">
        <v>1</v>
      </c>
      <c r="M553" s="7">
        <v>1</v>
      </c>
      <c r="N553" s="7">
        <v>1</v>
      </c>
      <c r="O553" s="7">
        <v>1</v>
      </c>
      <c r="P553" s="7">
        <v>1</v>
      </c>
      <c r="Q553" s="7">
        <v>1</v>
      </c>
      <c r="R553" s="7">
        <v>0</v>
      </c>
      <c r="S553" s="7">
        <v>0</v>
      </c>
      <c r="T553" s="8">
        <f>SUM(IO_Riparian[[#This Row],[JANUARY]:[DECEMBER]])</f>
        <v>8</v>
      </c>
    </row>
    <row r="554" spans="1:20" x14ac:dyDescent="0.25">
      <c r="A554" s="6" t="s">
        <v>784</v>
      </c>
      <c r="B554" s="6" t="str">
        <f>IF(ISERROR(VLOOKUP(IO_Riparian[[#This Row],[APP_ID]],Table6[APPL_ID],1,FALSE)),"","Y")</f>
        <v>Y</v>
      </c>
      <c r="C554" s="6" t="str">
        <f>IF(ISERROR(VLOOKUP(IO_Riparian[[#This Row],[APP_ID]],Sheet1!$C$2:$C$9,1,FALSE)),"","Y")</f>
        <v/>
      </c>
      <c r="E554" s="6" t="s">
        <v>1531</v>
      </c>
      <c r="F554" s="41" t="s">
        <v>1532</v>
      </c>
      <c r="G554" s="6" t="s">
        <v>448</v>
      </c>
      <c r="H554" s="7">
        <v>0</v>
      </c>
      <c r="I554" s="7">
        <v>0</v>
      </c>
      <c r="J554" s="7">
        <v>0</v>
      </c>
      <c r="K554" s="7">
        <v>0</v>
      </c>
      <c r="L554" s="7">
        <v>1</v>
      </c>
      <c r="M554" s="7">
        <v>1</v>
      </c>
      <c r="N554" s="7">
        <v>1</v>
      </c>
      <c r="O554" s="7">
        <v>1</v>
      </c>
      <c r="P554" s="7">
        <v>0</v>
      </c>
      <c r="Q554" s="7">
        <v>0</v>
      </c>
      <c r="R554" s="7">
        <v>0</v>
      </c>
      <c r="S554" s="7">
        <v>0</v>
      </c>
      <c r="T554" s="8">
        <f>SUM(IO_Riparian[[#This Row],[JANUARY]:[DECEMBER]])</f>
        <v>4</v>
      </c>
    </row>
    <row r="555" spans="1:20" x14ac:dyDescent="0.25">
      <c r="A555" s="6" t="s">
        <v>462</v>
      </c>
      <c r="B555" s="6" t="str">
        <f>IF(ISERROR(VLOOKUP(IO_Riparian[[#This Row],[APP_ID]],Table6[APPL_ID],1,FALSE)),"","Y")</f>
        <v>Y</v>
      </c>
      <c r="C555" s="6" t="str">
        <f>IF(ISERROR(VLOOKUP(IO_Riparian[[#This Row],[APP_ID]],Sheet1!$C$2:$C$9,1,FALSE)),"","Y")</f>
        <v/>
      </c>
      <c r="E555" s="6" t="s">
        <v>1531</v>
      </c>
      <c r="F555" s="41" t="s">
        <v>1532</v>
      </c>
      <c r="G555" s="6" t="s">
        <v>448</v>
      </c>
      <c r="H555" s="7">
        <v>0</v>
      </c>
      <c r="I555" s="7">
        <v>0</v>
      </c>
      <c r="J555" s="7">
        <v>1</v>
      </c>
      <c r="K555" s="7">
        <v>1</v>
      </c>
      <c r="L555" s="7">
        <v>1</v>
      </c>
      <c r="M555" s="7">
        <v>1</v>
      </c>
      <c r="N555" s="7">
        <v>1</v>
      </c>
      <c r="O555" s="7">
        <v>1</v>
      </c>
      <c r="P555" s="7">
        <v>0</v>
      </c>
      <c r="Q555" s="7">
        <v>0</v>
      </c>
      <c r="R555" s="7">
        <v>0</v>
      </c>
      <c r="S555" s="7">
        <v>0</v>
      </c>
      <c r="T555" s="8">
        <f>SUM(IO_Riparian[[#This Row],[JANUARY]:[DECEMBER]])</f>
        <v>6</v>
      </c>
    </row>
    <row r="556" spans="1:20" x14ac:dyDescent="0.25">
      <c r="A556" s="6" t="s">
        <v>1346</v>
      </c>
      <c r="B556" s="6" t="str">
        <f>IF(ISERROR(VLOOKUP(IO_Riparian[[#This Row],[APP_ID]],Table6[APPL_ID],1,FALSE)),"","Y")</f>
        <v>Y</v>
      </c>
      <c r="C556" s="6" t="str">
        <f>IF(ISERROR(VLOOKUP(IO_Riparian[[#This Row],[APP_ID]],Sheet1!$C$2:$C$9,1,FALSE)),"","Y")</f>
        <v/>
      </c>
      <c r="E556" s="6" t="s">
        <v>1531</v>
      </c>
      <c r="F556" s="41" t="s">
        <v>1532</v>
      </c>
      <c r="G556" s="6" t="s">
        <v>771</v>
      </c>
      <c r="H556" s="7">
        <v>0</v>
      </c>
      <c r="I556" s="7">
        <v>0</v>
      </c>
      <c r="J556" s="7">
        <v>0</v>
      </c>
      <c r="K556" s="7">
        <v>0</v>
      </c>
      <c r="L556" s="7">
        <v>1</v>
      </c>
      <c r="M556" s="7">
        <v>1</v>
      </c>
      <c r="N556" s="7">
        <v>1</v>
      </c>
      <c r="O556" s="7">
        <v>1</v>
      </c>
      <c r="P556" s="7">
        <v>0</v>
      </c>
      <c r="Q556" s="7">
        <v>0</v>
      </c>
      <c r="R556" s="7">
        <v>0</v>
      </c>
      <c r="S556" s="7">
        <v>0</v>
      </c>
      <c r="T556" s="8">
        <f>SUM(IO_Riparian[[#This Row],[JANUARY]:[DECEMBER]])</f>
        <v>4</v>
      </c>
    </row>
    <row r="557" spans="1:20" x14ac:dyDescent="0.25">
      <c r="A557" s="6" t="s">
        <v>463</v>
      </c>
      <c r="B557" s="6" t="str">
        <f>IF(ISERROR(VLOOKUP(IO_Riparian[[#This Row],[APP_ID]],Table6[APPL_ID],1,FALSE)),"","Y")</f>
        <v>Y</v>
      </c>
      <c r="C557" s="6" t="str">
        <f>IF(ISERROR(VLOOKUP(IO_Riparian[[#This Row],[APP_ID]],Sheet1!$C$2:$C$9,1,FALSE)),"","Y")</f>
        <v/>
      </c>
      <c r="E557" s="6" t="s">
        <v>1531</v>
      </c>
      <c r="F557" s="41" t="s">
        <v>1532</v>
      </c>
      <c r="G557" s="6" t="s">
        <v>448</v>
      </c>
      <c r="H557" s="7">
        <v>0</v>
      </c>
      <c r="I557" s="7">
        <v>0</v>
      </c>
      <c r="J557" s="7">
        <v>1</v>
      </c>
      <c r="K557" s="7">
        <v>1</v>
      </c>
      <c r="L557" s="7">
        <v>1</v>
      </c>
      <c r="M557" s="7">
        <v>1</v>
      </c>
      <c r="N557" s="7">
        <v>1</v>
      </c>
      <c r="O557" s="7">
        <v>1</v>
      </c>
      <c r="P557" s="7">
        <v>0</v>
      </c>
      <c r="Q557" s="7">
        <v>0</v>
      </c>
      <c r="R557" s="7">
        <v>0</v>
      </c>
      <c r="S557" s="7">
        <v>0</v>
      </c>
      <c r="T557" s="8">
        <f>SUM(IO_Riparian[[#This Row],[JANUARY]:[DECEMBER]])</f>
        <v>6</v>
      </c>
    </row>
    <row r="558" spans="1:20" x14ac:dyDescent="0.25">
      <c r="A558" s="6" t="s">
        <v>1333</v>
      </c>
      <c r="B558" s="6" t="str">
        <f>IF(ISERROR(VLOOKUP(IO_Riparian[[#This Row],[APP_ID]],Table6[APPL_ID],1,FALSE)),"","Y")</f>
        <v>Y</v>
      </c>
      <c r="C558" s="6" t="str">
        <f>IF(ISERROR(VLOOKUP(IO_Riparian[[#This Row],[APP_ID]],Sheet1!$C$2:$C$9,1,FALSE)),"","Y")</f>
        <v/>
      </c>
      <c r="E558" s="6" t="s">
        <v>1531</v>
      </c>
      <c r="F558" s="41" t="s">
        <v>1532</v>
      </c>
      <c r="G558" s="6" t="s">
        <v>1326</v>
      </c>
      <c r="H558" s="7">
        <v>1</v>
      </c>
      <c r="I558" s="7">
        <v>0</v>
      </c>
      <c r="J558" s="7">
        <v>1</v>
      </c>
      <c r="K558" s="7">
        <v>1</v>
      </c>
      <c r="L558" s="7">
        <v>1</v>
      </c>
      <c r="M558" s="7">
        <v>1</v>
      </c>
      <c r="N558" s="7">
        <v>1</v>
      </c>
      <c r="O558" s="7">
        <v>1</v>
      </c>
      <c r="P558" s="7">
        <v>1</v>
      </c>
      <c r="Q558" s="7">
        <v>1</v>
      </c>
      <c r="R558" s="7">
        <v>1</v>
      </c>
      <c r="S558" s="7">
        <v>1</v>
      </c>
      <c r="T558" s="8">
        <f>SUM(IO_Riparian[[#This Row],[JANUARY]:[DECEMBER]])</f>
        <v>11</v>
      </c>
    </row>
    <row r="559" spans="1:20" x14ac:dyDescent="0.25">
      <c r="A559" s="6" t="s">
        <v>1334</v>
      </c>
      <c r="B559" s="6" t="str">
        <f>IF(ISERROR(VLOOKUP(IO_Riparian[[#This Row],[APP_ID]],Table6[APPL_ID],1,FALSE)),"","Y")</f>
        <v>Y</v>
      </c>
      <c r="C559" s="6" t="str">
        <f>IF(ISERROR(VLOOKUP(IO_Riparian[[#This Row],[APP_ID]],Sheet1!$C$2:$C$9,1,FALSE)),"","Y")</f>
        <v/>
      </c>
      <c r="E559" s="6" t="s">
        <v>1531</v>
      </c>
      <c r="F559" s="41" t="s">
        <v>1532</v>
      </c>
      <c r="G559" s="6" t="s">
        <v>1326</v>
      </c>
      <c r="H559" s="7">
        <v>1</v>
      </c>
      <c r="I559" s="7">
        <v>0</v>
      </c>
      <c r="J559" s="7">
        <v>1</v>
      </c>
      <c r="K559" s="7">
        <v>1</v>
      </c>
      <c r="L559" s="7">
        <v>1</v>
      </c>
      <c r="M559" s="7">
        <v>1</v>
      </c>
      <c r="N559" s="7">
        <v>1</v>
      </c>
      <c r="O559" s="7">
        <v>1</v>
      </c>
      <c r="P559" s="7">
        <v>1</v>
      </c>
      <c r="Q559" s="7">
        <v>1</v>
      </c>
      <c r="R559" s="7">
        <v>1</v>
      </c>
      <c r="S559" s="7">
        <v>1</v>
      </c>
      <c r="T559" s="8">
        <f>SUM(IO_Riparian[[#This Row],[JANUARY]:[DECEMBER]])</f>
        <v>11</v>
      </c>
    </row>
    <row r="560" spans="1:20" x14ac:dyDescent="0.25">
      <c r="A560" s="6" t="s">
        <v>1332</v>
      </c>
      <c r="B560" s="6" t="str">
        <f>IF(ISERROR(VLOOKUP(IO_Riparian[[#This Row],[APP_ID]],Table6[APPL_ID],1,FALSE)),"","Y")</f>
        <v>Y</v>
      </c>
      <c r="C560" s="6" t="str">
        <f>IF(ISERROR(VLOOKUP(IO_Riparian[[#This Row],[APP_ID]],Sheet1!$C$2:$C$9,1,FALSE)),"","Y")</f>
        <v/>
      </c>
      <c r="E560" s="6" t="s">
        <v>1531</v>
      </c>
      <c r="F560" s="41" t="s">
        <v>1532</v>
      </c>
      <c r="G560" s="6" t="s">
        <v>1326</v>
      </c>
      <c r="H560" s="7">
        <v>1</v>
      </c>
      <c r="I560" s="7">
        <v>0</v>
      </c>
      <c r="J560" s="7">
        <v>1</v>
      </c>
      <c r="K560" s="7">
        <v>1</v>
      </c>
      <c r="L560" s="7">
        <v>1</v>
      </c>
      <c r="M560" s="7">
        <v>1</v>
      </c>
      <c r="N560" s="7">
        <v>1</v>
      </c>
      <c r="O560" s="7">
        <v>1</v>
      </c>
      <c r="P560" s="7">
        <v>1</v>
      </c>
      <c r="Q560" s="7">
        <v>1</v>
      </c>
      <c r="R560" s="7">
        <v>1</v>
      </c>
      <c r="S560" s="7">
        <v>1</v>
      </c>
      <c r="T560" s="8">
        <f>SUM(IO_Riparian[[#This Row],[JANUARY]:[DECEMBER]])</f>
        <v>11</v>
      </c>
    </row>
    <row r="561" spans="1:20" x14ac:dyDescent="0.25">
      <c r="A561" s="6" t="s">
        <v>1331</v>
      </c>
      <c r="B561" s="6" t="str">
        <f>IF(ISERROR(VLOOKUP(IO_Riparian[[#This Row],[APP_ID]],Table6[APPL_ID],1,FALSE)),"","Y")</f>
        <v>Y</v>
      </c>
      <c r="C561" s="6" t="str">
        <f>IF(ISERROR(VLOOKUP(IO_Riparian[[#This Row],[APP_ID]],Sheet1!$C$2:$C$9,1,FALSE)),"","Y")</f>
        <v/>
      </c>
      <c r="E561" s="6" t="s">
        <v>1531</v>
      </c>
      <c r="F561" s="41" t="s">
        <v>1532</v>
      </c>
      <c r="G561" s="6" t="s">
        <v>1326</v>
      </c>
      <c r="H561" s="7">
        <v>1</v>
      </c>
      <c r="I561" s="7">
        <v>0</v>
      </c>
      <c r="J561" s="7">
        <v>1</v>
      </c>
      <c r="K561" s="7">
        <v>1</v>
      </c>
      <c r="L561" s="7">
        <v>1</v>
      </c>
      <c r="M561" s="7">
        <v>1</v>
      </c>
      <c r="N561" s="7">
        <v>1</v>
      </c>
      <c r="O561" s="7">
        <v>1</v>
      </c>
      <c r="P561" s="7">
        <v>1</v>
      </c>
      <c r="Q561" s="7">
        <v>1</v>
      </c>
      <c r="R561" s="7">
        <v>1</v>
      </c>
      <c r="S561" s="7">
        <v>1</v>
      </c>
      <c r="T561" s="8">
        <f>SUM(IO_Riparian[[#This Row],[JANUARY]:[DECEMBER]])</f>
        <v>11</v>
      </c>
    </row>
    <row r="562" spans="1:20" x14ac:dyDescent="0.25">
      <c r="A562" s="6" t="s">
        <v>1335</v>
      </c>
      <c r="B562" s="6" t="str">
        <f>IF(ISERROR(VLOOKUP(IO_Riparian[[#This Row],[APP_ID]],Table6[APPL_ID],1,FALSE)),"","Y")</f>
        <v>Y</v>
      </c>
      <c r="C562" s="6" t="str">
        <f>IF(ISERROR(VLOOKUP(IO_Riparian[[#This Row],[APP_ID]],Sheet1!$C$2:$C$9,1,FALSE)),"","Y")</f>
        <v/>
      </c>
      <c r="E562" s="6" t="s">
        <v>1531</v>
      </c>
      <c r="F562" s="41" t="s">
        <v>1532</v>
      </c>
      <c r="G562" s="6" t="s">
        <v>1326</v>
      </c>
      <c r="H562" s="7">
        <v>1</v>
      </c>
      <c r="I562" s="7">
        <v>0</v>
      </c>
      <c r="J562" s="7">
        <v>1</v>
      </c>
      <c r="K562" s="7">
        <v>1</v>
      </c>
      <c r="L562" s="7">
        <v>1</v>
      </c>
      <c r="M562" s="7">
        <v>1</v>
      </c>
      <c r="N562" s="7">
        <v>1</v>
      </c>
      <c r="O562" s="7">
        <v>1</v>
      </c>
      <c r="P562" s="7">
        <v>1</v>
      </c>
      <c r="Q562" s="7">
        <v>1</v>
      </c>
      <c r="R562" s="7">
        <v>1</v>
      </c>
      <c r="S562" s="7">
        <v>1</v>
      </c>
      <c r="T562" s="8">
        <f>SUM(IO_Riparian[[#This Row],[JANUARY]:[DECEMBER]])</f>
        <v>11</v>
      </c>
    </row>
    <row r="563" spans="1:20" x14ac:dyDescent="0.25">
      <c r="A563" s="6" t="s">
        <v>1330</v>
      </c>
      <c r="B563" s="6" t="str">
        <f>IF(ISERROR(VLOOKUP(IO_Riparian[[#This Row],[APP_ID]],Table6[APPL_ID],1,FALSE)),"","Y")</f>
        <v>Y</v>
      </c>
      <c r="C563" s="6" t="str">
        <f>IF(ISERROR(VLOOKUP(IO_Riparian[[#This Row],[APP_ID]],Sheet1!$C$2:$C$9,1,FALSE)),"","Y")</f>
        <v/>
      </c>
      <c r="E563" s="6" t="s">
        <v>1531</v>
      </c>
      <c r="F563" s="41" t="s">
        <v>1532</v>
      </c>
      <c r="G563" s="6" t="s">
        <v>1326</v>
      </c>
      <c r="H563" s="7">
        <v>1</v>
      </c>
      <c r="I563" s="7">
        <v>0</v>
      </c>
      <c r="J563" s="7">
        <v>1</v>
      </c>
      <c r="K563" s="7">
        <v>1</v>
      </c>
      <c r="L563" s="7">
        <v>1</v>
      </c>
      <c r="M563" s="7">
        <v>1</v>
      </c>
      <c r="N563" s="7">
        <v>1</v>
      </c>
      <c r="O563" s="7">
        <v>1</v>
      </c>
      <c r="P563" s="7">
        <v>1</v>
      </c>
      <c r="Q563" s="7">
        <v>1</v>
      </c>
      <c r="R563" s="7">
        <v>1</v>
      </c>
      <c r="S563" s="7">
        <v>1</v>
      </c>
      <c r="T563" s="8">
        <f>SUM(IO_Riparian[[#This Row],[JANUARY]:[DECEMBER]])</f>
        <v>11</v>
      </c>
    </row>
    <row r="564" spans="1:20" x14ac:dyDescent="0.25">
      <c r="A564" s="6" t="s">
        <v>1336</v>
      </c>
      <c r="B564" s="6" t="str">
        <f>IF(ISERROR(VLOOKUP(IO_Riparian[[#This Row],[APP_ID]],Table6[APPL_ID],1,FALSE)),"","Y")</f>
        <v>Y</v>
      </c>
      <c r="C564" s="6" t="str">
        <f>IF(ISERROR(VLOOKUP(IO_Riparian[[#This Row],[APP_ID]],Sheet1!$C$2:$C$9,1,FALSE)),"","Y")</f>
        <v/>
      </c>
      <c r="E564" s="6" t="s">
        <v>1531</v>
      </c>
      <c r="F564" s="41" t="s">
        <v>1532</v>
      </c>
      <c r="G564" s="6" t="s">
        <v>1326</v>
      </c>
      <c r="H564" s="7">
        <v>1</v>
      </c>
      <c r="I564" s="7">
        <v>0</v>
      </c>
      <c r="J564" s="7">
        <v>1</v>
      </c>
      <c r="K564" s="7">
        <v>1</v>
      </c>
      <c r="L564" s="7">
        <v>1</v>
      </c>
      <c r="M564" s="7">
        <v>1</v>
      </c>
      <c r="N564" s="7">
        <v>1</v>
      </c>
      <c r="O564" s="7">
        <v>1</v>
      </c>
      <c r="P564" s="7">
        <v>1</v>
      </c>
      <c r="Q564" s="7">
        <v>1</v>
      </c>
      <c r="R564" s="7">
        <v>1</v>
      </c>
      <c r="S564" s="7">
        <v>1</v>
      </c>
      <c r="T564" s="8">
        <f>SUM(IO_Riparian[[#This Row],[JANUARY]:[DECEMBER]])</f>
        <v>11</v>
      </c>
    </row>
    <row r="565" spans="1:20" x14ac:dyDescent="0.25">
      <c r="A565" s="6" t="s">
        <v>1329</v>
      </c>
      <c r="B565" s="6" t="str">
        <f>IF(ISERROR(VLOOKUP(IO_Riparian[[#This Row],[APP_ID]],Table6[APPL_ID],1,FALSE)),"","Y")</f>
        <v>Y</v>
      </c>
      <c r="C565" s="6" t="str">
        <f>IF(ISERROR(VLOOKUP(IO_Riparian[[#This Row],[APP_ID]],Sheet1!$C$2:$C$9,1,FALSE)),"","Y")</f>
        <v/>
      </c>
      <c r="E565" s="6" t="s">
        <v>1531</v>
      </c>
      <c r="F565" s="41" t="s">
        <v>1532</v>
      </c>
      <c r="G565" s="6" t="s">
        <v>1326</v>
      </c>
      <c r="H565" s="7">
        <v>1</v>
      </c>
      <c r="I565" s="7">
        <v>0</v>
      </c>
      <c r="J565" s="7">
        <v>1</v>
      </c>
      <c r="K565" s="7">
        <v>1</v>
      </c>
      <c r="L565" s="7">
        <v>1</v>
      </c>
      <c r="M565" s="7">
        <v>1</v>
      </c>
      <c r="N565" s="7">
        <v>1</v>
      </c>
      <c r="O565" s="7">
        <v>1</v>
      </c>
      <c r="P565" s="7">
        <v>1</v>
      </c>
      <c r="Q565" s="7">
        <v>1</v>
      </c>
      <c r="R565" s="7">
        <v>1</v>
      </c>
      <c r="S565" s="7">
        <v>1</v>
      </c>
      <c r="T565" s="8">
        <f>SUM(IO_Riparian[[#This Row],[JANUARY]:[DECEMBER]])</f>
        <v>11</v>
      </c>
    </row>
    <row r="566" spans="1:20" x14ac:dyDescent="0.25">
      <c r="A566" s="6" t="s">
        <v>1337</v>
      </c>
      <c r="B566" s="6" t="str">
        <f>IF(ISERROR(VLOOKUP(IO_Riparian[[#This Row],[APP_ID]],Table6[APPL_ID],1,FALSE)),"","Y")</f>
        <v>Y</v>
      </c>
      <c r="C566" s="6" t="str">
        <f>IF(ISERROR(VLOOKUP(IO_Riparian[[#This Row],[APP_ID]],Sheet1!$C$2:$C$9,1,FALSE)),"","Y")</f>
        <v/>
      </c>
      <c r="E566" s="6" t="s">
        <v>1531</v>
      </c>
      <c r="F566" s="41" t="s">
        <v>1532</v>
      </c>
      <c r="G566" s="6" t="s">
        <v>1326</v>
      </c>
      <c r="H566" s="7">
        <v>1</v>
      </c>
      <c r="I566" s="7">
        <v>0</v>
      </c>
      <c r="J566" s="7">
        <v>1</v>
      </c>
      <c r="K566" s="7">
        <v>1</v>
      </c>
      <c r="L566" s="7">
        <v>1</v>
      </c>
      <c r="M566" s="7">
        <v>1</v>
      </c>
      <c r="N566" s="7">
        <v>1</v>
      </c>
      <c r="O566" s="7">
        <v>1</v>
      </c>
      <c r="P566" s="7">
        <v>1</v>
      </c>
      <c r="Q566" s="7">
        <v>1</v>
      </c>
      <c r="R566" s="7">
        <v>1</v>
      </c>
      <c r="S566" s="7">
        <v>1</v>
      </c>
      <c r="T566" s="8">
        <f>SUM(IO_Riparian[[#This Row],[JANUARY]:[DECEMBER]])</f>
        <v>11</v>
      </c>
    </row>
    <row r="567" spans="1:20" x14ac:dyDescent="0.25">
      <c r="A567" s="6" t="s">
        <v>1328</v>
      </c>
      <c r="B567" s="6" t="str">
        <f>IF(ISERROR(VLOOKUP(IO_Riparian[[#This Row],[APP_ID]],Table6[APPL_ID],1,FALSE)),"","Y")</f>
        <v>Y</v>
      </c>
      <c r="C567" s="6" t="str">
        <f>IF(ISERROR(VLOOKUP(IO_Riparian[[#This Row],[APP_ID]],Sheet1!$C$2:$C$9,1,FALSE)),"","Y")</f>
        <v/>
      </c>
      <c r="E567" s="6" t="s">
        <v>1531</v>
      </c>
      <c r="F567" s="41" t="s">
        <v>1532</v>
      </c>
      <c r="G567" s="6" t="s">
        <v>1326</v>
      </c>
      <c r="H567" s="7">
        <v>1</v>
      </c>
      <c r="I567" s="7">
        <v>0</v>
      </c>
      <c r="J567" s="7">
        <v>1</v>
      </c>
      <c r="K567" s="7">
        <v>1</v>
      </c>
      <c r="L567" s="7">
        <v>1</v>
      </c>
      <c r="M567" s="7">
        <v>1</v>
      </c>
      <c r="N567" s="7">
        <v>1</v>
      </c>
      <c r="O567" s="7">
        <v>1</v>
      </c>
      <c r="P567" s="7">
        <v>1</v>
      </c>
      <c r="Q567" s="7">
        <v>1</v>
      </c>
      <c r="R567" s="7">
        <v>1</v>
      </c>
      <c r="S567" s="7">
        <v>1</v>
      </c>
      <c r="T567" s="8">
        <f>SUM(IO_Riparian[[#This Row],[JANUARY]:[DECEMBER]])</f>
        <v>11</v>
      </c>
    </row>
    <row r="568" spans="1:20" x14ac:dyDescent="0.25">
      <c r="A568" s="6" t="s">
        <v>1338</v>
      </c>
      <c r="B568" s="6" t="str">
        <f>IF(ISERROR(VLOOKUP(IO_Riparian[[#This Row],[APP_ID]],Table6[APPL_ID],1,FALSE)),"","Y")</f>
        <v>Y</v>
      </c>
      <c r="C568" s="6" t="str">
        <f>IF(ISERROR(VLOOKUP(IO_Riparian[[#This Row],[APP_ID]],Sheet1!$C$2:$C$9,1,FALSE)),"","Y")</f>
        <v/>
      </c>
      <c r="E568" s="6" t="s">
        <v>1531</v>
      </c>
      <c r="F568" s="41" t="s">
        <v>1532</v>
      </c>
      <c r="G568" s="6" t="s">
        <v>1326</v>
      </c>
      <c r="H568" s="7">
        <v>1</v>
      </c>
      <c r="I568" s="7">
        <v>0</v>
      </c>
      <c r="J568" s="7">
        <v>1</v>
      </c>
      <c r="K568" s="7">
        <v>1</v>
      </c>
      <c r="L568" s="7">
        <v>1</v>
      </c>
      <c r="M568" s="7">
        <v>1</v>
      </c>
      <c r="N568" s="7">
        <v>1</v>
      </c>
      <c r="O568" s="7">
        <v>1</v>
      </c>
      <c r="P568" s="7">
        <v>1</v>
      </c>
      <c r="Q568" s="7">
        <v>1</v>
      </c>
      <c r="R568" s="7">
        <v>1</v>
      </c>
      <c r="S568" s="7">
        <v>1</v>
      </c>
      <c r="T568" s="8">
        <f>SUM(IO_Riparian[[#This Row],[JANUARY]:[DECEMBER]])</f>
        <v>11</v>
      </c>
    </row>
    <row r="569" spans="1:20" x14ac:dyDescent="0.25">
      <c r="A569" s="6" t="s">
        <v>1327</v>
      </c>
      <c r="B569" s="6" t="str">
        <f>IF(ISERROR(VLOOKUP(IO_Riparian[[#This Row],[APP_ID]],Table6[APPL_ID],1,FALSE)),"","Y")</f>
        <v>Y</v>
      </c>
      <c r="C569" s="6" t="str">
        <f>IF(ISERROR(VLOOKUP(IO_Riparian[[#This Row],[APP_ID]],Sheet1!$C$2:$C$9,1,FALSE)),"","Y")</f>
        <v/>
      </c>
      <c r="E569" s="6" t="s">
        <v>1531</v>
      </c>
      <c r="F569" s="41" t="s">
        <v>1532</v>
      </c>
      <c r="G569" s="6" t="s">
        <v>1326</v>
      </c>
      <c r="H569" s="7">
        <v>1</v>
      </c>
      <c r="I569" s="7">
        <v>0</v>
      </c>
      <c r="J569" s="7">
        <v>1</v>
      </c>
      <c r="K569" s="7">
        <v>1</v>
      </c>
      <c r="L569" s="7">
        <v>1</v>
      </c>
      <c r="M569" s="7">
        <v>1</v>
      </c>
      <c r="N569" s="7">
        <v>1</v>
      </c>
      <c r="O569" s="7">
        <v>1</v>
      </c>
      <c r="P569" s="7">
        <v>1</v>
      </c>
      <c r="Q569" s="7">
        <v>1</v>
      </c>
      <c r="R569" s="7">
        <v>1</v>
      </c>
      <c r="S569" s="7">
        <v>1</v>
      </c>
      <c r="T569" s="8">
        <f>SUM(IO_Riparian[[#This Row],[JANUARY]:[DECEMBER]])</f>
        <v>11</v>
      </c>
    </row>
    <row r="570" spans="1:20" x14ac:dyDescent="0.25">
      <c r="A570" s="6" t="s">
        <v>819</v>
      </c>
      <c r="B570" s="6" t="str">
        <f>IF(ISERROR(VLOOKUP(IO_Riparian[[#This Row],[APP_ID]],Table6[APPL_ID],1,FALSE)),"","Y")</f>
        <v>Y</v>
      </c>
      <c r="C570" s="6" t="str">
        <f>IF(ISERROR(VLOOKUP(IO_Riparian[[#This Row],[APP_ID]],Sheet1!$C$2:$C$9,1,FALSE)),"","Y")</f>
        <v/>
      </c>
      <c r="E570" s="6" t="s">
        <v>1531</v>
      </c>
      <c r="F570" s="41" t="s">
        <v>1532</v>
      </c>
      <c r="G570" s="6" t="s">
        <v>820</v>
      </c>
      <c r="H570" s="7">
        <v>0</v>
      </c>
      <c r="I570" s="7">
        <v>0</v>
      </c>
      <c r="J570" s="7">
        <v>0</v>
      </c>
      <c r="K570" s="7">
        <v>1</v>
      </c>
      <c r="L570" s="7">
        <v>1</v>
      </c>
      <c r="M570" s="7">
        <v>1</v>
      </c>
      <c r="N570" s="7">
        <v>1</v>
      </c>
      <c r="O570" s="7">
        <v>1</v>
      </c>
      <c r="P570" s="7">
        <v>1</v>
      </c>
      <c r="Q570" s="7">
        <v>0</v>
      </c>
      <c r="R570" s="7">
        <v>0</v>
      </c>
      <c r="S570" s="7">
        <v>0</v>
      </c>
      <c r="T570" s="8">
        <f>SUM(IO_Riparian[[#This Row],[JANUARY]:[DECEMBER]])</f>
        <v>6</v>
      </c>
    </row>
    <row r="571" spans="1:20" x14ac:dyDescent="0.25">
      <c r="A571" s="6" t="s">
        <v>1325</v>
      </c>
      <c r="B571" s="6" t="str">
        <f>IF(ISERROR(VLOOKUP(IO_Riparian[[#This Row],[APP_ID]],Table6[APPL_ID],1,FALSE)),"","Y")</f>
        <v>Y</v>
      </c>
      <c r="C571" s="6" t="str">
        <f>IF(ISERROR(VLOOKUP(IO_Riparian[[#This Row],[APP_ID]],Sheet1!$C$2:$C$9,1,FALSE)),"","Y")</f>
        <v/>
      </c>
      <c r="E571" s="6" t="s">
        <v>1531</v>
      </c>
      <c r="F571" s="41" t="s">
        <v>1532</v>
      </c>
      <c r="G571" s="6" t="s">
        <v>1326</v>
      </c>
      <c r="H571" s="7">
        <v>1</v>
      </c>
      <c r="I571" s="7">
        <v>0</v>
      </c>
      <c r="J571" s="7">
        <v>1</v>
      </c>
      <c r="K571" s="7">
        <v>1</v>
      </c>
      <c r="L571" s="7">
        <v>1</v>
      </c>
      <c r="M571" s="7">
        <v>1</v>
      </c>
      <c r="N571" s="7">
        <v>1</v>
      </c>
      <c r="O571" s="7">
        <v>1</v>
      </c>
      <c r="P571" s="7">
        <v>1</v>
      </c>
      <c r="Q571" s="7">
        <v>1</v>
      </c>
      <c r="R571" s="7">
        <v>1</v>
      </c>
      <c r="S571" s="7">
        <v>1</v>
      </c>
      <c r="T571" s="8">
        <f>SUM(IO_Riparian[[#This Row],[JANUARY]:[DECEMBER]])</f>
        <v>11</v>
      </c>
    </row>
    <row r="572" spans="1:20" x14ac:dyDescent="0.25">
      <c r="A572" s="6" t="s">
        <v>1340</v>
      </c>
      <c r="B572" s="6" t="str">
        <f>IF(ISERROR(VLOOKUP(IO_Riparian[[#This Row],[APP_ID]],Table6[APPL_ID],1,FALSE)),"","Y")</f>
        <v>Y</v>
      </c>
      <c r="C572" s="6" t="str">
        <f>IF(ISERROR(VLOOKUP(IO_Riparian[[#This Row],[APP_ID]],Sheet1!$C$2:$C$9,1,FALSE)),"","Y")</f>
        <v/>
      </c>
      <c r="E572" s="6" t="s">
        <v>1531</v>
      </c>
      <c r="F572" s="41" t="s">
        <v>1532</v>
      </c>
      <c r="G572" s="6" t="s">
        <v>1326</v>
      </c>
      <c r="H572" s="7">
        <v>1</v>
      </c>
      <c r="I572" s="7">
        <v>0</v>
      </c>
      <c r="J572" s="7">
        <v>1</v>
      </c>
      <c r="K572" s="7">
        <v>1</v>
      </c>
      <c r="L572" s="7">
        <v>1</v>
      </c>
      <c r="M572" s="7">
        <v>1</v>
      </c>
      <c r="N572" s="7">
        <v>1</v>
      </c>
      <c r="O572" s="7">
        <v>1</v>
      </c>
      <c r="P572" s="7">
        <v>1</v>
      </c>
      <c r="Q572" s="7">
        <v>1</v>
      </c>
      <c r="R572" s="7">
        <v>1</v>
      </c>
      <c r="S572" s="7">
        <v>1</v>
      </c>
      <c r="T572" s="8">
        <f>SUM(IO_Riparian[[#This Row],[JANUARY]:[DECEMBER]])</f>
        <v>11</v>
      </c>
    </row>
    <row r="573" spans="1:20" x14ac:dyDescent="0.25">
      <c r="A573" s="6" t="s">
        <v>1339</v>
      </c>
      <c r="B573" s="6" t="str">
        <f>IF(ISERROR(VLOOKUP(IO_Riparian[[#This Row],[APP_ID]],Table6[APPL_ID],1,FALSE)),"","Y")</f>
        <v>Y</v>
      </c>
      <c r="C573" s="6" t="str">
        <f>IF(ISERROR(VLOOKUP(IO_Riparian[[#This Row],[APP_ID]],Sheet1!$C$2:$C$9,1,FALSE)),"","Y")</f>
        <v/>
      </c>
      <c r="E573" s="6" t="s">
        <v>1531</v>
      </c>
      <c r="F573" s="41" t="s">
        <v>1532</v>
      </c>
      <c r="G573" s="6" t="s">
        <v>1326</v>
      </c>
      <c r="H573" s="7">
        <v>1</v>
      </c>
      <c r="I573" s="7">
        <v>0</v>
      </c>
      <c r="J573" s="7">
        <v>1</v>
      </c>
      <c r="K573" s="7">
        <v>1</v>
      </c>
      <c r="L573" s="7">
        <v>1</v>
      </c>
      <c r="M573" s="7">
        <v>1</v>
      </c>
      <c r="N573" s="7">
        <v>1</v>
      </c>
      <c r="O573" s="7">
        <v>1</v>
      </c>
      <c r="P573" s="7">
        <v>1</v>
      </c>
      <c r="Q573" s="7">
        <v>1</v>
      </c>
      <c r="R573" s="7">
        <v>1</v>
      </c>
      <c r="S573" s="7">
        <v>1</v>
      </c>
      <c r="T573" s="8">
        <f>SUM(IO_Riparian[[#This Row],[JANUARY]:[DECEMBER]])</f>
        <v>11</v>
      </c>
    </row>
    <row r="574" spans="1:20" x14ac:dyDescent="0.25">
      <c r="A574" s="6" t="s">
        <v>464</v>
      </c>
      <c r="B574" s="6" t="str">
        <f>IF(ISERROR(VLOOKUP(IO_Riparian[[#This Row],[APP_ID]],Table6[APPL_ID],1,FALSE)),"","Y")</f>
        <v>Y</v>
      </c>
      <c r="C574" s="6" t="str">
        <f>IF(ISERROR(VLOOKUP(IO_Riparian[[#This Row],[APP_ID]],Sheet1!$C$2:$C$9,1,FALSE)),"","Y")</f>
        <v/>
      </c>
      <c r="E574" s="6" t="s">
        <v>1531</v>
      </c>
      <c r="F574" s="41" t="s">
        <v>1532</v>
      </c>
      <c r="G574" s="6" t="s">
        <v>448</v>
      </c>
      <c r="H574" s="7">
        <v>0</v>
      </c>
      <c r="I574" s="7">
        <v>0</v>
      </c>
      <c r="J574" s="7">
        <v>1</v>
      </c>
      <c r="K574" s="7">
        <v>1</v>
      </c>
      <c r="L574" s="7">
        <v>1</v>
      </c>
      <c r="M574" s="7">
        <v>1</v>
      </c>
      <c r="N574" s="7">
        <v>1</v>
      </c>
      <c r="O574" s="7">
        <v>1</v>
      </c>
      <c r="P574" s="7">
        <v>0</v>
      </c>
      <c r="Q574" s="7">
        <v>0</v>
      </c>
      <c r="R574" s="7">
        <v>0</v>
      </c>
      <c r="S574" s="7">
        <v>0</v>
      </c>
      <c r="T574" s="8">
        <f>SUM(IO_Riparian[[#This Row],[JANUARY]:[DECEMBER]])</f>
        <v>6</v>
      </c>
    </row>
    <row r="575" spans="1:20" x14ac:dyDescent="0.25">
      <c r="A575" s="6" t="s">
        <v>1078</v>
      </c>
      <c r="B575" s="6" t="str">
        <f>IF(ISERROR(VLOOKUP(IO_Riparian[[#This Row],[APP_ID]],Table6[APPL_ID],1,FALSE)),"","Y")</f>
        <v>Y</v>
      </c>
      <c r="C575" s="6" t="str">
        <f>IF(ISERROR(VLOOKUP(IO_Riparian[[#This Row],[APP_ID]],Sheet1!$C$2:$C$9,1,FALSE)),"","Y")</f>
        <v/>
      </c>
      <c r="E575" s="6" t="s">
        <v>1531</v>
      </c>
      <c r="F575" s="41" t="s">
        <v>1533</v>
      </c>
      <c r="G575" s="6" t="s">
        <v>1079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8">
        <f>SUM(IO_Riparian[[#This Row],[JANUARY]:[DECEMBER]])</f>
        <v>0</v>
      </c>
    </row>
    <row r="576" spans="1:20" x14ac:dyDescent="0.25">
      <c r="A576" s="6" t="s">
        <v>1310</v>
      </c>
      <c r="B576" s="6" t="str">
        <f>IF(ISERROR(VLOOKUP(IO_Riparian[[#This Row],[APP_ID]],Table6[APPL_ID],1,FALSE)),"","Y")</f>
        <v>Y</v>
      </c>
      <c r="C576" s="6" t="str">
        <f>IF(ISERROR(VLOOKUP(IO_Riparian[[#This Row],[APP_ID]],Sheet1!$C$2:$C$9,1,FALSE)),"","Y")</f>
        <v/>
      </c>
      <c r="E576" s="6" t="s">
        <v>1531</v>
      </c>
      <c r="F576" s="41" t="s">
        <v>1532</v>
      </c>
      <c r="G576" s="6" t="s">
        <v>1304</v>
      </c>
      <c r="H576" s="7">
        <v>1</v>
      </c>
      <c r="I576" s="7">
        <v>0</v>
      </c>
      <c r="J576" s="7">
        <v>0</v>
      </c>
      <c r="K576" s="7">
        <v>1</v>
      </c>
      <c r="L576" s="7">
        <v>1</v>
      </c>
      <c r="M576" s="7">
        <v>1</v>
      </c>
      <c r="N576" s="7">
        <v>1</v>
      </c>
      <c r="O576" s="7">
        <v>1</v>
      </c>
      <c r="P576" s="7">
        <v>1</v>
      </c>
      <c r="Q576" s="7">
        <v>1</v>
      </c>
      <c r="R576" s="7">
        <v>1</v>
      </c>
      <c r="S576" s="7">
        <v>1</v>
      </c>
      <c r="T576" s="8">
        <f>SUM(IO_Riparian[[#This Row],[JANUARY]:[DECEMBER]])</f>
        <v>10</v>
      </c>
    </row>
    <row r="577" spans="1:20" x14ac:dyDescent="0.25">
      <c r="A577" s="6" t="s">
        <v>1307</v>
      </c>
      <c r="B577" s="6" t="str">
        <f>IF(ISERROR(VLOOKUP(IO_Riparian[[#This Row],[APP_ID]],Table6[APPL_ID],1,FALSE)),"","Y")</f>
        <v>Y</v>
      </c>
      <c r="C577" s="6" t="str">
        <f>IF(ISERROR(VLOOKUP(IO_Riparian[[#This Row],[APP_ID]],Sheet1!$C$2:$C$9,1,FALSE)),"","Y")</f>
        <v/>
      </c>
      <c r="E577" s="6" t="s">
        <v>1531</v>
      </c>
      <c r="F577" s="41" t="s">
        <v>1532</v>
      </c>
      <c r="G577" s="6" t="s">
        <v>1304</v>
      </c>
      <c r="H577" s="7">
        <v>1</v>
      </c>
      <c r="I577" s="7">
        <v>0</v>
      </c>
      <c r="J577" s="7">
        <v>1</v>
      </c>
      <c r="K577" s="7">
        <v>1</v>
      </c>
      <c r="L577" s="7">
        <v>1</v>
      </c>
      <c r="M577" s="7">
        <v>1</v>
      </c>
      <c r="N577" s="7">
        <v>1</v>
      </c>
      <c r="O577" s="7">
        <v>1</v>
      </c>
      <c r="P577" s="7">
        <v>1</v>
      </c>
      <c r="Q577" s="7">
        <v>1</v>
      </c>
      <c r="R577" s="7">
        <v>1</v>
      </c>
      <c r="S577" s="7">
        <v>1</v>
      </c>
      <c r="T577" s="8">
        <f>SUM(IO_Riparian[[#This Row],[JANUARY]:[DECEMBER]])</f>
        <v>11</v>
      </c>
    </row>
    <row r="578" spans="1:20" x14ac:dyDescent="0.25">
      <c r="A578" s="6" t="s">
        <v>166</v>
      </c>
      <c r="B578" s="6" t="str">
        <f>IF(ISERROR(VLOOKUP(IO_Riparian[[#This Row],[APP_ID]],Table6[APPL_ID],1,FALSE)),"","Y")</f>
        <v>Y</v>
      </c>
      <c r="C578" s="6" t="str">
        <f>IF(ISERROR(VLOOKUP(IO_Riparian[[#This Row],[APP_ID]],Sheet1!$C$2:$C$9,1,FALSE)),"","Y")</f>
        <v/>
      </c>
      <c r="E578" s="6" t="s">
        <v>1531</v>
      </c>
      <c r="F578" s="41" t="s">
        <v>1532</v>
      </c>
      <c r="G578" s="6" t="s">
        <v>167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8">
        <f>SUM(IO_Riparian[[#This Row],[JANUARY]:[DECEMBER]])</f>
        <v>0</v>
      </c>
    </row>
    <row r="579" spans="1:20" x14ac:dyDescent="0.25">
      <c r="A579" s="6" t="s">
        <v>1303</v>
      </c>
      <c r="B579" s="6" t="str">
        <f>IF(ISERROR(VLOOKUP(IO_Riparian[[#This Row],[APP_ID]],Table6[APPL_ID],1,FALSE)),"","Y")</f>
        <v>Y</v>
      </c>
      <c r="C579" s="6" t="str">
        <f>IF(ISERROR(VLOOKUP(IO_Riparian[[#This Row],[APP_ID]],Sheet1!$C$2:$C$9,1,FALSE)),"","Y")</f>
        <v/>
      </c>
      <c r="E579" s="6" t="s">
        <v>1531</v>
      </c>
      <c r="F579" s="41" t="s">
        <v>1532</v>
      </c>
      <c r="G579" s="6" t="s">
        <v>1304</v>
      </c>
      <c r="H579" s="7">
        <v>1</v>
      </c>
      <c r="I579" s="7">
        <v>0</v>
      </c>
      <c r="J579" s="7">
        <v>0</v>
      </c>
      <c r="K579" s="7">
        <v>1</v>
      </c>
      <c r="L579" s="7">
        <v>1</v>
      </c>
      <c r="M579" s="7">
        <v>1</v>
      </c>
      <c r="N579" s="7">
        <v>1</v>
      </c>
      <c r="O579" s="7">
        <v>1</v>
      </c>
      <c r="P579" s="7">
        <v>1</v>
      </c>
      <c r="Q579" s="7">
        <v>1</v>
      </c>
      <c r="R579" s="7">
        <v>1</v>
      </c>
      <c r="S579" s="7">
        <v>1</v>
      </c>
      <c r="T579" s="8">
        <f>SUM(IO_Riparian[[#This Row],[JANUARY]:[DECEMBER]])</f>
        <v>10</v>
      </c>
    </row>
    <row r="580" spans="1:20" x14ac:dyDescent="0.25">
      <c r="A580" s="6" t="s">
        <v>606</v>
      </c>
      <c r="B580" s="6" t="str">
        <f>IF(ISERROR(VLOOKUP(IO_Riparian[[#This Row],[APP_ID]],Table6[APPL_ID],1,FALSE)),"","Y")</f>
        <v>Y</v>
      </c>
      <c r="C580" s="6" t="str">
        <f>IF(ISERROR(VLOOKUP(IO_Riparian[[#This Row],[APP_ID]],Sheet1!$C$2:$C$9,1,FALSE)),"","Y")</f>
        <v/>
      </c>
      <c r="E580" s="6" t="s">
        <v>1531</v>
      </c>
      <c r="F580" s="41" t="s">
        <v>1532</v>
      </c>
      <c r="G580" s="6" t="s">
        <v>607</v>
      </c>
      <c r="H580" s="7">
        <v>1</v>
      </c>
      <c r="I580" s="7">
        <v>1</v>
      </c>
      <c r="J580" s="7">
        <v>1</v>
      </c>
      <c r="K580" s="7">
        <v>1</v>
      </c>
      <c r="L580" s="7">
        <v>1</v>
      </c>
      <c r="M580" s="7">
        <v>1</v>
      </c>
      <c r="N580" s="7">
        <v>1</v>
      </c>
      <c r="O580" s="7">
        <v>1</v>
      </c>
      <c r="P580" s="7">
        <v>1</v>
      </c>
      <c r="Q580" s="7">
        <v>1</v>
      </c>
      <c r="R580" s="7">
        <v>1</v>
      </c>
      <c r="S580" s="7">
        <v>1</v>
      </c>
      <c r="T580" s="8">
        <f>SUM(IO_Riparian[[#This Row],[JANUARY]:[DECEMBER]])</f>
        <v>12</v>
      </c>
    </row>
    <row r="581" spans="1:20" x14ac:dyDescent="0.25">
      <c r="A581" s="6" t="s">
        <v>1305</v>
      </c>
      <c r="B581" s="6" t="str">
        <f>IF(ISERROR(VLOOKUP(IO_Riparian[[#This Row],[APP_ID]],Table6[APPL_ID],1,FALSE)),"","Y")</f>
        <v>Y</v>
      </c>
      <c r="C581" s="6" t="str">
        <f>IF(ISERROR(VLOOKUP(IO_Riparian[[#This Row],[APP_ID]],Sheet1!$C$2:$C$9,1,FALSE)),"","Y")</f>
        <v/>
      </c>
      <c r="E581" s="6" t="s">
        <v>1531</v>
      </c>
      <c r="F581" s="41" t="s">
        <v>1532</v>
      </c>
      <c r="G581" s="6" t="s">
        <v>1304</v>
      </c>
      <c r="H581" s="7">
        <v>0</v>
      </c>
      <c r="I581" s="7">
        <v>1</v>
      </c>
      <c r="J581" s="7">
        <v>1</v>
      </c>
      <c r="K581" s="7">
        <v>1</v>
      </c>
      <c r="L581" s="7">
        <v>1</v>
      </c>
      <c r="M581" s="7">
        <v>1</v>
      </c>
      <c r="N581" s="7">
        <v>1</v>
      </c>
      <c r="O581" s="7">
        <v>1</v>
      </c>
      <c r="P581" s="7">
        <v>1</v>
      </c>
      <c r="Q581" s="7">
        <v>0</v>
      </c>
      <c r="R581" s="7">
        <v>0</v>
      </c>
      <c r="S581" s="7">
        <v>0</v>
      </c>
      <c r="T581" s="8">
        <f>SUM(IO_Riparian[[#This Row],[JANUARY]:[DECEMBER]])</f>
        <v>8</v>
      </c>
    </row>
    <row r="582" spans="1:20" x14ac:dyDescent="0.25">
      <c r="A582" s="6" t="s">
        <v>1306</v>
      </c>
      <c r="B582" s="6" t="str">
        <f>IF(ISERROR(VLOOKUP(IO_Riparian[[#This Row],[APP_ID]],Table6[APPL_ID],1,FALSE)),"","Y")</f>
        <v>Y</v>
      </c>
      <c r="C582" s="6" t="str">
        <f>IF(ISERROR(VLOOKUP(IO_Riparian[[#This Row],[APP_ID]],Sheet1!$C$2:$C$9,1,FALSE)),"","Y")</f>
        <v/>
      </c>
      <c r="E582" s="6" t="s">
        <v>1531</v>
      </c>
      <c r="F582" s="41" t="s">
        <v>1532</v>
      </c>
      <c r="G582" s="6" t="s">
        <v>1294</v>
      </c>
      <c r="H582" s="7">
        <v>0</v>
      </c>
      <c r="I582" s="7">
        <v>1</v>
      </c>
      <c r="J582" s="7">
        <v>1</v>
      </c>
      <c r="K582" s="7">
        <v>1</v>
      </c>
      <c r="L582" s="7">
        <v>1</v>
      </c>
      <c r="M582" s="7">
        <v>1</v>
      </c>
      <c r="N582" s="7">
        <v>1</v>
      </c>
      <c r="O582" s="7">
        <v>1</v>
      </c>
      <c r="P582" s="7">
        <v>1</v>
      </c>
      <c r="Q582" s="7">
        <v>0</v>
      </c>
      <c r="R582" s="7">
        <v>0</v>
      </c>
      <c r="S582" s="7">
        <v>0</v>
      </c>
      <c r="T582" s="8">
        <f>SUM(IO_Riparian[[#This Row],[JANUARY]:[DECEMBER]])</f>
        <v>8</v>
      </c>
    </row>
    <row r="583" spans="1:20" x14ac:dyDescent="0.25">
      <c r="A583" s="6" t="s">
        <v>1109</v>
      </c>
      <c r="B583" s="6" t="str">
        <f>IF(ISERROR(VLOOKUP(IO_Riparian[[#This Row],[APP_ID]],Table6[APPL_ID],1,FALSE)),"","Y")</f>
        <v>Y</v>
      </c>
      <c r="C583" s="6" t="str">
        <f>IF(ISERROR(VLOOKUP(IO_Riparian[[#This Row],[APP_ID]],Sheet1!$C$2:$C$9,1,FALSE)),"","Y")</f>
        <v/>
      </c>
      <c r="E583" s="6" t="s">
        <v>1531</v>
      </c>
      <c r="F583" s="41" t="s">
        <v>1532</v>
      </c>
      <c r="G583" s="6" t="s">
        <v>788</v>
      </c>
      <c r="H583" s="7">
        <v>1</v>
      </c>
      <c r="I583" s="7">
        <v>1</v>
      </c>
      <c r="J583" s="7">
        <v>1</v>
      </c>
      <c r="K583" s="7">
        <v>1</v>
      </c>
      <c r="L583" s="7">
        <v>1</v>
      </c>
      <c r="M583" s="7">
        <v>1</v>
      </c>
      <c r="N583" s="7">
        <v>1</v>
      </c>
      <c r="O583" s="7">
        <v>1</v>
      </c>
      <c r="P583" s="7">
        <v>1</v>
      </c>
      <c r="Q583" s="7">
        <v>1</v>
      </c>
      <c r="R583" s="7">
        <v>1</v>
      </c>
      <c r="S583" s="7">
        <v>1</v>
      </c>
      <c r="T583" s="8">
        <f>SUM(IO_Riparian[[#This Row],[JANUARY]:[DECEMBER]])</f>
        <v>12</v>
      </c>
    </row>
    <row r="584" spans="1:20" x14ac:dyDescent="0.25">
      <c r="A584" s="6" t="s">
        <v>787</v>
      </c>
      <c r="B584" s="6" t="str">
        <f>IF(ISERROR(VLOOKUP(IO_Riparian[[#This Row],[APP_ID]],Table6[APPL_ID],1,FALSE)),"","Y")</f>
        <v>Y</v>
      </c>
      <c r="C584" s="6" t="str">
        <f>IF(ISERROR(VLOOKUP(IO_Riparian[[#This Row],[APP_ID]],Sheet1!$C$2:$C$9,1,FALSE)),"","Y")</f>
        <v/>
      </c>
      <c r="E584" s="6" t="s">
        <v>1531</v>
      </c>
      <c r="F584" s="41" t="s">
        <v>1532</v>
      </c>
      <c r="G584" s="6" t="s">
        <v>788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8">
        <f>SUM(IO_Riparian[[#This Row],[JANUARY]:[DECEMBER]])</f>
        <v>0</v>
      </c>
    </row>
    <row r="585" spans="1:20" x14ac:dyDescent="0.25">
      <c r="A585" s="6" t="s">
        <v>774</v>
      </c>
      <c r="B585" s="6" t="str">
        <f>IF(ISERROR(VLOOKUP(IO_Riparian[[#This Row],[APP_ID]],Table6[APPL_ID],1,FALSE)),"","Y")</f>
        <v>Y</v>
      </c>
      <c r="C585" s="6" t="str">
        <f>IF(ISERROR(VLOOKUP(IO_Riparian[[#This Row],[APP_ID]],Sheet1!$C$2:$C$9,1,FALSE)),"","Y")</f>
        <v/>
      </c>
      <c r="E585" s="6" t="s">
        <v>1531</v>
      </c>
      <c r="F585" s="41" t="s">
        <v>1532</v>
      </c>
      <c r="G585" s="6" t="s">
        <v>775</v>
      </c>
      <c r="H585" s="7">
        <v>1</v>
      </c>
      <c r="I585" s="7">
        <v>1</v>
      </c>
      <c r="J585" s="7">
        <v>1</v>
      </c>
      <c r="K585" s="7">
        <v>1</v>
      </c>
      <c r="L585" s="7">
        <v>1</v>
      </c>
      <c r="M585" s="7">
        <v>1</v>
      </c>
      <c r="N585" s="7">
        <v>1</v>
      </c>
      <c r="O585" s="7">
        <v>1</v>
      </c>
      <c r="P585" s="7">
        <v>1</v>
      </c>
      <c r="Q585" s="7">
        <v>1</v>
      </c>
      <c r="R585" s="7">
        <v>1</v>
      </c>
      <c r="S585" s="7">
        <v>1</v>
      </c>
      <c r="T585" s="8">
        <f>SUM(IO_Riparian[[#This Row],[JANUARY]:[DECEMBER]])</f>
        <v>12</v>
      </c>
    </row>
    <row r="586" spans="1:20" x14ac:dyDescent="0.25">
      <c r="A586" s="6" t="s">
        <v>54</v>
      </c>
      <c r="B586" s="6" t="str">
        <f>IF(ISERROR(VLOOKUP(IO_Riparian[[#This Row],[APP_ID]],Table6[APPL_ID],1,FALSE)),"","Y")</f>
        <v>Y</v>
      </c>
      <c r="C586" s="6" t="str">
        <f>IF(ISERROR(VLOOKUP(IO_Riparian[[#This Row],[APP_ID]],Sheet1!$C$2:$C$9,1,FALSE)),"","Y")</f>
        <v/>
      </c>
      <c r="E586" s="6" t="s">
        <v>1531</v>
      </c>
      <c r="F586" s="41" t="s">
        <v>1532</v>
      </c>
      <c r="G586" s="6" t="s">
        <v>55</v>
      </c>
      <c r="H586" s="7">
        <v>1</v>
      </c>
      <c r="I586" s="7">
        <v>1</v>
      </c>
      <c r="J586" s="7">
        <v>1</v>
      </c>
      <c r="K586" s="7">
        <v>1</v>
      </c>
      <c r="L586" s="7">
        <v>1</v>
      </c>
      <c r="M586" s="7">
        <v>1</v>
      </c>
      <c r="N586" s="7">
        <v>1</v>
      </c>
      <c r="O586" s="7">
        <v>1</v>
      </c>
      <c r="P586" s="7">
        <v>1</v>
      </c>
      <c r="Q586" s="7">
        <v>1</v>
      </c>
      <c r="R586" s="7">
        <v>1</v>
      </c>
      <c r="S586" s="7">
        <v>1</v>
      </c>
      <c r="T586" s="8">
        <f>SUM(IO_Riparian[[#This Row],[JANUARY]:[DECEMBER]])</f>
        <v>12</v>
      </c>
    </row>
    <row r="587" spans="1:20" x14ac:dyDescent="0.25">
      <c r="A587" s="6" t="s">
        <v>696</v>
      </c>
      <c r="B587" s="6" t="str">
        <f>IF(ISERROR(VLOOKUP(IO_Riparian[[#This Row],[APP_ID]],Table6[APPL_ID],1,FALSE)),"","Y")</f>
        <v>Y</v>
      </c>
      <c r="C587" s="6" t="str">
        <f>IF(ISERROR(VLOOKUP(IO_Riparian[[#This Row],[APP_ID]],Sheet1!$C$2:$C$9,1,FALSE)),"","Y")</f>
        <v/>
      </c>
      <c r="E587" s="6" t="s">
        <v>1531</v>
      </c>
      <c r="F587" s="41" t="s">
        <v>1533</v>
      </c>
      <c r="G587" s="6" t="s">
        <v>697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  <c r="S587" s="7">
        <v>0</v>
      </c>
      <c r="T587" s="8">
        <f>SUM(IO_Riparian[[#This Row],[JANUARY]:[DECEMBER]])</f>
        <v>0</v>
      </c>
    </row>
    <row r="588" spans="1:20" x14ac:dyDescent="0.25">
      <c r="A588" s="6" t="s">
        <v>728</v>
      </c>
      <c r="B588" s="6" t="str">
        <f>IF(ISERROR(VLOOKUP(IO_Riparian[[#This Row],[APP_ID]],Table6[APPL_ID],1,FALSE)),"","Y")</f>
        <v>Y</v>
      </c>
      <c r="C588" s="6" t="str">
        <f>IF(ISERROR(VLOOKUP(IO_Riparian[[#This Row],[APP_ID]],Sheet1!$C$2:$C$9,1,FALSE)),"","Y")</f>
        <v/>
      </c>
      <c r="E588" s="6" t="s">
        <v>1531</v>
      </c>
      <c r="F588" s="41" t="s">
        <v>1532</v>
      </c>
      <c r="G588" s="6" t="s">
        <v>729</v>
      </c>
      <c r="H588" s="7">
        <v>1</v>
      </c>
      <c r="I588" s="7">
        <v>1</v>
      </c>
      <c r="J588" s="7">
        <v>1</v>
      </c>
      <c r="K588" s="7">
        <v>1</v>
      </c>
      <c r="L588" s="7">
        <v>1</v>
      </c>
      <c r="M588" s="7">
        <v>1</v>
      </c>
      <c r="N588" s="7">
        <v>1</v>
      </c>
      <c r="O588" s="7">
        <v>1</v>
      </c>
      <c r="P588" s="7">
        <v>1</v>
      </c>
      <c r="Q588" s="7">
        <v>1</v>
      </c>
      <c r="R588" s="7">
        <v>1</v>
      </c>
      <c r="S588" s="7">
        <v>1</v>
      </c>
      <c r="T588" s="8">
        <f>SUM(IO_Riparian[[#This Row],[JANUARY]:[DECEMBER]])</f>
        <v>12</v>
      </c>
    </row>
    <row r="589" spans="1:20" x14ac:dyDescent="0.25">
      <c r="A589" s="6" t="s">
        <v>168</v>
      </c>
      <c r="B589" s="6" t="str">
        <f>IF(ISERROR(VLOOKUP(IO_Riparian[[#This Row],[APP_ID]],Table6[APPL_ID],1,FALSE)),"","Y")</f>
        <v>Y</v>
      </c>
      <c r="C589" s="6" t="str">
        <f>IF(ISERROR(VLOOKUP(IO_Riparian[[#This Row],[APP_ID]],Sheet1!$C$2:$C$9,1,FALSE)),"","Y")</f>
        <v/>
      </c>
      <c r="E589" s="6" t="s">
        <v>1531</v>
      </c>
      <c r="F589" s="41" t="s">
        <v>1532</v>
      </c>
      <c r="G589" s="6" t="s">
        <v>169</v>
      </c>
      <c r="H589" s="7">
        <v>0</v>
      </c>
      <c r="I589" s="7">
        <v>0</v>
      </c>
      <c r="J589" s="7">
        <v>0</v>
      </c>
      <c r="K589" s="7">
        <v>1</v>
      </c>
      <c r="L589" s="7">
        <v>1</v>
      </c>
      <c r="M589" s="7">
        <v>1</v>
      </c>
      <c r="N589" s="7">
        <v>1</v>
      </c>
      <c r="O589" s="7">
        <v>1</v>
      </c>
      <c r="P589" s="7">
        <v>1</v>
      </c>
      <c r="Q589" s="7">
        <v>0</v>
      </c>
      <c r="R589" s="7">
        <v>0</v>
      </c>
      <c r="S589" s="7">
        <v>0</v>
      </c>
      <c r="T589" s="8">
        <f>SUM(IO_Riparian[[#This Row],[JANUARY]:[DECEMBER]])</f>
        <v>6</v>
      </c>
    </row>
    <row r="590" spans="1:20" x14ac:dyDescent="0.25">
      <c r="A590" s="6" t="s">
        <v>1313</v>
      </c>
      <c r="B590" s="6" t="str">
        <f>IF(ISERROR(VLOOKUP(IO_Riparian[[#This Row],[APP_ID]],Table6[APPL_ID],1,FALSE)),"","Y")</f>
        <v>Y</v>
      </c>
      <c r="C590" s="6" t="str">
        <f>IF(ISERROR(VLOOKUP(IO_Riparian[[#This Row],[APP_ID]],Sheet1!$C$2:$C$9,1,FALSE)),"","Y")</f>
        <v/>
      </c>
      <c r="E590" s="6" t="s">
        <v>1531</v>
      </c>
      <c r="F590" s="41" t="s">
        <v>1532</v>
      </c>
      <c r="G590" s="6" t="s">
        <v>1294</v>
      </c>
      <c r="H590" s="7">
        <v>1</v>
      </c>
      <c r="I590" s="7">
        <v>0</v>
      </c>
      <c r="J590" s="7">
        <v>0</v>
      </c>
      <c r="K590" s="7">
        <v>1</v>
      </c>
      <c r="L590" s="7">
        <v>1</v>
      </c>
      <c r="M590" s="7">
        <v>1</v>
      </c>
      <c r="N590" s="7">
        <v>1</v>
      </c>
      <c r="O590" s="7">
        <v>1</v>
      </c>
      <c r="P590" s="7">
        <v>1</v>
      </c>
      <c r="Q590" s="7">
        <v>1</v>
      </c>
      <c r="R590" s="7">
        <v>1</v>
      </c>
      <c r="S590" s="7">
        <v>1</v>
      </c>
      <c r="T590" s="8">
        <f>SUM(IO_Riparian[[#This Row],[JANUARY]:[DECEMBER]])</f>
        <v>10</v>
      </c>
    </row>
    <row r="591" spans="1:20" x14ac:dyDescent="0.25">
      <c r="A591" s="6" t="s">
        <v>1308</v>
      </c>
      <c r="B591" s="6" t="str">
        <f>IF(ISERROR(VLOOKUP(IO_Riparian[[#This Row],[APP_ID]],Table6[APPL_ID],1,FALSE)),"","Y")</f>
        <v>Y</v>
      </c>
      <c r="C591" s="6" t="str">
        <f>IF(ISERROR(VLOOKUP(IO_Riparian[[#This Row],[APP_ID]],Sheet1!$C$2:$C$9,1,FALSE)),"","Y")</f>
        <v/>
      </c>
      <c r="E591" s="6" t="s">
        <v>1531</v>
      </c>
      <c r="F591" s="41" t="s">
        <v>1532</v>
      </c>
      <c r="G591" s="6" t="s">
        <v>1294</v>
      </c>
      <c r="H591" s="7">
        <v>1</v>
      </c>
      <c r="I591" s="7">
        <v>0</v>
      </c>
      <c r="J591" s="7">
        <v>1</v>
      </c>
      <c r="K591" s="7">
        <v>1</v>
      </c>
      <c r="L591" s="7">
        <v>1</v>
      </c>
      <c r="M591" s="7">
        <v>1</v>
      </c>
      <c r="N591" s="7">
        <v>1</v>
      </c>
      <c r="O591" s="7">
        <v>1</v>
      </c>
      <c r="P591" s="7">
        <v>1</v>
      </c>
      <c r="Q591" s="7">
        <v>1</v>
      </c>
      <c r="R591" s="7">
        <v>1</v>
      </c>
      <c r="S591" s="7">
        <v>1</v>
      </c>
      <c r="T591" s="8">
        <f>SUM(IO_Riparian[[#This Row],[JANUARY]:[DECEMBER]])</f>
        <v>11</v>
      </c>
    </row>
    <row r="592" spans="1:20" x14ac:dyDescent="0.25">
      <c r="A592" s="6" t="s">
        <v>1314</v>
      </c>
      <c r="B592" s="6" t="str">
        <f>IF(ISERROR(VLOOKUP(IO_Riparian[[#This Row],[APP_ID]],Table6[APPL_ID],1,FALSE)),"","Y")</f>
        <v>Y</v>
      </c>
      <c r="C592" s="6" t="str">
        <f>IF(ISERROR(VLOOKUP(IO_Riparian[[#This Row],[APP_ID]],Sheet1!$C$2:$C$9,1,FALSE)),"","Y")</f>
        <v/>
      </c>
      <c r="E592" s="6" t="s">
        <v>1531</v>
      </c>
      <c r="F592" s="41" t="s">
        <v>1532</v>
      </c>
      <c r="G592" s="6" t="s">
        <v>1294</v>
      </c>
      <c r="H592" s="7">
        <v>1</v>
      </c>
      <c r="I592" s="7">
        <v>0</v>
      </c>
      <c r="J592" s="7">
        <v>0</v>
      </c>
      <c r="K592" s="7">
        <v>1</v>
      </c>
      <c r="L592" s="7">
        <v>1</v>
      </c>
      <c r="M592" s="7">
        <v>1</v>
      </c>
      <c r="N592" s="7">
        <v>1</v>
      </c>
      <c r="O592" s="7">
        <v>1</v>
      </c>
      <c r="P592" s="7">
        <v>1</v>
      </c>
      <c r="Q592" s="7">
        <v>1</v>
      </c>
      <c r="R592" s="7">
        <v>1</v>
      </c>
      <c r="S592" s="7">
        <v>1</v>
      </c>
      <c r="T592" s="8">
        <f>SUM(IO_Riparian[[#This Row],[JANUARY]:[DECEMBER]])</f>
        <v>10</v>
      </c>
    </row>
    <row r="593" spans="1:20" x14ac:dyDescent="0.25">
      <c r="A593" s="6" t="s">
        <v>1293</v>
      </c>
      <c r="B593" s="6" t="str">
        <f>IF(ISERROR(VLOOKUP(IO_Riparian[[#This Row],[APP_ID]],Table6[APPL_ID],1,FALSE)),"","Y")</f>
        <v>Y</v>
      </c>
      <c r="C593" s="6" t="str">
        <f>IF(ISERROR(VLOOKUP(IO_Riparian[[#This Row],[APP_ID]],Sheet1!$C$2:$C$9,1,FALSE)),"","Y")</f>
        <v/>
      </c>
      <c r="E593" s="6" t="s">
        <v>1531</v>
      </c>
      <c r="F593" s="41" t="s">
        <v>1532</v>
      </c>
      <c r="G593" s="6" t="s">
        <v>1294</v>
      </c>
      <c r="H593" s="7">
        <v>0</v>
      </c>
      <c r="I593" s="7">
        <v>0</v>
      </c>
      <c r="J593" s="7">
        <v>1</v>
      </c>
      <c r="K593" s="7">
        <v>1</v>
      </c>
      <c r="L593" s="7">
        <v>1</v>
      </c>
      <c r="M593" s="7">
        <v>1</v>
      </c>
      <c r="N593" s="7">
        <v>1</v>
      </c>
      <c r="O593" s="7">
        <v>1</v>
      </c>
      <c r="P593" s="7">
        <v>1</v>
      </c>
      <c r="Q593" s="7">
        <v>0</v>
      </c>
      <c r="R593" s="7">
        <v>0</v>
      </c>
      <c r="S593" s="7">
        <v>0</v>
      </c>
      <c r="T593" s="8">
        <f>SUM(IO_Riparian[[#This Row],[JANUARY]:[DECEMBER]])</f>
        <v>7</v>
      </c>
    </row>
    <row r="594" spans="1:20" x14ac:dyDescent="0.25">
      <c r="A594" s="6" t="s">
        <v>1295</v>
      </c>
      <c r="B594" s="6" t="str">
        <f>IF(ISERROR(VLOOKUP(IO_Riparian[[#This Row],[APP_ID]],Table6[APPL_ID],1,FALSE)),"","Y")</f>
        <v>Y</v>
      </c>
      <c r="C594" s="6" t="str">
        <f>IF(ISERROR(VLOOKUP(IO_Riparian[[#This Row],[APP_ID]],Sheet1!$C$2:$C$9,1,FALSE)),"","Y")</f>
        <v/>
      </c>
      <c r="E594" s="6" t="s">
        <v>1531</v>
      </c>
      <c r="F594" s="41" t="s">
        <v>1532</v>
      </c>
      <c r="G594" s="6" t="s">
        <v>1294</v>
      </c>
      <c r="H594" s="7">
        <v>0</v>
      </c>
      <c r="I594" s="7">
        <v>0</v>
      </c>
      <c r="J594" s="7">
        <v>1</v>
      </c>
      <c r="K594" s="7">
        <v>1</v>
      </c>
      <c r="L594" s="7">
        <v>1</v>
      </c>
      <c r="M594" s="7">
        <v>1</v>
      </c>
      <c r="N594" s="7">
        <v>1</v>
      </c>
      <c r="O594" s="7">
        <v>1</v>
      </c>
      <c r="P594" s="7">
        <v>1</v>
      </c>
      <c r="Q594" s="7">
        <v>0</v>
      </c>
      <c r="R594" s="7">
        <v>0</v>
      </c>
      <c r="S594" s="7">
        <v>0</v>
      </c>
      <c r="T594" s="8">
        <f>SUM(IO_Riparian[[#This Row],[JANUARY]:[DECEMBER]])</f>
        <v>7</v>
      </c>
    </row>
    <row r="595" spans="1:20" x14ac:dyDescent="0.25">
      <c r="A595" s="6" t="s">
        <v>1301</v>
      </c>
      <c r="B595" s="6" t="str">
        <f>IF(ISERROR(VLOOKUP(IO_Riparian[[#This Row],[APP_ID]],Table6[APPL_ID],1,FALSE)),"","Y")</f>
        <v>Y</v>
      </c>
      <c r="C595" s="6" t="str">
        <f>IF(ISERROR(VLOOKUP(IO_Riparian[[#This Row],[APP_ID]],Sheet1!$C$2:$C$9,1,FALSE)),"","Y")</f>
        <v/>
      </c>
      <c r="E595" s="6" t="s">
        <v>1531</v>
      </c>
      <c r="F595" s="41" t="s">
        <v>1532</v>
      </c>
      <c r="G595" s="6" t="s">
        <v>1302</v>
      </c>
      <c r="H595" s="7">
        <v>1</v>
      </c>
      <c r="I595" s="7">
        <v>1</v>
      </c>
      <c r="J595" s="7">
        <v>1</v>
      </c>
      <c r="K595" s="7">
        <v>1</v>
      </c>
      <c r="L595" s="7">
        <v>1</v>
      </c>
      <c r="M595" s="7">
        <v>1</v>
      </c>
      <c r="N595" s="7">
        <v>1</v>
      </c>
      <c r="O595" s="7">
        <v>1</v>
      </c>
      <c r="P595" s="7">
        <v>1</v>
      </c>
      <c r="Q595" s="7">
        <v>0</v>
      </c>
      <c r="R595" s="7">
        <v>0</v>
      </c>
      <c r="S595" s="7">
        <v>0</v>
      </c>
      <c r="T595" s="8">
        <f>SUM(IO_Riparian[[#This Row],[JANUARY]:[DECEMBER]])</f>
        <v>9</v>
      </c>
    </row>
    <row r="596" spans="1:20" x14ac:dyDescent="0.25">
      <c r="A596" s="6" t="s">
        <v>1312</v>
      </c>
      <c r="B596" s="6" t="str">
        <f>IF(ISERROR(VLOOKUP(IO_Riparian[[#This Row],[APP_ID]],Table6[APPL_ID],1,FALSE)),"","Y")</f>
        <v>Y</v>
      </c>
      <c r="C596" s="6" t="str">
        <f>IF(ISERROR(VLOOKUP(IO_Riparian[[#This Row],[APP_ID]],Sheet1!$C$2:$C$9,1,FALSE)),"","Y")</f>
        <v/>
      </c>
      <c r="E596" s="6" t="s">
        <v>1531</v>
      </c>
      <c r="F596" s="41" t="s">
        <v>1532</v>
      </c>
      <c r="G596" s="6" t="s">
        <v>1294</v>
      </c>
      <c r="H596" s="7">
        <v>1</v>
      </c>
      <c r="I596" s="7">
        <v>0</v>
      </c>
      <c r="J596" s="7">
        <v>0</v>
      </c>
      <c r="K596" s="7">
        <v>1</v>
      </c>
      <c r="L596" s="7">
        <v>1</v>
      </c>
      <c r="M596" s="7">
        <v>1</v>
      </c>
      <c r="N596" s="7">
        <v>1</v>
      </c>
      <c r="O596" s="7">
        <v>1</v>
      </c>
      <c r="P596" s="7">
        <v>1</v>
      </c>
      <c r="Q596" s="7">
        <v>1</v>
      </c>
      <c r="R596" s="7">
        <v>1</v>
      </c>
      <c r="S596" s="7">
        <v>1</v>
      </c>
      <c r="T596" s="8">
        <f>SUM(IO_Riparian[[#This Row],[JANUARY]:[DECEMBER]])</f>
        <v>10</v>
      </c>
    </row>
    <row r="597" spans="1:20" x14ac:dyDescent="0.25">
      <c r="A597" s="6" t="s">
        <v>1309</v>
      </c>
      <c r="B597" s="6" t="str">
        <f>IF(ISERROR(VLOOKUP(IO_Riparian[[#This Row],[APP_ID]],Table6[APPL_ID],1,FALSE)),"","Y")</f>
        <v>Y</v>
      </c>
      <c r="C597" s="6" t="str">
        <f>IF(ISERROR(VLOOKUP(IO_Riparian[[#This Row],[APP_ID]],Sheet1!$C$2:$C$9,1,FALSE)),"","Y")</f>
        <v/>
      </c>
      <c r="E597" s="6" t="s">
        <v>1531</v>
      </c>
      <c r="F597" s="41" t="s">
        <v>1532</v>
      </c>
      <c r="G597" s="6" t="s">
        <v>1304</v>
      </c>
      <c r="H597" s="7">
        <v>1</v>
      </c>
      <c r="I597" s="7">
        <v>0</v>
      </c>
      <c r="J597" s="7">
        <v>1</v>
      </c>
      <c r="K597" s="7">
        <v>1</v>
      </c>
      <c r="L597" s="7">
        <v>1</v>
      </c>
      <c r="M597" s="7">
        <v>1</v>
      </c>
      <c r="N597" s="7">
        <v>1</v>
      </c>
      <c r="O597" s="7">
        <v>1</v>
      </c>
      <c r="P597" s="7">
        <v>1</v>
      </c>
      <c r="Q597" s="7">
        <v>1</v>
      </c>
      <c r="R597" s="7">
        <v>1</v>
      </c>
      <c r="S597" s="7">
        <v>1</v>
      </c>
      <c r="T597" s="8">
        <f>SUM(IO_Riparian[[#This Row],[JANUARY]:[DECEMBER]])</f>
        <v>11</v>
      </c>
    </row>
    <row r="598" spans="1:20" x14ac:dyDescent="0.25">
      <c r="A598" s="6" t="s">
        <v>702</v>
      </c>
      <c r="B598" s="6" t="str">
        <f>IF(ISERROR(VLOOKUP(IO_Riparian[[#This Row],[APP_ID]],Table6[APPL_ID],1,FALSE)),"","Y")</f>
        <v>Y</v>
      </c>
      <c r="C598" s="6" t="str">
        <f>IF(ISERROR(VLOOKUP(IO_Riparian[[#This Row],[APP_ID]],Sheet1!$C$2:$C$9,1,FALSE)),"","Y")</f>
        <v/>
      </c>
      <c r="E598" s="6" t="s">
        <v>1531</v>
      </c>
      <c r="F598" s="41" t="s">
        <v>1532</v>
      </c>
      <c r="G598" s="6" t="s">
        <v>660</v>
      </c>
      <c r="H598" s="7">
        <v>0</v>
      </c>
      <c r="I598" s="7">
        <v>0</v>
      </c>
      <c r="J598" s="7">
        <v>1</v>
      </c>
      <c r="K598" s="7">
        <v>1</v>
      </c>
      <c r="L598" s="7">
        <v>1</v>
      </c>
      <c r="M598" s="7">
        <v>1</v>
      </c>
      <c r="N598" s="7">
        <v>1</v>
      </c>
      <c r="O598" s="7">
        <v>1</v>
      </c>
      <c r="P598" s="7">
        <v>0</v>
      </c>
      <c r="Q598" s="7">
        <v>0</v>
      </c>
      <c r="R598" s="7">
        <v>0</v>
      </c>
      <c r="S598" s="7">
        <v>0</v>
      </c>
      <c r="T598" s="8">
        <f>SUM(IO_Riparian[[#This Row],[JANUARY]:[DECEMBER]])</f>
        <v>6</v>
      </c>
    </row>
    <row r="599" spans="1:20" x14ac:dyDescent="0.25">
      <c r="A599" s="6" t="s">
        <v>1311</v>
      </c>
      <c r="B599" s="6" t="str">
        <f>IF(ISERROR(VLOOKUP(IO_Riparian[[#This Row],[APP_ID]],Table6[APPL_ID],1,FALSE)),"","Y")</f>
        <v>Y</v>
      </c>
      <c r="C599" s="6" t="str">
        <f>IF(ISERROR(VLOOKUP(IO_Riparian[[#This Row],[APP_ID]],Sheet1!$C$2:$C$9,1,FALSE)),"","Y")</f>
        <v/>
      </c>
      <c r="E599" s="6" t="s">
        <v>1531</v>
      </c>
      <c r="F599" s="41" t="s">
        <v>1532</v>
      </c>
      <c r="G599" s="6" t="s">
        <v>1304</v>
      </c>
      <c r="H599" s="7">
        <v>1</v>
      </c>
      <c r="I599" s="7">
        <v>0</v>
      </c>
      <c r="J599" s="7">
        <v>0</v>
      </c>
      <c r="K599" s="7">
        <v>1</v>
      </c>
      <c r="L599" s="7">
        <v>1</v>
      </c>
      <c r="M599" s="7">
        <v>1</v>
      </c>
      <c r="N599" s="7">
        <v>1</v>
      </c>
      <c r="O599" s="7">
        <v>1</v>
      </c>
      <c r="P599" s="7">
        <v>1</v>
      </c>
      <c r="Q599" s="7">
        <v>1</v>
      </c>
      <c r="R599" s="7">
        <v>1</v>
      </c>
      <c r="S599" s="7">
        <v>1</v>
      </c>
      <c r="T599" s="8">
        <f>SUM(IO_Riparian[[#This Row],[JANUARY]:[DECEMBER]])</f>
        <v>10</v>
      </c>
    </row>
    <row r="600" spans="1:20" x14ac:dyDescent="0.25">
      <c r="A600" s="6" t="s">
        <v>1357</v>
      </c>
      <c r="B600" s="6" t="str">
        <f>IF(ISERROR(VLOOKUP(IO_Riparian[[#This Row],[APP_ID]],Table6[APPL_ID],1,FALSE)),"","Y")</f>
        <v>Y</v>
      </c>
      <c r="C600" s="6" t="str">
        <f>IF(ISERROR(VLOOKUP(IO_Riparian[[#This Row],[APP_ID]],Sheet1!$C$2:$C$9,1,FALSE)),"","Y")</f>
        <v/>
      </c>
      <c r="E600" s="6" t="s">
        <v>1531</v>
      </c>
      <c r="F600" s="41" t="s">
        <v>1533</v>
      </c>
      <c r="G600" s="6" t="s">
        <v>1358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8">
        <f>SUM(IO_Riparian[[#This Row],[JANUARY]:[DECEMBER]])</f>
        <v>0</v>
      </c>
    </row>
    <row r="601" spans="1:20" x14ac:dyDescent="0.25">
      <c r="A601" s="6" t="s">
        <v>1144</v>
      </c>
      <c r="B601" s="6" t="str">
        <f>IF(ISERROR(VLOOKUP(IO_Riparian[[#This Row],[APP_ID]],Table6[APPL_ID],1,FALSE)),"","Y")</f>
        <v>Y</v>
      </c>
      <c r="C601" s="6" t="str">
        <f>IF(ISERROR(VLOOKUP(IO_Riparian[[#This Row],[APP_ID]],Sheet1!$C$2:$C$9,1,FALSE)),"","Y")</f>
        <v/>
      </c>
      <c r="E601" s="6" t="s">
        <v>1531</v>
      </c>
      <c r="F601" s="41" t="s">
        <v>1532</v>
      </c>
      <c r="G601" s="6" t="s">
        <v>660</v>
      </c>
      <c r="H601" s="7">
        <v>0</v>
      </c>
      <c r="I601" s="7">
        <v>0</v>
      </c>
      <c r="J601" s="7">
        <v>1</v>
      </c>
      <c r="K601" s="7">
        <v>1</v>
      </c>
      <c r="L601" s="7">
        <v>1</v>
      </c>
      <c r="M601" s="7">
        <v>1</v>
      </c>
      <c r="N601" s="7">
        <v>1</v>
      </c>
      <c r="O601" s="7">
        <v>1</v>
      </c>
      <c r="P601" s="7">
        <v>0</v>
      </c>
      <c r="Q601" s="7">
        <v>0</v>
      </c>
      <c r="R601" s="7">
        <v>0</v>
      </c>
      <c r="S601" s="7">
        <v>0</v>
      </c>
      <c r="T601" s="8">
        <f>SUM(IO_Riparian[[#This Row],[JANUARY]:[DECEMBER]])</f>
        <v>6</v>
      </c>
    </row>
    <row r="602" spans="1:20" x14ac:dyDescent="0.25">
      <c r="A602" s="6" t="s">
        <v>704</v>
      </c>
      <c r="B602" s="6" t="str">
        <f>IF(ISERROR(VLOOKUP(IO_Riparian[[#This Row],[APP_ID]],Table6[APPL_ID],1,FALSE)),"","Y")</f>
        <v>Y</v>
      </c>
      <c r="C602" s="6" t="str">
        <f>IF(ISERROR(VLOOKUP(IO_Riparian[[#This Row],[APP_ID]],Sheet1!$C$2:$C$9,1,FALSE)),"","Y")</f>
        <v/>
      </c>
      <c r="E602" s="6" t="s">
        <v>1531</v>
      </c>
      <c r="F602" s="41" t="s">
        <v>1532</v>
      </c>
      <c r="G602" s="6" t="s">
        <v>660</v>
      </c>
      <c r="H602" s="7">
        <v>0</v>
      </c>
      <c r="I602" s="7">
        <v>1</v>
      </c>
      <c r="J602" s="7">
        <v>1</v>
      </c>
      <c r="K602" s="7">
        <v>1</v>
      </c>
      <c r="L602" s="7">
        <v>1</v>
      </c>
      <c r="M602" s="7">
        <v>1</v>
      </c>
      <c r="N602" s="7">
        <v>1</v>
      </c>
      <c r="O602" s="7">
        <v>1</v>
      </c>
      <c r="P602" s="7">
        <v>1</v>
      </c>
      <c r="Q602" s="7">
        <v>1</v>
      </c>
      <c r="R602" s="7">
        <v>0</v>
      </c>
      <c r="S602" s="7">
        <v>0</v>
      </c>
      <c r="T602" s="8">
        <f>SUM(IO_Riparian[[#This Row],[JANUARY]:[DECEMBER]])</f>
        <v>9</v>
      </c>
    </row>
    <row r="603" spans="1:20" x14ac:dyDescent="0.25">
      <c r="A603" s="6" t="s">
        <v>1192</v>
      </c>
      <c r="B603" s="6" t="str">
        <f>IF(ISERROR(VLOOKUP(IO_Riparian[[#This Row],[APP_ID]],Table6[APPL_ID],1,FALSE)),"","Y")</f>
        <v>Y</v>
      </c>
      <c r="C603" s="6" t="str">
        <f>IF(ISERROR(VLOOKUP(IO_Riparian[[#This Row],[APP_ID]],Sheet1!$C$2:$C$9,1,FALSE)),"","Y")</f>
        <v/>
      </c>
      <c r="E603" s="6" t="s">
        <v>1531</v>
      </c>
      <c r="F603" s="41" t="s">
        <v>1533</v>
      </c>
      <c r="G603" s="6" t="s">
        <v>1193</v>
      </c>
      <c r="H603" s="7">
        <v>23</v>
      </c>
      <c r="I603" s="7">
        <v>38</v>
      </c>
      <c r="J603" s="7">
        <v>96</v>
      </c>
      <c r="K603" s="7">
        <v>97</v>
      </c>
      <c r="L603" s="7">
        <v>154</v>
      </c>
      <c r="M603" s="7">
        <v>196</v>
      </c>
      <c r="N603" s="7">
        <v>187</v>
      </c>
      <c r="O603" s="7">
        <v>159</v>
      </c>
      <c r="P603" s="7">
        <v>117</v>
      </c>
      <c r="Q603" s="7">
        <v>52</v>
      </c>
      <c r="R603" s="7">
        <v>39</v>
      </c>
      <c r="S603" s="7">
        <v>22</v>
      </c>
      <c r="T603" s="8">
        <f>SUM(IO_Riparian[[#This Row],[JANUARY]:[DECEMBER]])</f>
        <v>1180</v>
      </c>
    </row>
    <row r="604" spans="1:20" x14ac:dyDescent="0.25">
      <c r="A604" s="6" t="s">
        <v>711</v>
      </c>
      <c r="B604" s="6" t="str">
        <f>IF(ISERROR(VLOOKUP(IO_Riparian[[#This Row],[APP_ID]],Table6[APPL_ID],1,FALSE)),"","Y")</f>
        <v>Y</v>
      </c>
      <c r="C604" s="6" t="str">
        <f>IF(ISERROR(VLOOKUP(IO_Riparian[[#This Row],[APP_ID]],Sheet1!$C$2:$C$9,1,FALSE)),"","Y")</f>
        <v/>
      </c>
      <c r="E604" s="6" t="s">
        <v>1531</v>
      </c>
      <c r="F604" s="41" t="s">
        <v>1532</v>
      </c>
      <c r="G604" s="6" t="s">
        <v>660</v>
      </c>
      <c r="H604" s="7">
        <v>0</v>
      </c>
      <c r="I604" s="7">
        <v>1</v>
      </c>
      <c r="J604" s="7">
        <v>1</v>
      </c>
      <c r="K604" s="7">
        <v>1</v>
      </c>
      <c r="L604" s="7">
        <v>1</v>
      </c>
      <c r="M604" s="7">
        <v>1</v>
      </c>
      <c r="N604" s="7">
        <v>1</v>
      </c>
      <c r="O604" s="7">
        <v>1</v>
      </c>
      <c r="P604" s="7">
        <v>1</v>
      </c>
      <c r="Q604" s="7">
        <v>1</v>
      </c>
      <c r="R604" s="7">
        <v>1</v>
      </c>
      <c r="S604" s="7">
        <v>1</v>
      </c>
      <c r="T604" s="8">
        <f>SUM(IO_Riparian[[#This Row],[JANUARY]:[DECEMBER]])</f>
        <v>11</v>
      </c>
    </row>
    <row r="605" spans="1:20" x14ac:dyDescent="0.25">
      <c r="A605" s="6" t="s">
        <v>709</v>
      </c>
      <c r="B605" s="6" t="str">
        <f>IF(ISERROR(VLOOKUP(IO_Riparian[[#This Row],[APP_ID]],Table6[APPL_ID],1,FALSE)),"","Y")</f>
        <v>Y</v>
      </c>
      <c r="C605" s="6" t="str">
        <f>IF(ISERROR(VLOOKUP(IO_Riparian[[#This Row],[APP_ID]],Sheet1!$C$2:$C$9,1,FALSE)),"","Y")</f>
        <v/>
      </c>
      <c r="E605" s="6" t="s">
        <v>1531</v>
      </c>
      <c r="F605" s="41" t="s">
        <v>1532</v>
      </c>
      <c r="G605" s="6" t="s">
        <v>660</v>
      </c>
      <c r="H605" s="7">
        <v>0</v>
      </c>
      <c r="I605" s="7">
        <v>0</v>
      </c>
      <c r="J605" s="7">
        <v>1</v>
      </c>
      <c r="K605" s="7">
        <v>1</v>
      </c>
      <c r="L605" s="7">
        <v>1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  <c r="R605" s="7">
        <v>0</v>
      </c>
      <c r="S605" s="7">
        <v>0</v>
      </c>
      <c r="T605" s="8">
        <f>SUM(IO_Riparian[[#This Row],[JANUARY]:[DECEMBER]])</f>
        <v>3</v>
      </c>
    </row>
    <row r="606" spans="1:20" x14ac:dyDescent="0.25">
      <c r="A606" s="6" t="s">
        <v>724</v>
      </c>
      <c r="B606" s="6" t="str">
        <f>IF(ISERROR(VLOOKUP(IO_Riparian[[#This Row],[APP_ID]],Table6[APPL_ID],1,FALSE)),"","Y")</f>
        <v>Y</v>
      </c>
      <c r="C606" s="6" t="str">
        <f>IF(ISERROR(VLOOKUP(IO_Riparian[[#This Row],[APP_ID]],Sheet1!$C$2:$C$9,1,FALSE)),"","Y")</f>
        <v/>
      </c>
      <c r="E606" s="6" t="s">
        <v>1531</v>
      </c>
      <c r="F606" s="41" t="s">
        <v>1532</v>
      </c>
      <c r="G606" s="6" t="s">
        <v>660</v>
      </c>
      <c r="H606" s="7">
        <v>0</v>
      </c>
      <c r="I606" s="7">
        <v>0</v>
      </c>
      <c r="J606" s="7">
        <v>1</v>
      </c>
      <c r="K606" s="7">
        <v>1</v>
      </c>
      <c r="L606" s="7">
        <v>1</v>
      </c>
      <c r="M606" s="7">
        <v>1</v>
      </c>
      <c r="N606" s="7">
        <v>1</v>
      </c>
      <c r="O606" s="7">
        <v>0</v>
      </c>
      <c r="P606" s="7">
        <v>0</v>
      </c>
      <c r="Q606" s="7">
        <v>0</v>
      </c>
      <c r="R606" s="7">
        <v>0</v>
      </c>
      <c r="S606" s="7">
        <v>0</v>
      </c>
      <c r="T606" s="8">
        <f>SUM(IO_Riparian[[#This Row],[JANUARY]:[DECEMBER]])</f>
        <v>5</v>
      </c>
    </row>
    <row r="607" spans="1:20" x14ac:dyDescent="0.25">
      <c r="A607" s="6" t="s">
        <v>1402</v>
      </c>
      <c r="B607" s="6" t="str">
        <f>IF(ISERROR(VLOOKUP(IO_Riparian[[#This Row],[APP_ID]],Table6[APPL_ID],1,FALSE)),"","Y")</f>
        <v>Y</v>
      </c>
      <c r="C607" s="6" t="str">
        <f>IF(ISERROR(VLOOKUP(IO_Riparian[[#This Row],[APP_ID]],Sheet1!$C$2:$C$9,1,FALSE)),"","Y")</f>
        <v/>
      </c>
      <c r="E607" s="6" t="s">
        <v>1531</v>
      </c>
      <c r="F607" s="41" t="s">
        <v>1533</v>
      </c>
      <c r="G607" s="6" t="s">
        <v>1403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1</v>
      </c>
      <c r="N607" s="7">
        <v>1</v>
      </c>
      <c r="O607" s="7">
        <v>1</v>
      </c>
      <c r="P607" s="7">
        <v>0</v>
      </c>
      <c r="Q607" s="7">
        <v>0</v>
      </c>
      <c r="R607" s="7">
        <v>0</v>
      </c>
      <c r="S607" s="7">
        <v>0</v>
      </c>
      <c r="T607" s="8">
        <f>SUM(IO_Riparian[[#This Row],[JANUARY]:[DECEMBER]])</f>
        <v>3</v>
      </c>
    </row>
    <row r="608" spans="1:20" x14ac:dyDescent="0.25">
      <c r="A608" s="6" t="s">
        <v>1404</v>
      </c>
      <c r="B608" s="6" t="str">
        <f>IF(ISERROR(VLOOKUP(IO_Riparian[[#This Row],[APP_ID]],Table6[APPL_ID],1,FALSE)),"","Y")</f>
        <v>Y</v>
      </c>
      <c r="C608" s="6" t="str">
        <f>IF(ISERROR(VLOOKUP(IO_Riparian[[#This Row],[APP_ID]],Sheet1!$C$2:$C$9,1,FALSE)),"","Y")</f>
        <v/>
      </c>
      <c r="E608" s="6" t="s">
        <v>1531</v>
      </c>
      <c r="F608" s="41" t="s">
        <v>1533</v>
      </c>
      <c r="G608" s="6" t="s">
        <v>1403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1</v>
      </c>
      <c r="N608" s="7">
        <v>1</v>
      </c>
      <c r="O608" s="7">
        <v>1</v>
      </c>
      <c r="P608" s="7">
        <v>0</v>
      </c>
      <c r="Q608" s="7">
        <v>0</v>
      </c>
      <c r="R608" s="7">
        <v>0</v>
      </c>
      <c r="S608" s="7">
        <v>0</v>
      </c>
      <c r="T608" s="8">
        <f>SUM(IO_Riparian[[#This Row],[JANUARY]:[DECEMBER]])</f>
        <v>3</v>
      </c>
    </row>
    <row r="609" spans="1:20" x14ac:dyDescent="0.25">
      <c r="A609" s="6" t="s">
        <v>659</v>
      </c>
      <c r="B609" s="6" t="str">
        <f>IF(ISERROR(VLOOKUP(IO_Riparian[[#This Row],[APP_ID]],Table6[APPL_ID],1,FALSE)),"","Y")</f>
        <v>Y</v>
      </c>
      <c r="C609" s="6" t="str">
        <f>IF(ISERROR(VLOOKUP(IO_Riparian[[#This Row],[APP_ID]],Sheet1!$C$2:$C$9,1,FALSE)),"","Y")</f>
        <v/>
      </c>
      <c r="E609" s="6" t="s">
        <v>1531</v>
      </c>
      <c r="F609" s="41" t="s">
        <v>1532</v>
      </c>
      <c r="G609" s="6" t="s">
        <v>660</v>
      </c>
      <c r="H609" s="7">
        <v>0</v>
      </c>
      <c r="I609" s="7">
        <v>1</v>
      </c>
      <c r="J609" s="7">
        <v>1</v>
      </c>
      <c r="K609" s="7">
        <v>1</v>
      </c>
      <c r="L609" s="7">
        <v>1</v>
      </c>
      <c r="M609" s="7">
        <v>1</v>
      </c>
      <c r="N609" s="7">
        <v>1</v>
      </c>
      <c r="O609" s="7">
        <v>1</v>
      </c>
      <c r="P609" s="7">
        <v>1</v>
      </c>
      <c r="Q609" s="7">
        <v>1</v>
      </c>
      <c r="R609" s="7">
        <v>0</v>
      </c>
      <c r="S609" s="7">
        <v>0</v>
      </c>
      <c r="T609" s="8">
        <f>SUM(IO_Riparian[[#This Row],[JANUARY]:[DECEMBER]])</f>
        <v>9</v>
      </c>
    </row>
    <row r="610" spans="1:20" x14ac:dyDescent="0.25">
      <c r="A610" s="6" t="s">
        <v>491</v>
      </c>
      <c r="B610" s="6" t="str">
        <f>IF(ISERROR(VLOOKUP(IO_Riparian[[#This Row],[APP_ID]],Table6[APPL_ID],1,FALSE)),"","Y")</f>
        <v>Y</v>
      </c>
      <c r="C610" s="6" t="str">
        <f>IF(ISERROR(VLOOKUP(IO_Riparian[[#This Row],[APP_ID]],Sheet1!$C$2:$C$9,1,FALSE)),"","Y")</f>
        <v/>
      </c>
      <c r="E610" s="6" t="s">
        <v>1531</v>
      </c>
      <c r="F610" s="41" t="s">
        <v>1532</v>
      </c>
      <c r="G610" s="6" t="s">
        <v>492</v>
      </c>
      <c r="H610" s="7">
        <v>0</v>
      </c>
      <c r="I610" s="7">
        <v>0</v>
      </c>
      <c r="J610" s="7">
        <v>0</v>
      </c>
      <c r="K610" s="7">
        <v>0</v>
      </c>
      <c r="L610" s="7">
        <v>1</v>
      </c>
      <c r="M610" s="7">
        <v>1</v>
      </c>
      <c r="N610" s="7">
        <v>1</v>
      </c>
      <c r="O610" s="7">
        <v>1</v>
      </c>
      <c r="P610" s="7">
        <v>1</v>
      </c>
      <c r="Q610" s="7">
        <v>1</v>
      </c>
      <c r="R610" s="7">
        <v>0</v>
      </c>
      <c r="S610" s="7">
        <v>0</v>
      </c>
      <c r="T610" s="8">
        <f>SUM(IO_Riparian[[#This Row],[JANUARY]:[DECEMBER]])</f>
        <v>6</v>
      </c>
    </row>
    <row r="611" spans="1:20" x14ac:dyDescent="0.25">
      <c r="A611" s="6" t="s">
        <v>238</v>
      </c>
      <c r="B611" s="6" t="str">
        <f>IF(ISERROR(VLOOKUP(IO_Riparian[[#This Row],[APP_ID]],Table6[APPL_ID],1,FALSE)),"","Y")</f>
        <v>Y</v>
      </c>
      <c r="C611" s="6" t="str">
        <f>IF(ISERROR(VLOOKUP(IO_Riparian[[#This Row],[APP_ID]],Sheet1!$C$2:$C$9,1,FALSE)),"","Y")</f>
        <v/>
      </c>
      <c r="E611" s="6" t="s">
        <v>1531</v>
      </c>
      <c r="F611" s="41" t="s">
        <v>1532</v>
      </c>
      <c r="G611" s="6" t="s">
        <v>239</v>
      </c>
      <c r="H611" s="7">
        <v>1</v>
      </c>
      <c r="I611" s="7">
        <v>0</v>
      </c>
      <c r="J611" s="7">
        <v>0</v>
      </c>
      <c r="K611" s="7">
        <v>0</v>
      </c>
      <c r="L611" s="7">
        <v>0</v>
      </c>
      <c r="M611" s="7">
        <v>1</v>
      </c>
      <c r="N611" s="7">
        <v>1</v>
      </c>
      <c r="O611" s="7">
        <v>1</v>
      </c>
      <c r="P611" s="7">
        <v>0</v>
      </c>
      <c r="Q611" s="7">
        <v>0</v>
      </c>
      <c r="R611" s="7">
        <v>0</v>
      </c>
      <c r="S611" s="7">
        <v>1</v>
      </c>
      <c r="T611" s="8">
        <f>SUM(IO_Riparian[[#This Row],[JANUARY]:[DECEMBER]])</f>
        <v>5</v>
      </c>
    </row>
    <row r="612" spans="1:20" x14ac:dyDescent="0.25">
      <c r="A612" s="6" t="s">
        <v>494</v>
      </c>
      <c r="B612" s="6" t="str">
        <f>IF(ISERROR(VLOOKUP(IO_Riparian[[#This Row],[APP_ID]],Table6[APPL_ID],1,FALSE)),"","Y")</f>
        <v>Y</v>
      </c>
      <c r="C612" s="6" t="str">
        <f>IF(ISERROR(VLOOKUP(IO_Riparian[[#This Row],[APP_ID]],Sheet1!$C$2:$C$9,1,FALSE)),"","Y")</f>
        <v/>
      </c>
      <c r="E612" s="6" t="s">
        <v>1531</v>
      </c>
      <c r="F612" s="41" t="s">
        <v>1532</v>
      </c>
      <c r="G612" s="6" t="s">
        <v>492</v>
      </c>
      <c r="H612" s="7">
        <v>0</v>
      </c>
      <c r="I612" s="7">
        <v>0</v>
      </c>
      <c r="J612" s="7">
        <v>0</v>
      </c>
      <c r="K612" s="7">
        <v>0</v>
      </c>
      <c r="L612" s="7">
        <v>1</v>
      </c>
      <c r="M612" s="7">
        <v>1</v>
      </c>
      <c r="N612" s="7">
        <v>1</v>
      </c>
      <c r="O612" s="7">
        <v>1</v>
      </c>
      <c r="P612" s="7">
        <v>1</v>
      </c>
      <c r="Q612" s="7">
        <v>1</v>
      </c>
      <c r="R612" s="7">
        <v>0</v>
      </c>
      <c r="S612" s="7">
        <v>0</v>
      </c>
      <c r="T612" s="8">
        <f>SUM(IO_Riparian[[#This Row],[JANUARY]:[DECEMBER]])</f>
        <v>6</v>
      </c>
    </row>
    <row r="613" spans="1:20" x14ac:dyDescent="0.25">
      <c r="A613" s="6" t="s">
        <v>672</v>
      </c>
      <c r="B613" s="6" t="str">
        <f>IF(ISERROR(VLOOKUP(IO_Riparian[[#This Row],[APP_ID]],Table6[APPL_ID],1,FALSE)),"","Y")</f>
        <v>Y</v>
      </c>
      <c r="C613" s="6" t="str">
        <f>IF(ISERROR(VLOOKUP(IO_Riparian[[#This Row],[APP_ID]],Sheet1!$C$2:$C$9,1,FALSE)),"","Y")</f>
        <v/>
      </c>
      <c r="E613" s="6" t="s">
        <v>1531</v>
      </c>
      <c r="F613" s="41" t="s">
        <v>1532</v>
      </c>
      <c r="G613" s="6" t="s">
        <v>660</v>
      </c>
      <c r="H613" s="7">
        <v>0</v>
      </c>
      <c r="I613" s="7">
        <v>1</v>
      </c>
      <c r="J613" s="7">
        <v>1</v>
      </c>
      <c r="K613" s="7">
        <v>1</v>
      </c>
      <c r="L613" s="7">
        <v>1</v>
      </c>
      <c r="M613" s="7">
        <v>1</v>
      </c>
      <c r="N613" s="7">
        <v>1</v>
      </c>
      <c r="O613" s="7">
        <v>1</v>
      </c>
      <c r="P613" s="7">
        <v>1</v>
      </c>
      <c r="Q613" s="7">
        <v>1</v>
      </c>
      <c r="R613" s="7">
        <v>0</v>
      </c>
      <c r="S613" s="7">
        <v>0</v>
      </c>
      <c r="T613" s="8">
        <f>SUM(IO_Riparian[[#This Row],[JANUARY]:[DECEMBER]])</f>
        <v>9</v>
      </c>
    </row>
    <row r="614" spans="1:20" x14ac:dyDescent="0.25">
      <c r="A614" s="6" t="s">
        <v>1391</v>
      </c>
      <c r="B614" s="6" t="str">
        <f>IF(ISERROR(VLOOKUP(IO_Riparian[[#This Row],[APP_ID]],Table6[APPL_ID],1,FALSE)),"","Y")</f>
        <v>Y</v>
      </c>
      <c r="C614" s="6" t="str">
        <f>IF(ISERROR(VLOOKUP(IO_Riparian[[#This Row],[APP_ID]],Sheet1!$C$2:$C$9,1,FALSE)),"","Y")</f>
        <v/>
      </c>
      <c r="E614" s="6" t="s">
        <v>1531</v>
      </c>
      <c r="F614" s="41" t="s">
        <v>1532</v>
      </c>
      <c r="G614" s="6" t="s">
        <v>1392</v>
      </c>
      <c r="H614" s="7">
        <v>0</v>
      </c>
      <c r="I614" s="7">
        <v>0</v>
      </c>
      <c r="J614" s="7">
        <v>0</v>
      </c>
      <c r="K614" s="7">
        <v>0</v>
      </c>
      <c r="L614" s="7">
        <v>1</v>
      </c>
      <c r="M614" s="7">
        <v>1</v>
      </c>
      <c r="N614" s="7">
        <v>1</v>
      </c>
      <c r="O614" s="7">
        <v>1</v>
      </c>
      <c r="P614" s="7">
        <v>1</v>
      </c>
      <c r="Q614" s="7">
        <v>0</v>
      </c>
      <c r="R614" s="7">
        <v>0</v>
      </c>
      <c r="S614" s="7">
        <v>0</v>
      </c>
      <c r="T614" s="8">
        <f>SUM(IO_Riparian[[#This Row],[JANUARY]:[DECEMBER]])</f>
        <v>5</v>
      </c>
    </row>
    <row r="615" spans="1:20" x14ac:dyDescent="0.25">
      <c r="A615" s="6" t="s">
        <v>499</v>
      </c>
      <c r="B615" s="6" t="str">
        <f>IF(ISERROR(VLOOKUP(IO_Riparian[[#This Row],[APP_ID]],Table6[APPL_ID],1,FALSE)),"","Y")</f>
        <v>Y</v>
      </c>
      <c r="C615" s="6" t="str">
        <f>IF(ISERROR(VLOOKUP(IO_Riparian[[#This Row],[APP_ID]],Sheet1!$C$2:$C$9,1,FALSE)),"","Y")</f>
        <v/>
      </c>
      <c r="E615" s="6" t="s">
        <v>1531</v>
      </c>
      <c r="F615" s="41" t="s">
        <v>1532</v>
      </c>
      <c r="G615" s="6" t="s">
        <v>492</v>
      </c>
      <c r="H615" s="7">
        <v>0</v>
      </c>
      <c r="I615" s="7">
        <v>0</v>
      </c>
      <c r="J615" s="7">
        <v>0</v>
      </c>
      <c r="K615" s="7">
        <v>0</v>
      </c>
      <c r="L615" s="7">
        <v>1</v>
      </c>
      <c r="M615" s="7">
        <v>1</v>
      </c>
      <c r="N615" s="7">
        <v>1</v>
      </c>
      <c r="O615" s="7">
        <v>1</v>
      </c>
      <c r="P615" s="7">
        <v>1</v>
      </c>
      <c r="Q615" s="7">
        <v>1</v>
      </c>
      <c r="R615" s="7">
        <v>0</v>
      </c>
      <c r="S615" s="7">
        <v>0</v>
      </c>
      <c r="T615" s="8">
        <f>SUM(IO_Riparian[[#This Row],[JANUARY]:[DECEMBER]])</f>
        <v>6</v>
      </c>
    </row>
    <row r="616" spans="1:20" x14ac:dyDescent="0.25">
      <c r="A616" s="6" t="s">
        <v>690</v>
      </c>
      <c r="B616" s="6" t="str">
        <f>IF(ISERROR(VLOOKUP(IO_Riparian[[#This Row],[APP_ID]],Table6[APPL_ID],1,FALSE)),"","Y")</f>
        <v>Y</v>
      </c>
      <c r="C616" s="6" t="str">
        <f>IF(ISERROR(VLOOKUP(IO_Riparian[[#This Row],[APP_ID]],Sheet1!$C$2:$C$9,1,FALSE)),"","Y")</f>
        <v/>
      </c>
      <c r="E616" s="6" t="s">
        <v>1531</v>
      </c>
      <c r="F616" s="41" t="s">
        <v>1532</v>
      </c>
      <c r="G616" s="6" t="s">
        <v>660</v>
      </c>
      <c r="H616" s="7">
        <v>0</v>
      </c>
      <c r="I616" s="7">
        <v>0</v>
      </c>
      <c r="J616" s="7">
        <v>1</v>
      </c>
      <c r="K616" s="7">
        <v>1</v>
      </c>
      <c r="L616" s="7">
        <v>1</v>
      </c>
      <c r="M616" s="7">
        <v>1</v>
      </c>
      <c r="N616" s="7">
        <v>1</v>
      </c>
      <c r="O616" s="7">
        <v>1</v>
      </c>
      <c r="P616" s="7">
        <v>1</v>
      </c>
      <c r="Q616" s="7">
        <v>1</v>
      </c>
      <c r="R616" s="7">
        <v>0</v>
      </c>
      <c r="S616" s="7">
        <v>0</v>
      </c>
      <c r="T616" s="8">
        <f>SUM(IO_Riparian[[#This Row],[JANUARY]:[DECEMBER]])</f>
        <v>8</v>
      </c>
    </row>
    <row r="617" spans="1:20" x14ac:dyDescent="0.25">
      <c r="A617" s="6" t="s">
        <v>486</v>
      </c>
      <c r="B617" s="6" t="str">
        <f>IF(ISERROR(VLOOKUP(IO_Riparian[[#This Row],[APP_ID]],Table6[APPL_ID],1,FALSE)),"","Y")</f>
        <v>Y</v>
      </c>
      <c r="C617" s="6" t="str">
        <f>IF(ISERROR(VLOOKUP(IO_Riparian[[#This Row],[APP_ID]],Sheet1!$C$2:$C$9,1,FALSE)),"","Y")</f>
        <v/>
      </c>
      <c r="E617" s="6" t="s">
        <v>1531</v>
      </c>
      <c r="F617" s="41" t="s">
        <v>1532</v>
      </c>
      <c r="G617" s="6" t="s">
        <v>487</v>
      </c>
      <c r="H617" s="7">
        <v>0</v>
      </c>
      <c r="I617" s="7">
        <v>0</v>
      </c>
      <c r="J617" s="7">
        <v>1</v>
      </c>
      <c r="K617" s="7">
        <v>1</v>
      </c>
      <c r="L617" s="7">
        <v>1</v>
      </c>
      <c r="M617" s="7">
        <v>1</v>
      </c>
      <c r="N617" s="7">
        <v>1</v>
      </c>
      <c r="O617" s="7">
        <v>1</v>
      </c>
      <c r="P617" s="7">
        <v>1</v>
      </c>
      <c r="Q617" s="7">
        <v>0</v>
      </c>
      <c r="R617" s="7">
        <v>0</v>
      </c>
      <c r="S617" s="7">
        <v>0</v>
      </c>
      <c r="T617" s="8">
        <f>SUM(IO_Riparian[[#This Row],[JANUARY]:[DECEMBER]])</f>
        <v>7</v>
      </c>
    </row>
    <row r="618" spans="1:20" x14ac:dyDescent="0.25">
      <c r="A618" s="6" t="s">
        <v>500</v>
      </c>
      <c r="B618" s="6" t="str">
        <f>IF(ISERROR(VLOOKUP(IO_Riparian[[#This Row],[APP_ID]],Table6[APPL_ID],1,FALSE)),"","Y")</f>
        <v>Y</v>
      </c>
      <c r="C618" s="6" t="str">
        <f>IF(ISERROR(VLOOKUP(IO_Riparian[[#This Row],[APP_ID]],Sheet1!$C$2:$C$9,1,FALSE)),"","Y")</f>
        <v/>
      </c>
      <c r="E618" s="6" t="s">
        <v>1531</v>
      </c>
      <c r="F618" s="41" t="s">
        <v>1532</v>
      </c>
      <c r="G618" s="6" t="s">
        <v>492</v>
      </c>
      <c r="H618" s="7">
        <v>0</v>
      </c>
      <c r="I618" s="7">
        <v>0</v>
      </c>
      <c r="J618" s="7">
        <v>0</v>
      </c>
      <c r="K618" s="7">
        <v>0</v>
      </c>
      <c r="L618" s="7">
        <v>1</v>
      </c>
      <c r="M618" s="7">
        <v>1</v>
      </c>
      <c r="N618" s="7">
        <v>1</v>
      </c>
      <c r="O618" s="7">
        <v>1</v>
      </c>
      <c r="P618" s="7">
        <v>1</v>
      </c>
      <c r="Q618" s="7">
        <v>1</v>
      </c>
      <c r="R618" s="7">
        <v>0</v>
      </c>
      <c r="S618" s="7">
        <v>0</v>
      </c>
      <c r="T618" s="8">
        <f>SUM(IO_Riparian[[#This Row],[JANUARY]:[DECEMBER]])</f>
        <v>6</v>
      </c>
    </row>
    <row r="619" spans="1:20" x14ac:dyDescent="0.25">
      <c r="A619" s="6" t="s">
        <v>703</v>
      </c>
      <c r="B619" s="6" t="str">
        <f>IF(ISERROR(VLOOKUP(IO_Riparian[[#This Row],[APP_ID]],Table6[APPL_ID],1,FALSE)),"","Y")</f>
        <v>Y</v>
      </c>
      <c r="C619" s="6" t="str">
        <f>IF(ISERROR(VLOOKUP(IO_Riparian[[#This Row],[APP_ID]],Sheet1!$C$2:$C$9,1,FALSE)),"","Y")</f>
        <v/>
      </c>
      <c r="E619" s="6" t="s">
        <v>1531</v>
      </c>
      <c r="F619" s="41" t="s">
        <v>1532</v>
      </c>
      <c r="G619" s="6" t="s">
        <v>660</v>
      </c>
      <c r="H619" s="7">
        <v>0</v>
      </c>
      <c r="I619" s="7">
        <v>1</v>
      </c>
      <c r="J619" s="7">
        <v>1</v>
      </c>
      <c r="K619" s="7">
        <v>1</v>
      </c>
      <c r="L619" s="7">
        <v>1</v>
      </c>
      <c r="M619" s="7">
        <v>1</v>
      </c>
      <c r="N619" s="7">
        <v>1</v>
      </c>
      <c r="O619" s="7">
        <v>1</v>
      </c>
      <c r="P619" s="7">
        <v>1</v>
      </c>
      <c r="Q619" s="7">
        <v>1</v>
      </c>
      <c r="R619" s="7">
        <v>0</v>
      </c>
      <c r="S619" s="7">
        <v>0</v>
      </c>
      <c r="T619" s="8">
        <f>SUM(IO_Riparian[[#This Row],[JANUARY]:[DECEMBER]])</f>
        <v>9</v>
      </c>
    </row>
    <row r="620" spans="1:20" x14ac:dyDescent="0.25">
      <c r="A620" s="6" t="s">
        <v>501</v>
      </c>
      <c r="B620" s="6" t="str">
        <f>IF(ISERROR(VLOOKUP(IO_Riparian[[#This Row],[APP_ID]],Table6[APPL_ID],1,FALSE)),"","Y")</f>
        <v>Y</v>
      </c>
      <c r="C620" s="6" t="str">
        <f>IF(ISERROR(VLOOKUP(IO_Riparian[[#This Row],[APP_ID]],Sheet1!$C$2:$C$9,1,FALSE)),"","Y")</f>
        <v/>
      </c>
      <c r="E620" s="6" t="s">
        <v>1531</v>
      </c>
      <c r="F620" s="41" t="s">
        <v>1532</v>
      </c>
      <c r="G620" s="6" t="s">
        <v>492</v>
      </c>
      <c r="H620" s="7">
        <v>0</v>
      </c>
      <c r="I620" s="7">
        <v>0</v>
      </c>
      <c r="J620" s="7">
        <v>0</v>
      </c>
      <c r="K620" s="7">
        <v>0</v>
      </c>
      <c r="L620" s="7">
        <v>1</v>
      </c>
      <c r="M620" s="7">
        <v>1</v>
      </c>
      <c r="N620" s="7">
        <v>1</v>
      </c>
      <c r="O620" s="7">
        <v>1</v>
      </c>
      <c r="P620" s="7">
        <v>1</v>
      </c>
      <c r="Q620" s="7">
        <v>1</v>
      </c>
      <c r="R620" s="7">
        <v>0</v>
      </c>
      <c r="S620" s="7">
        <v>0</v>
      </c>
      <c r="T620" s="8">
        <f>SUM(IO_Riparian[[#This Row],[JANUARY]:[DECEMBER]])</f>
        <v>6</v>
      </c>
    </row>
    <row r="621" spans="1:20" x14ac:dyDescent="0.25">
      <c r="A621" s="6" t="s">
        <v>502</v>
      </c>
      <c r="B621" s="6" t="str">
        <f>IF(ISERROR(VLOOKUP(IO_Riparian[[#This Row],[APP_ID]],Table6[APPL_ID],1,FALSE)),"","Y")</f>
        <v>Y</v>
      </c>
      <c r="C621" s="6" t="str">
        <f>IF(ISERROR(VLOOKUP(IO_Riparian[[#This Row],[APP_ID]],Sheet1!$C$2:$C$9,1,FALSE)),"","Y")</f>
        <v/>
      </c>
      <c r="E621" s="6" t="s">
        <v>1531</v>
      </c>
      <c r="F621" s="41" t="s">
        <v>1532</v>
      </c>
      <c r="G621" s="6" t="s">
        <v>492</v>
      </c>
      <c r="H621" s="7">
        <v>0</v>
      </c>
      <c r="I621" s="7">
        <v>0</v>
      </c>
      <c r="J621" s="7">
        <v>0</v>
      </c>
      <c r="K621" s="7">
        <v>0</v>
      </c>
      <c r="L621" s="7">
        <v>1</v>
      </c>
      <c r="M621" s="7">
        <v>1</v>
      </c>
      <c r="N621" s="7">
        <v>1</v>
      </c>
      <c r="O621" s="7">
        <v>1</v>
      </c>
      <c r="P621" s="7">
        <v>1</v>
      </c>
      <c r="Q621" s="7">
        <v>1</v>
      </c>
      <c r="R621" s="7">
        <v>0</v>
      </c>
      <c r="S621" s="7">
        <v>0</v>
      </c>
      <c r="T621" s="8">
        <f>SUM(IO_Riparian[[#This Row],[JANUARY]:[DECEMBER]])</f>
        <v>6</v>
      </c>
    </row>
    <row r="622" spans="1:20" x14ac:dyDescent="0.25">
      <c r="A622" s="6" t="s">
        <v>503</v>
      </c>
      <c r="B622" s="6" t="str">
        <f>IF(ISERROR(VLOOKUP(IO_Riparian[[#This Row],[APP_ID]],Table6[APPL_ID],1,FALSE)),"","Y")</f>
        <v>Y</v>
      </c>
      <c r="C622" s="6" t="str">
        <f>IF(ISERROR(VLOOKUP(IO_Riparian[[#This Row],[APP_ID]],Sheet1!$C$2:$C$9,1,FALSE)),"","Y")</f>
        <v/>
      </c>
      <c r="E622" s="6" t="s">
        <v>1531</v>
      </c>
      <c r="F622" s="41" t="s">
        <v>1532</v>
      </c>
      <c r="G622" s="6" t="s">
        <v>492</v>
      </c>
      <c r="H622" s="7">
        <v>0</v>
      </c>
      <c r="I622" s="7">
        <v>0</v>
      </c>
      <c r="J622" s="7">
        <v>0</v>
      </c>
      <c r="K622" s="7">
        <v>0</v>
      </c>
      <c r="L622" s="7">
        <v>1</v>
      </c>
      <c r="M622" s="7">
        <v>1</v>
      </c>
      <c r="N622" s="7">
        <v>1</v>
      </c>
      <c r="O622" s="7">
        <v>1</v>
      </c>
      <c r="P622" s="7">
        <v>1</v>
      </c>
      <c r="Q622" s="7">
        <v>1</v>
      </c>
      <c r="R622" s="7">
        <v>0</v>
      </c>
      <c r="S622" s="7">
        <v>0</v>
      </c>
      <c r="T622" s="8">
        <f>SUM(IO_Riparian[[#This Row],[JANUARY]:[DECEMBER]])</f>
        <v>6</v>
      </c>
    </row>
    <row r="623" spans="1:20" x14ac:dyDescent="0.25">
      <c r="A623" s="6" t="s">
        <v>497</v>
      </c>
      <c r="B623" s="6" t="str">
        <f>IF(ISERROR(VLOOKUP(IO_Riparian[[#This Row],[APP_ID]],Table6[APPL_ID],1,FALSE)),"","Y")</f>
        <v>Y</v>
      </c>
      <c r="C623" s="6" t="str">
        <f>IF(ISERROR(VLOOKUP(IO_Riparian[[#This Row],[APP_ID]],Sheet1!$C$2:$C$9,1,FALSE)),"","Y")</f>
        <v/>
      </c>
      <c r="E623" s="6" t="s">
        <v>1531</v>
      </c>
      <c r="F623" s="41" t="s">
        <v>1532</v>
      </c>
      <c r="G623" s="6" t="s">
        <v>492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7">
        <v>0</v>
      </c>
      <c r="N623" s="7">
        <v>0</v>
      </c>
      <c r="O623" s="7">
        <v>0</v>
      </c>
      <c r="P623" s="7">
        <v>0</v>
      </c>
      <c r="Q623" s="7">
        <v>0</v>
      </c>
      <c r="R623" s="7">
        <v>0</v>
      </c>
      <c r="S623" s="7">
        <v>0</v>
      </c>
      <c r="T623" s="8">
        <f>SUM(IO_Riparian[[#This Row],[JANUARY]:[DECEMBER]])</f>
        <v>0</v>
      </c>
    </row>
    <row r="624" spans="1:20" x14ac:dyDescent="0.25">
      <c r="A624" s="6" t="s">
        <v>372</v>
      </c>
      <c r="B624" s="6" t="str">
        <f>IF(ISERROR(VLOOKUP(IO_Riparian[[#This Row],[APP_ID]],Table6[APPL_ID],1,FALSE)),"","Y")</f>
        <v>Y</v>
      </c>
      <c r="C624" s="6" t="str">
        <f>IF(ISERROR(VLOOKUP(IO_Riparian[[#This Row],[APP_ID]],Sheet1!$C$2:$C$9,1,FALSE)),"","Y")</f>
        <v/>
      </c>
      <c r="E624" s="6" t="s">
        <v>1531</v>
      </c>
      <c r="F624" s="41" t="s">
        <v>1532</v>
      </c>
      <c r="G624" s="6" t="s">
        <v>373</v>
      </c>
      <c r="H624" s="7">
        <v>1</v>
      </c>
      <c r="I624" s="7">
        <v>1</v>
      </c>
      <c r="J624" s="7">
        <v>1</v>
      </c>
      <c r="K624" s="7">
        <v>1</v>
      </c>
      <c r="L624" s="7">
        <v>1</v>
      </c>
      <c r="M624" s="7">
        <v>1</v>
      </c>
      <c r="N624" s="7">
        <v>1</v>
      </c>
      <c r="O624" s="7">
        <v>1</v>
      </c>
      <c r="P624" s="7">
        <v>1</v>
      </c>
      <c r="Q624" s="7">
        <v>1</v>
      </c>
      <c r="R624" s="7">
        <v>1</v>
      </c>
      <c r="S624" s="7">
        <v>1</v>
      </c>
      <c r="T624" s="8">
        <f>SUM(IO_Riparian[[#This Row],[JANUARY]:[DECEMBER]])</f>
        <v>12</v>
      </c>
    </row>
    <row r="625" spans="1:20" x14ac:dyDescent="0.25">
      <c r="A625" s="6" t="s">
        <v>375</v>
      </c>
      <c r="B625" s="6" t="str">
        <f>IF(ISERROR(VLOOKUP(IO_Riparian[[#This Row],[APP_ID]],Table6[APPL_ID],1,FALSE)),"","Y")</f>
        <v>Y</v>
      </c>
      <c r="C625" s="6" t="str">
        <f>IF(ISERROR(VLOOKUP(IO_Riparian[[#This Row],[APP_ID]],Sheet1!$C$2:$C$9,1,FALSE)),"","Y")</f>
        <v/>
      </c>
      <c r="E625" s="6" t="s">
        <v>1531</v>
      </c>
      <c r="F625" s="41" t="s">
        <v>1532</v>
      </c>
      <c r="G625" s="6" t="s">
        <v>96</v>
      </c>
      <c r="H625" s="7">
        <v>1</v>
      </c>
      <c r="I625" s="7">
        <v>1</v>
      </c>
      <c r="J625" s="7">
        <v>1</v>
      </c>
      <c r="K625" s="7">
        <v>1</v>
      </c>
      <c r="L625" s="7">
        <v>1</v>
      </c>
      <c r="M625" s="7">
        <v>1</v>
      </c>
      <c r="N625" s="7">
        <v>1</v>
      </c>
      <c r="O625" s="7">
        <v>1</v>
      </c>
      <c r="P625" s="7">
        <v>1</v>
      </c>
      <c r="Q625" s="7">
        <v>1</v>
      </c>
      <c r="R625" s="7">
        <v>1</v>
      </c>
      <c r="S625" s="7">
        <v>1</v>
      </c>
      <c r="T625" s="8">
        <f>SUM(IO_Riparian[[#This Row],[JANUARY]:[DECEMBER]])</f>
        <v>12</v>
      </c>
    </row>
    <row r="626" spans="1:20" x14ac:dyDescent="0.25">
      <c r="A626" s="6" t="s">
        <v>377</v>
      </c>
      <c r="B626" s="6" t="str">
        <f>IF(ISERROR(VLOOKUP(IO_Riparian[[#This Row],[APP_ID]],Table6[APPL_ID],1,FALSE)),"","Y")</f>
        <v>Y</v>
      </c>
      <c r="C626" s="6" t="str">
        <f>IF(ISERROR(VLOOKUP(IO_Riparian[[#This Row],[APP_ID]],Sheet1!$C$2:$C$9,1,FALSE)),"","Y")</f>
        <v/>
      </c>
      <c r="E626" s="6" t="s">
        <v>1531</v>
      </c>
      <c r="F626" s="41" t="s">
        <v>1532</v>
      </c>
      <c r="G626" s="6" t="s">
        <v>96</v>
      </c>
      <c r="H626" s="7">
        <v>1</v>
      </c>
      <c r="I626" s="7">
        <v>1</v>
      </c>
      <c r="J626" s="7">
        <v>1</v>
      </c>
      <c r="K626" s="7">
        <v>1</v>
      </c>
      <c r="L626" s="7">
        <v>1</v>
      </c>
      <c r="M626" s="7">
        <v>1</v>
      </c>
      <c r="N626" s="7">
        <v>1</v>
      </c>
      <c r="O626" s="7">
        <v>1</v>
      </c>
      <c r="P626" s="7">
        <v>1</v>
      </c>
      <c r="Q626" s="7">
        <v>1</v>
      </c>
      <c r="R626" s="7">
        <v>1</v>
      </c>
      <c r="S626" s="7">
        <v>1</v>
      </c>
      <c r="T626" s="8">
        <f>SUM(IO_Riparian[[#This Row],[JANUARY]:[DECEMBER]])</f>
        <v>12</v>
      </c>
    </row>
    <row r="627" spans="1:20" x14ac:dyDescent="0.25">
      <c r="A627" s="6" t="s">
        <v>95</v>
      </c>
      <c r="B627" s="6" t="str">
        <f>IF(ISERROR(VLOOKUP(IO_Riparian[[#This Row],[APP_ID]],Table6[APPL_ID],1,FALSE)),"","Y")</f>
        <v>Y</v>
      </c>
      <c r="C627" s="6" t="str">
        <f>IF(ISERROR(VLOOKUP(IO_Riparian[[#This Row],[APP_ID]],Sheet1!$C$2:$C$9,1,FALSE)),"","Y")</f>
        <v/>
      </c>
      <c r="E627" s="6" t="s">
        <v>1531</v>
      </c>
      <c r="F627" s="41" t="s">
        <v>1532</v>
      </c>
      <c r="G627" s="6" t="s">
        <v>96</v>
      </c>
      <c r="H627" s="7">
        <v>1</v>
      </c>
      <c r="I627" s="7">
        <v>1</v>
      </c>
      <c r="J627" s="7">
        <v>1</v>
      </c>
      <c r="K627" s="7">
        <v>1</v>
      </c>
      <c r="L627" s="7">
        <v>1</v>
      </c>
      <c r="M627" s="7">
        <v>1</v>
      </c>
      <c r="N627" s="7">
        <v>1</v>
      </c>
      <c r="O627" s="7">
        <v>1</v>
      </c>
      <c r="P627" s="7">
        <v>1</v>
      </c>
      <c r="Q627" s="7">
        <v>1</v>
      </c>
      <c r="R627" s="7">
        <v>1</v>
      </c>
      <c r="S627" s="7">
        <v>1</v>
      </c>
      <c r="T627" s="8">
        <f>SUM(IO_Riparian[[#This Row],[JANUARY]:[DECEMBER]])</f>
        <v>12</v>
      </c>
    </row>
    <row r="628" spans="1:20" x14ac:dyDescent="0.25">
      <c r="A628" s="6" t="s">
        <v>85</v>
      </c>
      <c r="B628" s="6" t="str">
        <f>IF(ISERROR(VLOOKUP(IO_Riparian[[#This Row],[APP_ID]],Table6[APPL_ID],1,FALSE)),"","Y")</f>
        <v>Y</v>
      </c>
      <c r="C628" s="6" t="str">
        <f>IF(ISERROR(VLOOKUP(IO_Riparian[[#This Row],[APP_ID]],Sheet1!$C$2:$C$9,1,FALSE)),"","Y")</f>
        <v/>
      </c>
      <c r="E628" s="6" t="s">
        <v>1531</v>
      </c>
      <c r="F628" s="41" t="s">
        <v>1532</v>
      </c>
      <c r="G628" s="6" t="s">
        <v>86</v>
      </c>
      <c r="H628" s="7">
        <v>0</v>
      </c>
      <c r="I628" s="7">
        <v>0</v>
      </c>
      <c r="J628" s="7">
        <v>1</v>
      </c>
      <c r="K628" s="7">
        <v>1</v>
      </c>
      <c r="L628" s="7">
        <v>1</v>
      </c>
      <c r="M628" s="7">
        <v>1</v>
      </c>
      <c r="N628" s="7">
        <v>1</v>
      </c>
      <c r="O628" s="7">
        <v>1</v>
      </c>
      <c r="P628" s="7">
        <v>1</v>
      </c>
      <c r="Q628" s="7">
        <v>0</v>
      </c>
      <c r="R628" s="7">
        <v>0</v>
      </c>
      <c r="S628" s="7">
        <v>0</v>
      </c>
      <c r="T628" s="8">
        <f>SUM(IO_Riparian[[#This Row],[JANUARY]:[DECEMBER]])</f>
        <v>7</v>
      </c>
    </row>
    <row r="629" spans="1:20" x14ac:dyDescent="0.25">
      <c r="A629" s="6" t="s">
        <v>369</v>
      </c>
      <c r="B629" s="6" t="str">
        <f>IF(ISERROR(VLOOKUP(IO_Riparian[[#This Row],[APP_ID]],Table6[APPL_ID],1,FALSE)),"","Y")</f>
        <v>Y</v>
      </c>
      <c r="C629" s="6" t="str">
        <f>IF(ISERROR(VLOOKUP(IO_Riparian[[#This Row],[APP_ID]],Sheet1!$C$2:$C$9,1,FALSE)),"","Y")</f>
        <v/>
      </c>
      <c r="E629" s="6" t="s">
        <v>1531</v>
      </c>
      <c r="F629" s="41" t="s">
        <v>1532</v>
      </c>
      <c r="G629" s="6" t="s">
        <v>370</v>
      </c>
      <c r="H629" s="7">
        <v>1</v>
      </c>
      <c r="I629" s="7">
        <v>1</v>
      </c>
      <c r="J629" s="7">
        <v>1</v>
      </c>
      <c r="K629" s="7">
        <v>1</v>
      </c>
      <c r="L629" s="7">
        <v>1</v>
      </c>
      <c r="M629" s="7">
        <v>1</v>
      </c>
      <c r="N629" s="7">
        <v>1</v>
      </c>
      <c r="O629" s="7">
        <v>1</v>
      </c>
      <c r="P629" s="7">
        <v>1</v>
      </c>
      <c r="Q629" s="7">
        <v>1</v>
      </c>
      <c r="R629" s="7">
        <v>1</v>
      </c>
      <c r="S629" s="7">
        <v>1</v>
      </c>
      <c r="T629" s="8">
        <f>SUM(IO_Riparian[[#This Row],[JANUARY]:[DECEMBER]])</f>
        <v>12</v>
      </c>
    </row>
    <row r="630" spans="1:20" x14ac:dyDescent="0.25">
      <c r="A630" s="6" t="s">
        <v>367</v>
      </c>
      <c r="B630" s="6" t="str">
        <f>IF(ISERROR(VLOOKUP(IO_Riparian[[#This Row],[APP_ID]],Table6[APPL_ID],1,FALSE)),"","Y")</f>
        <v>Y</v>
      </c>
      <c r="C630" s="6" t="str">
        <f>IF(ISERROR(VLOOKUP(IO_Riparian[[#This Row],[APP_ID]],Sheet1!$C$2:$C$9,1,FALSE)),"","Y")</f>
        <v/>
      </c>
      <c r="E630" s="6" t="s">
        <v>1531</v>
      </c>
      <c r="F630" s="41" t="s">
        <v>1532</v>
      </c>
      <c r="G630" s="6" t="s">
        <v>96</v>
      </c>
      <c r="H630" s="7">
        <v>1</v>
      </c>
      <c r="I630" s="7">
        <v>1</v>
      </c>
      <c r="J630" s="7">
        <v>1</v>
      </c>
      <c r="K630" s="7">
        <v>1</v>
      </c>
      <c r="L630" s="7">
        <v>1</v>
      </c>
      <c r="M630" s="7">
        <v>1</v>
      </c>
      <c r="N630" s="7">
        <v>1</v>
      </c>
      <c r="O630" s="7">
        <v>1</v>
      </c>
      <c r="P630" s="7">
        <v>1</v>
      </c>
      <c r="Q630" s="7">
        <v>1</v>
      </c>
      <c r="R630" s="7">
        <v>1</v>
      </c>
      <c r="S630" s="7">
        <v>1</v>
      </c>
      <c r="T630" s="8">
        <f>SUM(IO_Riparian[[#This Row],[JANUARY]:[DECEMBER]])</f>
        <v>12</v>
      </c>
    </row>
    <row r="631" spans="1:20" x14ac:dyDescent="0.25">
      <c r="A631" s="6" t="s">
        <v>933</v>
      </c>
      <c r="B631" s="6" t="str">
        <f>IF(ISERROR(VLOOKUP(IO_Riparian[[#This Row],[APP_ID]],Table6[APPL_ID],1,FALSE)),"","Y")</f>
        <v>Y</v>
      </c>
      <c r="C631" s="6" t="str">
        <f>IF(ISERROR(VLOOKUP(IO_Riparian[[#This Row],[APP_ID]],Sheet1!$C$2:$C$9,1,FALSE)),"","Y")</f>
        <v/>
      </c>
      <c r="E631" s="6" t="s">
        <v>1531</v>
      </c>
      <c r="F631" s="41" t="s">
        <v>1532</v>
      </c>
      <c r="G631" s="6" t="s">
        <v>57</v>
      </c>
      <c r="H631" s="7">
        <v>1</v>
      </c>
      <c r="I631" s="7">
        <v>1</v>
      </c>
      <c r="J631" s="7">
        <v>1</v>
      </c>
      <c r="K631" s="7">
        <v>1</v>
      </c>
      <c r="L631" s="7">
        <v>1</v>
      </c>
      <c r="M631" s="7">
        <v>1</v>
      </c>
      <c r="N631" s="7">
        <v>1</v>
      </c>
      <c r="O631" s="7">
        <v>1</v>
      </c>
      <c r="P631" s="7">
        <v>1</v>
      </c>
      <c r="Q631" s="7">
        <v>0</v>
      </c>
      <c r="R631" s="7">
        <v>0</v>
      </c>
      <c r="S631" s="7">
        <v>0</v>
      </c>
      <c r="T631" s="8">
        <f>SUM(IO_Riparian[[#This Row],[JANUARY]:[DECEMBER]])</f>
        <v>9</v>
      </c>
    </row>
    <row r="632" spans="1:20" x14ac:dyDescent="0.25">
      <c r="A632" s="6" t="s">
        <v>78</v>
      </c>
      <c r="B632" s="6" t="str">
        <f>IF(ISERROR(VLOOKUP(IO_Riparian[[#This Row],[APP_ID]],Table6[APPL_ID],1,FALSE)),"","Y")</f>
        <v>Y</v>
      </c>
      <c r="C632" s="6" t="str">
        <f>IF(ISERROR(VLOOKUP(IO_Riparian[[#This Row],[APP_ID]],Sheet1!$C$2:$C$9,1,FALSE)),"","Y")</f>
        <v/>
      </c>
      <c r="E632" s="6" t="s">
        <v>1531</v>
      </c>
      <c r="F632" s="41" t="s">
        <v>1532</v>
      </c>
      <c r="G632" s="6" t="s">
        <v>57</v>
      </c>
      <c r="H632" s="7">
        <v>0</v>
      </c>
      <c r="I632" s="7">
        <v>1</v>
      </c>
      <c r="J632" s="7">
        <v>0</v>
      </c>
      <c r="K632" s="7">
        <v>0</v>
      </c>
      <c r="L632" s="7">
        <v>1</v>
      </c>
      <c r="M632" s="7">
        <v>0</v>
      </c>
      <c r="N632" s="7">
        <v>1</v>
      </c>
      <c r="O632" s="7">
        <v>1</v>
      </c>
      <c r="P632" s="7">
        <v>1</v>
      </c>
      <c r="Q632" s="7">
        <v>0</v>
      </c>
      <c r="R632" s="7">
        <v>0</v>
      </c>
      <c r="S632" s="7">
        <v>0</v>
      </c>
      <c r="T632" s="8">
        <f>SUM(IO_Riparian[[#This Row],[JANUARY]:[DECEMBER]])</f>
        <v>5</v>
      </c>
    </row>
    <row r="633" spans="1:20" x14ac:dyDescent="0.25">
      <c r="A633" s="6" t="s">
        <v>1216</v>
      </c>
      <c r="B633" s="6" t="str">
        <f>IF(ISERROR(VLOOKUP(IO_Riparian[[#This Row],[APP_ID]],Table6[APPL_ID],1,FALSE)),"","Y")</f>
        <v>Y</v>
      </c>
      <c r="C633" s="6" t="str">
        <f>IF(ISERROR(VLOOKUP(IO_Riparian[[#This Row],[APP_ID]],Sheet1!$C$2:$C$9,1,FALSE)),"","Y")</f>
        <v/>
      </c>
      <c r="E633" s="6" t="s">
        <v>1531</v>
      </c>
      <c r="F633" s="41" t="s">
        <v>1533</v>
      </c>
      <c r="G633" s="6" t="s">
        <v>1217</v>
      </c>
      <c r="H633" s="7">
        <v>0</v>
      </c>
      <c r="I633" s="7">
        <v>0</v>
      </c>
      <c r="J633" s="7">
        <v>0</v>
      </c>
      <c r="K633" s="7">
        <v>0</v>
      </c>
      <c r="L633" s="7">
        <v>1</v>
      </c>
      <c r="M633" s="7">
        <v>1</v>
      </c>
      <c r="N633" s="7">
        <v>1</v>
      </c>
      <c r="O633" s="7">
        <v>1</v>
      </c>
      <c r="P633" s="7">
        <v>1</v>
      </c>
      <c r="Q633" s="7">
        <v>1</v>
      </c>
      <c r="R633" s="7">
        <v>0</v>
      </c>
      <c r="S633" s="7">
        <v>0</v>
      </c>
      <c r="T633" s="8">
        <f>SUM(IO_Riparian[[#This Row],[JANUARY]:[DECEMBER]])</f>
        <v>6</v>
      </c>
    </row>
    <row r="634" spans="1:20" x14ac:dyDescent="0.25">
      <c r="A634" s="6" t="s">
        <v>1225</v>
      </c>
      <c r="B634" s="6" t="str">
        <f>IF(ISERROR(VLOOKUP(IO_Riparian[[#This Row],[APP_ID]],Table6[APPL_ID],1,FALSE)),"","Y")</f>
        <v>Y</v>
      </c>
      <c r="C634" s="6" t="str">
        <f>IF(ISERROR(VLOOKUP(IO_Riparian[[#This Row],[APP_ID]],Sheet1!$C$2:$C$9,1,FALSE)),"","Y")</f>
        <v/>
      </c>
      <c r="E634" s="6" t="s">
        <v>1531</v>
      </c>
      <c r="F634" s="41" t="s">
        <v>1533</v>
      </c>
      <c r="G634" s="6" t="s">
        <v>1221</v>
      </c>
      <c r="H634" s="7">
        <v>0</v>
      </c>
      <c r="I634" s="7">
        <v>0</v>
      </c>
      <c r="J634" s="7">
        <v>0</v>
      </c>
      <c r="K634" s="7">
        <v>0</v>
      </c>
      <c r="L634" s="7">
        <v>1</v>
      </c>
      <c r="M634" s="7">
        <v>1</v>
      </c>
      <c r="N634" s="7">
        <v>1</v>
      </c>
      <c r="O634" s="7">
        <v>1</v>
      </c>
      <c r="P634" s="7">
        <v>1</v>
      </c>
      <c r="Q634" s="7">
        <v>1</v>
      </c>
      <c r="R634" s="7">
        <v>0</v>
      </c>
      <c r="S634" s="7">
        <v>0</v>
      </c>
      <c r="T634" s="8">
        <f>SUM(IO_Riparian[[#This Row],[JANUARY]:[DECEMBER]])</f>
        <v>6</v>
      </c>
    </row>
    <row r="635" spans="1:20" x14ac:dyDescent="0.25">
      <c r="A635" s="6" t="s">
        <v>1224</v>
      </c>
      <c r="B635" s="6" t="str">
        <f>IF(ISERROR(VLOOKUP(IO_Riparian[[#This Row],[APP_ID]],Table6[APPL_ID],1,FALSE)),"","Y")</f>
        <v>Y</v>
      </c>
      <c r="C635" s="6" t="str">
        <f>IF(ISERROR(VLOOKUP(IO_Riparian[[#This Row],[APP_ID]],Sheet1!$C$2:$C$9,1,FALSE)),"","Y")</f>
        <v/>
      </c>
      <c r="E635" s="6" t="s">
        <v>1531</v>
      </c>
      <c r="F635" s="41" t="s">
        <v>1533</v>
      </c>
      <c r="G635" s="6" t="s">
        <v>1221</v>
      </c>
      <c r="H635" s="7">
        <v>0</v>
      </c>
      <c r="I635" s="7">
        <v>0</v>
      </c>
      <c r="J635" s="7">
        <v>0</v>
      </c>
      <c r="K635" s="7">
        <v>0</v>
      </c>
      <c r="L635" s="7">
        <v>1</v>
      </c>
      <c r="M635" s="7">
        <v>1</v>
      </c>
      <c r="N635" s="7">
        <v>1</v>
      </c>
      <c r="O635" s="7">
        <v>1</v>
      </c>
      <c r="P635" s="7">
        <v>1</v>
      </c>
      <c r="Q635" s="7">
        <v>1</v>
      </c>
      <c r="R635" s="7">
        <v>0</v>
      </c>
      <c r="S635" s="7">
        <v>0</v>
      </c>
      <c r="T635" s="8">
        <f>SUM(IO_Riparian[[#This Row],[JANUARY]:[DECEMBER]])</f>
        <v>6</v>
      </c>
    </row>
    <row r="636" spans="1:20" x14ac:dyDescent="0.25">
      <c r="A636" s="6" t="s">
        <v>1220</v>
      </c>
      <c r="B636" s="6" t="str">
        <f>IF(ISERROR(VLOOKUP(IO_Riparian[[#This Row],[APP_ID]],Table6[APPL_ID],1,FALSE)),"","Y")</f>
        <v>Y</v>
      </c>
      <c r="C636" s="6" t="str">
        <f>IF(ISERROR(VLOOKUP(IO_Riparian[[#This Row],[APP_ID]],Sheet1!$C$2:$C$9,1,FALSE)),"","Y")</f>
        <v/>
      </c>
      <c r="E636" s="6" t="s">
        <v>1531</v>
      </c>
      <c r="F636" s="41" t="s">
        <v>1533</v>
      </c>
      <c r="G636" s="6" t="s">
        <v>1221</v>
      </c>
      <c r="H636" s="7">
        <v>0</v>
      </c>
      <c r="I636" s="7">
        <v>0</v>
      </c>
      <c r="J636" s="7">
        <v>0</v>
      </c>
      <c r="K636" s="7">
        <v>0</v>
      </c>
      <c r="L636" s="7">
        <v>1</v>
      </c>
      <c r="M636" s="7">
        <v>1</v>
      </c>
      <c r="N636" s="7">
        <v>1</v>
      </c>
      <c r="O636" s="7">
        <v>1</v>
      </c>
      <c r="P636" s="7">
        <v>1</v>
      </c>
      <c r="Q636" s="7">
        <v>1</v>
      </c>
      <c r="R636" s="7">
        <v>0</v>
      </c>
      <c r="S636" s="7">
        <v>0</v>
      </c>
      <c r="T636" s="8">
        <f>SUM(IO_Riparian[[#This Row],[JANUARY]:[DECEMBER]])</f>
        <v>6</v>
      </c>
    </row>
    <row r="637" spans="1:20" x14ac:dyDescent="0.25">
      <c r="A637" s="6" t="s">
        <v>433</v>
      </c>
      <c r="B637" s="6" t="str">
        <f>IF(ISERROR(VLOOKUP(IO_Riparian[[#This Row],[APP_ID]],Table6[APPL_ID],1,FALSE)),"","Y")</f>
        <v>Y</v>
      </c>
      <c r="C637" s="6" t="str">
        <f>IF(ISERROR(VLOOKUP(IO_Riparian[[#This Row],[APP_ID]],Sheet1!$C$2:$C$9,1,FALSE)),"","Y")</f>
        <v/>
      </c>
      <c r="E637" s="6" t="s">
        <v>1531</v>
      </c>
      <c r="F637" s="41" t="s">
        <v>1533</v>
      </c>
      <c r="G637" s="6" t="s">
        <v>434</v>
      </c>
      <c r="H637" s="7">
        <v>1</v>
      </c>
      <c r="I637" s="7">
        <v>1</v>
      </c>
      <c r="J637" s="7">
        <v>1</v>
      </c>
      <c r="K637" s="7">
        <v>1</v>
      </c>
      <c r="L637" s="7">
        <v>1</v>
      </c>
      <c r="M637" s="7">
        <v>1</v>
      </c>
      <c r="N637" s="7">
        <v>1</v>
      </c>
      <c r="O637" s="7">
        <v>1</v>
      </c>
      <c r="P637" s="7">
        <v>1</v>
      </c>
      <c r="Q637" s="7">
        <v>1</v>
      </c>
      <c r="R637" s="7">
        <v>1</v>
      </c>
      <c r="S637" s="7">
        <v>1</v>
      </c>
      <c r="T637" s="8">
        <f>SUM(IO_Riparian[[#This Row],[JANUARY]:[DECEMBER]])</f>
        <v>12</v>
      </c>
    </row>
    <row r="638" spans="1:20" x14ac:dyDescent="0.25">
      <c r="A638" s="6" t="s">
        <v>458</v>
      </c>
      <c r="B638" s="6" t="str">
        <f>IF(ISERROR(VLOOKUP(IO_Riparian[[#This Row],[APP_ID]],Table6[APPL_ID],1,FALSE)),"","Y")</f>
        <v>Y</v>
      </c>
      <c r="C638" s="6" t="str">
        <f>IF(ISERROR(VLOOKUP(IO_Riparian[[#This Row],[APP_ID]],Sheet1!$C$2:$C$9,1,FALSE)),"","Y")</f>
        <v/>
      </c>
      <c r="E638" s="6" t="s">
        <v>1531</v>
      </c>
      <c r="F638" s="41" t="s">
        <v>1533</v>
      </c>
      <c r="G638" s="6" t="s">
        <v>434</v>
      </c>
      <c r="H638" s="7">
        <v>1</v>
      </c>
      <c r="I638" s="7">
        <v>1</v>
      </c>
      <c r="J638" s="7">
        <v>1</v>
      </c>
      <c r="K638" s="7">
        <v>1</v>
      </c>
      <c r="L638" s="7">
        <v>1</v>
      </c>
      <c r="M638" s="7">
        <v>1</v>
      </c>
      <c r="N638" s="7">
        <v>1</v>
      </c>
      <c r="O638" s="7">
        <v>1</v>
      </c>
      <c r="P638" s="7">
        <v>1</v>
      </c>
      <c r="Q638" s="7">
        <v>1</v>
      </c>
      <c r="R638" s="7">
        <v>1</v>
      </c>
      <c r="S638" s="7">
        <v>1</v>
      </c>
      <c r="T638" s="8">
        <f>SUM(IO_Riparian[[#This Row],[JANUARY]:[DECEMBER]])</f>
        <v>12</v>
      </c>
    </row>
    <row r="639" spans="1:20" x14ac:dyDescent="0.25">
      <c r="A639" s="6" t="s">
        <v>495</v>
      </c>
      <c r="B639" s="6" t="str">
        <f>IF(ISERROR(VLOOKUP(IO_Riparian[[#This Row],[APP_ID]],Table6[APPL_ID],1,FALSE)),"","Y")</f>
        <v>Y</v>
      </c>
      <c r="C639" s="6" t="str">
        <f>IF(ISERROR(VLOOKUP(IO_Riparian[[#This Row],[APP_ID]],Sheet1!$C$2:$C$9,1,FALSE)),"","Y")</f>
        <v/>
      </c>
      <c r="E639" s="6" t="s">
        <v>1531</v>
      </c>
      <c r="F639" s="41" t="s">
        <v>1533</v>
      </c>
      <c r="G639" s="6" t="s">
        <v>496</v>
      </c>
      <c r="H639" s="7">
        <v>1</v>
      </c>
      <c r="I639" s="7">
        <v>1</v>
      </c>
      <c r="J639" s="7">
        <v>1</v>
      </c>
      <c r="K639" s="7">
        <v>1</v>
      </c>
      <c r="L639" s="7">
        <v>1</v>
      </c>
      <c r="M639" s="7">
        <v>1</v>
      </c>
      <c r="N639" s="7">
        <v>1</v>
      </c>
      <c r="O639" s="7">
        <v>1</v>
      </c>
      <c r="P639" s="7">
        <v>1</v>
      </c>
      <c r="Q639" s="7">
        <v>1</v>
      </c>
      <c r="R639" s="7">
        <v>1</v>
      </c>
      <c r="S639" s="7">
        <v>1</v>
      </c>
      <c r="T639" s="8">
        <f>SUM(IO_Riparian[[#This Row],[JANUARY]:[DECEMBER]])</f>
        <v>12</v>
      </c>
    </row>
    <row r="640" spans="1:20" x14ac:dyDescent="0.25">
      <c r="A640" s="6" t="s">
        <v>1412</v>
      </c>
      <c r="B640" s="6" t="str">
        <f>IF(ISERROR(VLOOKUP(IO_Riparian[[#This Row],[APP_ID]],Table6[APPL_ID],1,FALSE)),"","Y")</f>
        <v>Y</v>
      </c>
      <c r="C640" s="6" t="str">
        <f>IF(ISERROR(VLOOKUP(IO_Riparian[[#This Row],[APP_ID]],Sheet1!$C$2:$C$9,1,FALSE)),"","Y")</f>
        <v/>
      </c>
      <c r="E640" s="6" t="s">
        <v>1531</v>
      </c>
      <c r="F640" s="41" t="s">
        <v>1532</v>
      </c>
      <c r="G640" s="6" t="s">
        <v>1413</v>
      </c>
      <c r="H640" s="7">
        <v>0</v>
      </c>
      <c r="I640" s="7">
        <v>0</v>
      </c>
      <c r="J640" s="7">
        <v>1</v>
      </c>
      <c r="K640" s="7">
        <v>1</v>
      </c>
      <c r="L640" s="7">
        <v>1</v>
      </c>
      <c r="M640" s="7">
        <v>1</v>
      </c>
      <c r="N640" s="7">
        <v>1</v>
      </c>
      <c r="O640" s="7">
        <v>1</v>
      </c>
      <c r="P640" s="7">
        <v>1</v>
      </c>
      <c r="Q640" s="7">
        <v>0</v>
      </c>
      <c r="R640" s="7">
        <v>0</v>
      </c>
      <c r="S640" s="7">
        <v>0</v>
      </c>
      <c r="T640" s="8">
        <f>SUM(IO_Riparian[[#This Row],[JANUARY]:[DECEMBER]])</f>
        <v>7</v>
      </c>
    </row>
    <row r="641" spans="1:20" x14ac:dyDescent="0.25">
      <c r="A641" s="6" t="s">
        <v>1417</v>
      </c>
      <c r="B641" s="6" t="str">
        <f>IF(ISERROR(VLOOKUP(IO_Riparian[[#This Row],[APP_ID]],Table6[APPL_ID],1,FALSE)),"","Y")</f>
        <v>Y</v>
      </c>
      <c r="C641" s="6" t="str">
        <f>IF(ISERROR(VLOOKUP(IO_Riparian[[#This Row],[APP_ID]],Sheet1!$C$2:$C$9,1,FALSE)),"","Y")</f>
        <v/>
      </c>
      <c r="E641" s="6" t="s">
        <v>1531</v>
      </c>
      <c r="F641" s="41" t="s">
        <v>1532</v>
      </c>
      <c r="G641" s="6" t="s">
        <v>1418</v>
      </c>
      <c r="H641" s="7">
        <v>0</v>
      </c>
      <c r="I641" s="7">
        <v>0</v>
      </c>
      <c r="J641" s="7">
        <v>1</v>
      </c>
      <c r="K641" s="7">
        <v>1</v>
      </c>
      <c r="L641" s="7">
        <v>1</v>
      </c>
      <c r="M641" s="7">
        <v>1</v>
      </c>
      <c r="N641" s="7">
        <v>1</v>
      </c>
      <c r="O641" s="7">
        <v>1</v>
      </c>
      <c r="P641" s="7">
        <v>1</v>
      </c>
      <c r="Q641" s="7">
        <v>1</v>
      </c>
      <c r="R641" s="7">
        <v>0</v>
      </c>
      <c r="S641" s="7">
        <v>0</v>
      </c>
      <c r="T641" s="8">
        <f>SUM(IO_Riparian[[#This Row],[JANUARY]:[DECEMBER]])</f>
        <v>8</v>
      </c>
    </row>
    <row r="642" spans="1:20" x14ac:dyDescent="0.25">
      <c r="A642" s="6" t="s">
        <v>35</v>
      </c>
      <c r="B642" s="6" t="str">
        <f>IF(ISERROR(VLOOKUP(IO_Riparian[[#This Row],[APP_ID]],Table6[APPL_ID],1,FALSE)),"","Y")</f>
        <v>Y</v>
      </c>
      <c r="C642" s="6" t="str">
        <f>IF(ISERROR(VLOOKUP(IO_Riparian[[#This Row],[APP_ID]],Sheet1!$C$2:$C$9,1,FALSE)),"","Y")</f>
        <v/>
      </c>
      <c r="E642" s="6" t="s">
        <v>1531</v>
      </c>
      <c r="F642" s="41" t="s">
        <v>1532</v>
      </c>
      <c r="G642" s="6" t="s">
        <v>36</v>
      </c>
      <c r="H642" s="7">
        <v>0</v>
      </c>
      <c r="I642" s="7">
        <v>0</v>
      </c>
      <c r="J642" s="7">
        <v>1</v>
      </c>
      <c r="K642" s="7">
        <v>1</v>
      </c>
      <c r="L642" s="7">
        <v>1</v>
      </c>
      <c r="M642" s="7">
        <v>1</v>
      </c>
      <c r="N642" s="7">
        <v>1</v>
      </c>
      <c r="O642" s="7">
        <v>1</v>
      </c>
      <c r="P642" s="7">
        <v>1</v>
      </c>
      <c r="Q642" s="7">
        <v>0</v>
      </c>
      <c r="R642" s="7">
        <v>0</v>
      </c>
      <c r="S642" s="7">
        <v>0</v>
      </c>
      <c r="T642" s="8">
        <f>SUM(IO_Riparian[[#This Row],[JANUARY]:[DECEMBER]])</f>
        <v>7</v>
      </c>
    </row>
    <row r="643" spans="1:20" x14ac:dyDescent="0.25">
      <c r="A643" s="6" t="s">
        <v>1419</v>
      </c>
      <c r="B643" s="6" t="str">
        <f>IF(ISERROR(VLOOKUP(IO_Riparian[[#This Row],[APP_ID]],Table6[APPL_ID],1,FALSE)),"","Y")</f>
        <v>Y</v>
      </c>
      <c r="C643" s="6" t="str">
        <f>IF(ISERROR(VLOOKUP(IO_Riparian[[#This Row],[APP_ID]],Sheet1!$C$2:$C$9,1,FALSE)),"","Y")</f>
        <v/>
      </c>
      <c r="E643" s="6" t="s">
        <v>1531</v>
      </c>
      <c r="F643" s="41" t="s">
        <v>1532</v>
      </c>
      <c r="G643" s="6" t="s">
        <v>1418</v>
      </c>
      <c r="H643" s="7">
        <v>0</v>
      </c>
      <c r="I643" s="7">
        <v>0</v>
      </c>
      <c r="J643" s="7">
        <v>0</v>
      </c>
      <c r="K643" s="7">
        <v>1</v>
      </c>
      <c r="L643" s="7">
        <v>1</v>
      </c>
      <c r="M643" s="7">
        <v>1</v>
      </c>
      <c r="N643" s="7">
        <v>1</v>
      </c>
      <c r="O643" s="7">
        <v>1</v>
      </c>
      <c r="P643" s="7">
        <v>1</v>
      </c>
      <c r="Q643" s="7">
        <v>1</v>
      </c>
      <c r="R643" s="7">
        <v>0</v>
      </c>
      <c r="S643" s="7">
        <v>0</v>
      </c>
      <c r="T643" s="8">
        <f>SUM(IO_Riparian[[#This Row],[JANUARY]:[DECEMBER]])</f>
        <v>7</v>
      </c>
    </row>
    <row r="644" spans="1:20" x14ac:dyDescent="0.25">
      <c r="A644" s="6" t="s">
        <v>1420</v>
      </c>
      <c r="B644" s="6" t="str">
        <f>IF(ISERROR(VLOOKUP(IO_Riparian[[#This Row],[APP_ID]],Table6[APPL_ID],1,FALSE)),"","Y")</f>
        <v>Y</v>
      </c>
      <c r="C644" s="6" t="str">
        <f>IF(ISERROR(VLOOKUP(IO_Riparian[[#This Row],[APP_ID]],Sheet1!$C$2:$C$9,1,FALSE)),"","Y")</f>
        <v/>
      </c>
      <c r="E644" s="6" t="s">
        <v>1531</v>
      </c>
      <c r="F644" s="41" t="s">
        <v>1532</v>
      </c>
      <c r="G644" s="6" t="s">
        <v>1418</v>
      </c>
      <c r="H644" s="7">
        <v>0</v>
      </c>
      <c r="I644" s="7">
        <v>0</v>
      </c>
      <c r="J644" s="7">
        <v>0</v>
      </c>
      <c r="K644" s="7">
        <v>1</v>
      </c>
      <c r="L644" s="7">
        <v>1</v>
      </c>
      <c r="M644" s="7">
        <v>1</v>
      </c>
      <c r="N644" s="7">
        <v>1</v>
      </c>
      <c r="O644" s="7">
        <v>1</v>
      </c>
      <c r="P644" s="7">
        <v>1</v>
      </c>
      <c r="Q644" s="7">
        <v>0</v>
      </c>
      <c r="R644" s="7">
        <v>0</v>
      </c>
      <c r="S644" s="7">
        <v>0</v>
      </c>
      <c r="T644" s="8">
        <f>SUM(IO_Riparian[[#This Row],[JANUARY]:[DECEMBER]])</f>
        <v>6</v>
      </c>
    </row>
    <row r="645" spans="1:20" x14ac:dyDescent="0.25">
      <c r="A645" s="6" t="s">
        <v>61</v>
      </c>
      <c r="B645" s="6" t="str">
        <f>IF(ISERROR(VLOOKUP(IO_Riparian[[#This Row],[APP_ID]],Table6[APPL_ID],1,FALSE)),"","Y")</f>
        <v>Y</v>
      </c>
      <c r="C645" s="6" t="str">
        <f>IF(ISERROR(VLOOKUP(IO_Riparian[[#This Row],[APP_ID]],Sheet1!$C$2:$C$9,1,FALSE)),"","Y")</f>
        <v/>
      </c>
      <c r="E645" s="6" t="s">
        <v>1531</v>
      </c>
      <c r="F645" s="41" t="s">
        <v>1532</v>
      </c>
      <c r="G645" s="6" t="s">
        <v>62</v>
      </c>
      <c r="H645" s="7">
        <v>0</v>
      </c>
      <c r="I645" s="7">
        <v>0</v>
      </c>
      <c r="J645" s="7">
        <v>0</v>
      </c>
      <c r="K645" s="7">
        <v>1</v>
      </c>
      <c r="L645" s="7">
        <v>1</v>
      </c>
      <c r="M645" s="7">
        <v>1</v>
      </c>
      <c r="N645" s="7">
        <v>1</v>
      </c>
      <c r="O645" s="7">
        <v>1</v>
      </c>
      <c r="P645" s="7">
        <v>1</v>
      </c>
      <c r="Q645" s="7">
        <v>0</v>
      </c>
      <c r="R645" s="7">
        <v>0</v>
      </c>
      <c r="S645" s="7">
        <v>0</v>
      </c>
      <c r="T645" s="8">
        <f>SUM(IO_Riparian[[#This Row],[JANUARY]:[DECEMBER]])</f>
        <v>6</v>
      </c>
    </row>
    <row r="646" spans="1:20" x14ac:dyDescent="0.25">
      <c r="A646" s="6" t="s">
        <v>1414</v>
      </c>
      <c r="B646" s="6" t="str">
        <f>IF(ISERROR(VLOOKUP(IO_Riparian[[#This Row],[APP_ID]],Table6[APPL_ID],1,FALSE)),"","Y")</f>
        <v>Y</v>
      </c>
      <c r="C646" s="6" t="str">
        <f>IF(ISERROR(VLOOKUP(IO_Riparian[[#This Row],[APP_ID]],Sheet1!$C$2:$C$9,1,FALSE)),"","Y")</f>
        <v/>
      </c>
      <c r="E646" s="6" t="s">
        <v>1531</v>
      </c>
      <c r="F646" s="41" t="s">
        <v>1532</v>
      </c>
      <c r="G646" s="6" t="s">
        <v>1413</v>
      </c>
      <c r="H646" s="7">
        <v>0</v>
      </c>
      <c r="I646" s="7">
        <v>0</v>
      </c>
      <c r="J646" s="7">
        <v>0</v>
      </c>
      <c r="K646" s="7">
        <v>1</v>
      </c>
      <c r="L646" s="7">
        <v>1</v>
      </c>
      <c r="M646" s="7">
        <v>1</v>
      </c>
      <c r="N646" s="7">
        <v>1</v>
      </c>
      <c r="O646" s="7">
        <v>1</v>
      </c>
      <c r="P646" s="7">
        <v>1</v>
      </c>
      <c r="Q646" s="7">
        <v>0</v>
      </c>
      <c r="R646" s="7">
        <v>0</v>
      </c>
      <c r="S646" s="7">
        <v>0</v>
      </c>
      <c r="T646" s="8">
        <f>SUM(IO_Riparian[[#This Row],[JANUARY]:[DECEMBER]])</f>
        <v>6</v>
      </c>
    </row>
    <row r="647" spans="1:20" x14ac:dyDescent="0.25">
      <c r="A647" s="6" t="s">
        <v>572</v>
      </c>
      <c r="B647" s="6" t="str">
        <f>IF(ISERROR(VLOOKUP(IO_Riparian[[#This Row],[APP_ID]],Table6[APPL_ID],1,FALSE)),"","Y")</f>
        <v>Y</v>
      </c>
      <c r="C647" s="6" t="str">
        <f>IF(ISERROR(VLOOKUP(IO_Riparian[[#This Row],[APP_ID]],Sheet1!$C$2:$C$9,1,FALSE)),"","Y")</f>
        <v/>
      </c>
      <c r="E647" s="6" t="s">
        <v>1531</v>
      </c>
      <c r="F647" s="41" t="s">
        <v>1533</v>
      </c>
      <c r="G647" s="6" t="s">
        <v>573</v>
      </c>
      <c r="H647" s="7">
        <v>1</v>
      </c>
      <c r="I647" s="7">
        <v>1</v>
      </c>
      <c r="J647" s="7">
        <v>1</v>
      </c>
      <c r="K647" s="7">
        <v>1</v>
      </c>
      <c r="L647" s="7">
        <v>1</v>
      </c>
      <c r="M647" s="7">
        <v>1</v>
      </c>
      <c r="N647" s="7">
        <v>1</v>
      </c>
      <c r="O647" s="7">
        <v>1</v>
      </c>
      <c r="P647" s="7">
        <v>1</v>
      </c>
      <c r="Q647" s="7">
        <v>1</v>
      </c>
      <c r="R647" s="7">
        <v>1</v>
      </c>
      <c r="S647" s="7">
        <v>1</v>
      </c>
      <c r="T647" s="8">
        <f>SUM(IO_Riparian[[#This Row],[JANUARY]:[DECEMBER]])</f>
        <v>12</v>
      </c>
    </row>
    <row r="648" spans="1:20" x14ac:dyDescent="0.25">
      <c r="A648" s="6" t="s">
        <v>1415</v>
      </c>
      <c r="B648" s="6" t="str">
        <f>IF(ISERROR(VLOOKUP(IO_Riparian[[#This Row],[APP_ID]],Table6[APPL_ID],1,FALSE)),"","Y")</f>
        <v>Y</v>
      </c>
      <c r="C648" s="6" t="str">
        <f>IF(ISERROR(VLOOKUP(IO_Riparian[[#This Row],[APP_ID]],Sheet1!$C$2:$C$9,1,FALSE)),"","Y")</f>
        <v/>
      </c>
      <c r="E648" s="6" t="s">
        <v>1531</v>
      </c>
      <c r="F648" s="41" t="s">
        <v>1532</v>
      </c>
      <c r="G648" s="6" t="s">
        <v>1413</v>
      </c>
      <c r="H648" s="7">
        <v>0</v>
      </c>
      <c r="I648" s="7">
        <v>0</v>
      </c>
      <c r="J648" s="7">
        <v>1</v>
      </c>
      <c r="K648" s="7">
        <v>1</v>
      </c>
      <c r="L648" s="7">
        <v>1</v>
      </c>
      <c r="M648" s="7">
        <v>1</v>
      </c>
      <c r="N648" s="7">
        <v>1</v>
      </c>
      <c r="O648" s="7">
        <v>1</v>
      </c>
      <c r="P648" s="7">
        <v>1</v>
      </c>
      <c r="Q648" s="7">
        <v>0</v>
      </c>
      <c r="R648" s="7">
        <v>0</v>
      </c>
      <c r="S648" s="7">
        <v>0</v>
      </c>
      <c r="T648" s="8">
        <f>SUM(IO_Riparian[[#This Row],[JANUARY]:[DECEMBER]])</f>
        <v>7</v>
      </c>
    </row>
    <row r="649" spans="1:20" x14ac:dyDescent="0.25">
      <c r="A649" s="6" t="s">
        <v>467</v>
      </c>
      <c r="B649" s="6" t="str">
        <f>IF(ISERROR(VLOOKUP(IO_Riparian[[#This Row],[APP_ID]],Table6[APPL_ID],1,FALSE)),"","Y")</f>
        <v>Y</v>
      </c>
      <c r="C649" s="6" t="str">
        <f>IF(ISERROR(VLOOKUP(IO_Riparian[[#This Row],[APP_ID]],Sheet1!$C$2:$C$9,1,FALSE)),"","Y")</f>
        <v/>
      </c>
      <c r="E649" s="6" t="s">
        <v>1531</v>
      </c>
      <c r="F649" s="41" t="s">
        <v>1533</v>
      </c>
      <c r="G649" s="6" t="s">
        <v>468</v>
      </c>
      <c r="H649" s="7">
        <v>1</v>
      </c>
      <c r="I649" s="7">
        <v>1</v>
      </c>
      <c r="J649" s="7">
        <v>1</v>
      </c>
      <c r="K649" s="7">
        <v>1</v>
      </c>
      <c r="L649" s="7">
        <v>1</v>
      </c>
      <c r="M649" s="7">
        <v>1</v>
      </c>
      <c r="N649" s="7">
        <v>1</v>
      </c>
      <c r="O649" s="7">
        <v>1</v>
      </c>
      <c r="P649" s="7">
        <v>1</v>
      </c>
      <c r="Q649" s="7">
        <v>1</v>
      </c>
      <c r="R649" s="7">
        <v>1</v>
      </c>
      <c r="S649" s="7">
        <v>1</v>
      </c>
      <c r="T649" s="8">
        <f>SUM(IO_Riparian[[#This Row],[JANUARY]:[DECEMBER]])</f>
        <v>12</v>
      </c>
    </row>
    <row r="650" spans="1:20" x14ac:dyDescent="0.25">
      <c r="A650" s="6" t="s">
        <v>543</v>
      </c>
      <c r="B650" s="6" t="str">
        <f>IF(ISERROR(VLOOKUP(IO_Riparian[[#This Row],[APP_ID]],Table6[APPL_ID],1,FALSE)),"","Y")</f>
        <v>Y</v>
      </c>
      <c r="C650" s="6" t="str">
        <f>IF(ISERROR(VLOOKUP(IO_Riparian[[#This Row],[APP_ID]],Sheet1!$C$2:$C$9,1,FALSE)),"","Y")</f>
        <v/>
      </c>
      <c r="E650" s="6" t="s">
        <v>1531</v>
      </c>
      <c r="F650" s="41" t="s">
        <v>1533</v>
      </c>
      <c r="G650" s="6" t="s">
        <v>544</v>
      </c>
      <c r="H650" s="7">
        <v>1</v>
      </c>
      <c r="I650" s="7">
        <v>1</v>
      </c>
      <c r="J650" s="7">
        <v>1</v>
      </c>
      <c r="K650" s="7">
        <v>1</v>
      </c>
      <c r="L650" s="7">
        <v>1</v>
      </c>
      <c r="M650" s="7">
        <v>1</v>
      </c>
      <c r="N650" s="7">
        <v>1</v>
      </c>
      <c r="O650" s="7">
        <v>1</v>
      </c>
      <c r="P650" s="7">
        <v>1</v>
      </c>
      <c r="Q650" s="7">
        <v>1</v>
      </c>
      <c r="R650" s="7">
        <v>1</v>
      </c>
      <c r="S650" s="7">
        <v>1</v>
      </c>
      <c r="T650" s="8">
        <f>SUM(IO_Riparian[[#This Row],[JANUARY]:[DECEMBER]])</f>
        <v>12</v>
      </c>
    </row>
    <row r="651" spans="1:20" x14ac:dyDescent="0.25">
      <c r="A651" s="6" t="s">
        <v>1416</v>
      </c>
      <c r="B651" s="6" t="str">
        <f>IF(ISERROR(VLOOKUP(IO_Riparian[[#This Row],[APP_ID]],Table6[APPL_ID],1,FALSE)),"","Y")</f>
        <v>Y</v>
      </c>
      <c r="C651" s="6" t="str">
        <f>IF(ISERROR(VLOOKUP(IO_Riparian[[#This Row],[APP_ID]],Sheet1!$C$2:$C$9,1,FALSE)),"","Y")</f>
        <v/>
      </c>
      <c r="E651" s="6" t="s">
        <v>1531</v>
      </c>
      <c r="F651" s="41" t="s">
        <v>1532</v>
      </c>
      <c r="G651" s="6" t="s">
        <v>1413</v>
      </c>
      <c r="H651" s="7">
        <v>0</v>
      </c>
      <c r="I651" s="7">
        <v>0</v>
      </c>
      <c r="J651" s="7">
        <v>1</v>
      </c>
      <c r="K651" s="7">
        <v>1</v>
      </c>
      <c r="L651" s="7">
        <v>1</v>
      </c>
      <c r="M651" s="7">
        <v>1</v>
      </c>
      <c r="N651" s="7">
        <v>1</v>
      </c>
      <c r="O651" s="7">
        <v>1</v>
      </c>
      <c r="P651" s="7">
        <v>1</v>
      </c>
      <c r="Q651" s="7">
        <v>0</v>
      </c>
      <c r="R651" s="7">
        <v>0</v>
      </c>
      <c r="S651" s="7">
        <v>1</v>
      </c>
      <c r="T651" s="8">
        <f>SUM(IO_Riparian[[#This Row],[JANUARY]:[DECEMBER]])</f>
        <v>8</v>
      </c>
    </row>
    <row r="652" spans="1:20" x14ac:dyDescent="0.25">
      <c r="A652" s="6" t="s">
        <v>1395</v>
      </c>
      <c r="B652" s="6" t="str">
        <f>IF(ISERROR(VLOOKUP(IO_Riparian[[#This Row],[APP_ID]],Table6[APPL_ID],1,FALSE)),"","Y")</f>
        <v>Y</v>
      </c>
      <c r="C652" s="6" t="str">
        <f>IF(ISERROR(VLOOKUP(IO_Riparian[[#This Row],[APP_ID]],Sheet1!$C$2:$C$9,1,FALSE)),"","Y")</f>
        <v/>
      </c>
      <c r="E652" s="6" t="s">
        <v>1531</v>
      </c>
      <c r="F652" s="41" t="s">
        <v>1533</v>
      </c>
      <c r="G652" s="6" t="s">
        <v>1396</v>
      </c>
      <c r="H652" s="7">
        <v>0</v>
      </c>
      <c r="I652" s="7">
        <v>0</v>
      </c>
      <c r="J652" s="7">
        <v>0</v>
      </c>
      <c r="K652" s="7">
        <v>1</v>
      </c>
      <c r="L652" s="7">
        <v>1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7">
        <v>0</v>
      </c>
      <c r="S652" s="7">
        <v>0</v>
      </c>
      <c r="T652" s="8">
        <f>SUM(IO_Riparian[[#This Row],[JANUARY]:[DECEMBER]])</f>
        <v>2</v>
      </c>
    </row>
    <row r="653" spans="1:20" x14ac:dyDescent="0.25">
      <c r="A653" s="6" t="s">
        <v>1034</v>
      </c>
      <c r="B653" s="6" t="str">
        <f>IF(ISERROR(VLOOKUP(IO_Riparian[[#This Row],[APP_ID]],Table6[APPL_ID],1,FALSE)),"","Y")</f>
        <v>Y</v>
      </c>
      <c r="C653" s="6" t="str">
        <f>IF(ISERROR(VLOOKUP(IO_Riparian[[#This Row],[APP_ID]],Sheet1!$C$2:$C$9,1,FALSE)),"","Y")</f>
        <v/>
      </c>
      <c r="E653" s="6" t="s">
        <v>1531</v>
      </c>
      <c r="F653" s="41" t="s">
        <v>1533</v>
      </c>
      <c r="G653" s="6" t="s">
        <v>658</v>
      </c>
      <c r="H653" s="7">
        <v>1</v>
      </c>
      <c r="I653" s="7">
        <v>1</v>
      </c>
      <c r="J653" s="7">
        <v>1</v>
      </c>
      <c r="K653" s="7">
        <v>1</v>
      </c>
      <c r="L653" s="7">
        <v>1</v>
      </c>
      <c r="M653" s="7">
        <v>1</v>
      </c>
      <c r="N653" s="7">
        <v>1</v>
      </c>
      <c r="O653" s="7">
        <v>1</v>
      </c>
      <c r="P653" s="7">
        <v>1</v>
      </c>
      <c r="Q653" s="7">
        <v>1</v>
      </c>
      <c r="R653" s="7">
        <v>1</v>
      </c>
      <c r="S653" s="7">
        <v>1</v>
      </c>
      <c r="T653" s="8">
        <f>SUM(IO_Riparian[[#This Row],[JANUARY]:[DECEMBER]])</f>
        <v>12</v>
      </c>
    </row>
    <row r="654" spans="1:20" x14ac:dyDescent="0.25">
      <c r="A654" s="6" t="s">
        <v>384</v>
      </c>
      <c r="B654" s="6" t="str">
        <f>IF(ISERROR(VLOOKUP(IO_Riparian[[#This Row],[APP_ID]],Table6[APPL_ID],1,FALSE)),"","Y")</f>
        <v>Y</v>
      </c>
      <c r="C654" s="6" t="str">
        <f>IF(ISERROR(VLOOKUP(IO_Riparian[[#This Row],[APP_ID]],Sheet1!$C$2:$C$9,1,FALSE)),"","Y")</f>
        <v/>
      </c>
      <c r="E654" s="6" t="s">
        <v>1531</v>
      </c>
      <c r="F654" s="41" t="s">
        <v>1533</v>
      </c>
      <c r="G654" s="6" t="s">
        <v>345</v>
      </c>
      <c r="H654" s="7">
        <v>1</v>
      </c>
      <c r="I654" s="7">
        <v>1</v>
      </c>
      <c r="J654" s="7">
        <v>1</v>
      </c>
      <c r="K654" s="7">
        <v>1</v>
      </c>
      <c r="L654" s="7">
        <v>1</v>
      </c>
      <c r="M654" s="7">
        <v>1</v>
      </c>
      <c r="N654" s="7">
        <v>1</v>
      </c>
      <c r="O654" s="7">
        <v>1</v>
      </c>
      <c r="P654" s="7">
        <v>0</v>
      </c>
      <c r="Q654" s="7">
        <v>0</v>
      </c>
      <c r="R654" s="7">
        <v>0</v>
      </c>
      <c r="S654" s="7">
        <v>1</v>
      </c>
      <c r="T654" s="8">
        <f>SUM(IO_Riparian[[#This Row],[JANUARY]:[DECEMBER]])</f>
        <v>9</v>
      </c>
    </row>
    <row r="655" spans="1:20" x14ac:dyDescent="0.25">
      <c r="A655" s="6" t="s">
        <v>527</v>
      </c>
      <c r="B655" s="6" t="str">
        <f>IF(ISERROR(VLOOKUP(IO_Riparian[[#This Row],[APP_ID]],Table6[APPL_ID],1,FALSE)),"","Y")</f>
        <v>Y</v>
      </c>
      <c r="C655" s="6" t="str">
        <f>IF(ISERROR(VLOOKUP(IO_Riparian[[#This Row],[APP_ID]],Sheet1!$C$2:$C$9,1,FALSE)),"","Y")</f>
        <v/>
      </c>
      <c r="E655" s="6" t="s">
        <v>1531</v>
      </c>
      <c r="F655" s="41" t="s">
        <v>1533</v>
      </c>
      <c r="G655" s="6" t="s">
        <v>345</v>
      </c>
      <c r="H655" s="7">
        <v>1</v>
      </c>
      <c r="I655" s="7">
        <v>0</v>
      </c>
      <c r="J655" s="7">
        <v>0</v>
      </c>
      <c r="K655" s="7">
        <v>0</v>
      </c>
      <c r="L655" s="7">
        <v>0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7">
        <v>0</v>
      </c>
      <c r="S655" s="7">
        <v>0</v>
      </c>
      <c r="T655" s="8">
        <f>SUM(IO_Riparian[[#This Row],[JANUARY]:[DECEMBER]])</f>
        <v>1</v>
      </c>
    </row>
    <row r="656" spans="1:20" x14ac:dyDescent="0.25">
      <c r="A656" s="6" t="s">
        <v>528</v>
      </c>
      <c r="B656" s="6" t="str">
        <f>IF(ISERROR(VLOOKUP(IO_Riparian[[#This Row],[APP_ID]],Table6[APPL_ID],1,FALSE)),"","Y")</f>
        <v>Y</v>
      </c>
      <c r="C656" s="6" t="str">
        <f>IF(ISERROR(VLOOKUP(IO_Riparian[[#This Row],[APP_ID]],Sheet1!$C$2:$C$9,1,FALSE)),"","Y")</f>
        <v/>
      </c>
      <c r="E656" s="6" t="s">
        <v>1531</v>
      </c>
      <c r="F656" s="41" t="s">
        <v>1533</v>
      </c>
      <c r="G656" s="6" t="s">
        <v>529</v>
      </c>
      <c r="H656" s="7">
        <v>1</v>
      </c>
      <c r="I656" s="7">
        <v>1</v>
      </c>
      <c r="J656" s="7">
        <v>1</v>
      </c>
      <c r="K656" s="7">
        <v>1</v>
      </c>
      <c r="L656" s="7">
        <v>1</v>
      </c>
      <c r="M656" s="7">
        <v>1</v>
      </c>
      <c r="N656" s="7">
        <v>1</v>
      </c>
      <c r="O656" s="7">
        <v>1</v>
      </c>
      <c r="P656" s="7">
        <v>0</v>
      </c>
      <c r="Q656" s="7">
        <v>0</v>
      </c>
      <c r="R656" s="7">
        <v>0</v>
      </c>
      <c r="S656" s="7">
        <v>1</v>
      </c>
      <c r="T656" s="8">
        <f>SUM(IO_Riparian[[#This Row],[JANUARY]:[DECEMBER]])</f>
        <v>9</v>
      </c>
    </row>
    <row r="657" spans="1:20" x14ac:dyDescent="0.25">
      <c r="A657" s="6" t="s">
        <v>1240</v>
      </c>
      <c r="B657" s="6" t="str">
        <f>IF(ISERROR(VLOOKUP(IO_Riparian[[#This Row],[APP_ID]],Table6[APPL_ID],1,FALSE)),"","Y")</f>
        <v>Y</v>
      </c>
      <c r="C657" s="6" t="str">
        <f>IF(ISERROR(VLOOKUP(IO_Riparian[[#This Row],[APP_ID]],Sheet1!$C$2:$C$9,1,FALSE)),"","Y")</f>
        <v/>
      </c>
      <c r="E657" s="6" t="s">
        <v>1531</v>
      </c>
      <c r="F657" s="41" t="s">
        <v>1533</v>
      </c>
      <c r="G657" s="6" t="s">
        <v>516</v>
      </c>
      <c r="H657" s="7">
        <v>1</v>
      </c>
      <c r="I657" s="7">
        <v>0</v>
      </c>
      <c r="J657" s="7">
        <v>0</v>
      </c>
      <c r="K657" s="7">
        <v>0</v>
      </c>
      <c r="L657" s="7">
        <v>1</v>
      </c>
      <c r="M657" s="7">
        <v>1</v>
      </c>
      <c r="N657" s="7">
        <v>1</v>
      </c>
      <c r="O657" s="7">
        <v>1</v>
      </c>
      <c r="P657" s="7">
        <v>1</v>
      </c>
      <c r="Q657" s="7">
        <v>1</v>
      </c>
      <c r="R657" s="7">
        <v>0</v>
      </c>
      <c r="S657" s="7">
        <v>0</v>
      </c>
      <c r="T657" s="8">
        <f>SUM(IO_Riparian[[#This Row],[JANUARY]:[DECEMBER]])</f>
        <v>7</v>
      </c>
    </row>
    <row r="658" spans="1:20" x14ac:dyDescent="0.25">
      <c r="A658" s="6" t="s">
        <v>1245</v>
      </c>
      <c r="B658" s="6" t="str">
        <f>IF(ISERROR(VLOOKUP(IO_Riparian[[#This Row],[APP_ID]],Table6[APPL_ID],1,FALSE)),"","Y")</f>
        <v>Y</v>
      </c>
      <c r="C658" s="6" t="str">
        <f>IF(ISERROR(VLOOKUP(IO_Riparian[[#This Row],[APP_ID]],Sheet1!$C$2:$C$9,1,FALSE)),"","Y")</f>
        <v/>
      </c>
      <c r="E658" s="6" t="s">
        <v>1531</v>
      </c>
      <c r="F658" s="41" t="s">
        <v>1533</v>
      </c>
      <c r="G658" s="6" t="s">
        <v>1246</v>
      </c>
      <c r="H658" s="7">
        <v>1</v>
      </c>
      <c r="I658" s="7">
        <v>0</v>
      </c>
      <c r="J658" s="7">
        <v>0</v>
      </c>
      <c r="K658" s="7">
        <v>0</v>
      </c>
      <c r="L658" s="7">
        <v>1</v>
      </c>
      <c r="M658" s="7">
        <v>1</v>
      </c>
      <c r="N658" s="7">
        <v>1</v>
      </c>
      <c r="O658" s="7">
        <v>1</v>
      </c>
      <c r="P658" s="7">
        <v>1</v>
      </c>
      <c r="Q658" s="7">
        <v>1</v>
      </c>
      <c r="R658" s="7">
        <v>0</v>
      </c>
      <c r="S658" s="7">
        <v>0</v>
      </c>
      <c r="T658" s="8">
        <f>SUM(IO_Riparian[[#This Row],[JANUARY]:[DECEMBER]])</f>
        <v>7</v>
      </c>
    </row>
    <row r="659" spans="1:20" x14ac:dyDescent="0.25">
      <c r="A659" s="6" t="s">
        <v>451</v>
      </c>
      <c r="B659" s="6" t="str">
        <f>IF(ISERROR(VLOOKUP(IO_Riparian[[#This Row],[APP_ID]],Table6[APPL_ID],1,FALSE)),"","Y")</f>
        <v>Y</v>
      </c>
      <c r="C659" s="6" t="str">
        <f>IF(ISERROR(VLOOKUP(IO_Riparian[[#This Row],[APP_ID]],Sheet1!$C$2:$C$9,1,FALSE)),"","Y")</f>
        <v/>
      </c>
      <c r="E659" s="6" t="s">
        <v>1531</v>
      </c>
      <c r="F659" s="41" t="s">
        <v>1532</v>
      </c>
      <c r="G659" s="6" t="s">
        <v>405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0</v>
      </c>
      <c r="T659" s="8">
        <f>SUM(IO_Riparian[[#This Row],[JANUARY]:[DECEMBER]])</f>
        <v>0</v>
      </c>
    </row>
    <row r="660" spans="1:20" x14ac:dyDescent="0.25">
      <c r="A660" s="6" t="s">
        <v>446</v>
      </c>
      <c r="B660" s="6" t="str">
        <f>IF(ISERROR(VLOOKUP(IO_Riparian[[#This Row],[APP_ID]],Table6[APPL_ID],1,FALSE)),"","Y")</f>
        <v>Y</v>
      </c>
      <c r="C660" s="6" t="str">
        <f>IF(ISERROR(VLOOKUP(IO_Riparian[[#This Row],[APP_ID]],Sheet1!$C$2:$C$9,1,FALSE)),"","Y")</f>
        <v/>
      </c>
      <c r="E660" s="6" t="s">
        <v>1531</v>
      </c>
      <c r="F660" s="41" t="s">
        <v>1532</v>
      </c>
      <c r="G660" s="6" t="s">
        <v>405</v>
      </c>
      <c r="H660" s="7">
        <v>1</v>
      </c>
      <c r="I660" s="7">
        <v>0</v>
      </c>
      <c r="J660" s="7">
        <v>0</v>
      </c>
      <c r="K660" s="7">
        <v>1</v>
      </c>
      <c r="L660" s="7">
        <v>1</v>
      </c>
      <c r="M660" s="7">
        <v>1</v>
      </c>
      <c r="N660" s="7">
        <v>1</v>
      </c>
      <c r="O660" s="7">
        <v>1</v>
      </c>
      <c r="P660" s="7">
        <v>1</v>
      </c>
      <c r="Q660" s="7">
        <v>1</v>
      </c>
      <c r="R660" s="7">
        <v>0</v>
      </c>
      <c r="S660" s="7">
        <v>0</v>
      </c>
      <c r="T660" s="8">
        <f>SUM(IO_Riparian[[#This Row],[JANUARY]:[DECEMBER]])</f>
        <v>8</v>
      </c>
    </row>
    <row r="661" spans="1:20" x14ac:dyDescent="0.25">
      <c r="A661" s="6" t="s">
        <v>404</v>
      </c>
      <c r="B661" s="6" t="str">
        <f>IF(ISERROR(VLOOKUP(IO_Riparian[[#This Row],[APP_ID]],Table6[APPL_ID],1,FALSE)),"","Y")</f>
        <v>Y</v>
      </c>
      <c r="C661" s="6" t="str">
        <f>IF(ISERROR(VLOOKUP(IO_Riparian[[#This Row],[APP_ID]],Sheet1!$C$2:$C$9,1,FALSE)),"","Y")</f>
        <v/>
      </c>
      <c r="E661" s="6" t="s">
        <v>1531</v>
      </c>
      <c r="F661" s="41" t="s">
        <v>1532</v>
      </c>
      <c r="G661" s="6" t="s">
        <v>405</v>
      </c>
      <c r="H661" s="7">
        <v>1</v>
      </c>
      <c r="I661" s="7">
        <v>0</v>
      </c>
      <c r="J661" s="7">
        <v>0</v>
      </c>
      <c r="K661" s="7">
        <v>1</v>
      </c>
      <c r="L661" s="7">
        <v>1</v>
      </c>
      <c r="M661" s="7">
        <v>1</v>
      </c>
      <c r="N661" s="7">
        <v>1</v>
      </c>
      <c r="O661" s="7">
        <v>1</v>
      </c>
      <c r="P661" s="7">
        <v>1</v>
      </c>
      <c r="Q661" s="7">
        <v>1</v>
      </c>
      <c r="R661" s="7">
        <v>0</v>
      </c>
      <c r="S661" s="7">
        <v>0</v>
      </c>
      <c r="T661" s="8">
        <f>SUM(IO_Riparian[[#This Row],[JANUARY]:[DECEMBER]])</f>
        <v>8</v>
      </c>
    </row>
    <row r="662" spans="1:20" x14ac:dyDescent="0.25">
      <c r="A662" s="6" t="s">
        <v>121</v>
      </c>
      <c r="B662" s="6" t="str">
        <f>IF(ISERROR(VLOOKUP(IO_Riparian[[#This Row],[APP_ID]],Table6[APPL_ID],1,FALSE)),"","Y")</f>
        <v>Y</v>
      </c>
      <c r="C662" s="6" t="str">
        <f>IF(ISERROR(VLOOKUP(IO_Riparian[[#This Row],[APP_ID]],Sheet1!$C$2:$C$9,1,FALSE)),"","Y")</f>
        <v/>
      </c>
      <c r="E662" s="6" t="s">
        <v>1531</v>
      </c>
      <c r="F662" s="41" t="s">
        <v>1533</v>
      </c>
      <c r="G662" s="6" t="s">
        <v>122</v>
      </c>
      <c r="H662" s="7">
        <v>0</v>
      </c>
      <c r="I662" s="7">
        <v>0</v>
      </c>
      <c r="J662" s="7">
        <v>1</v>
      </c>
      <c r="K662" s="7">
        <v>1</v>
      </c>
      <c r="L662" s="7">
        <v>1</v>
      </c>
      <c r="M662" s="7">
        <v>1</v>
      </c>
      <c r="N662" s="7">
        <v>1</v>
      </c>
      <c r="O662" s="7">
        <v>1</v>
      </c>
      <c r="P662" s="7">
        <v>1</v>
      </c>
      <c r="Q662" s="7">
        <v>0</v>
      </c>
      <c r="R662" s="7">
        <v>0</v>
      </c>
      <c r="S662" s="7">
        <v>0</v>
      </c>
      <c r="T662" s="8">
        <f>SUM(IO_Riparian[[#This Row],[JANUARY]:[DECEMBER]])</f>
        <v>7</v>
      </c>
    </row>
    <row r="663" spans="1:20" x14ac:dyDescent="0.25">
      <c r="A663" s="6" t="s">
        <v>1005</v>
      </c>
      <c r="B663" s="6" t="str">
        <f>IF(ISERROR(VLOOKUP(IO_Riparian[[#This Row],[APP_ID]],Table6[APPL_ID],1,FALSE)),"","Y")</f>
        <v>Y</v>
      </c>
      <c r="C663" s="6" t="str">
        <f>IF(ISERROR(VLOOKUP(IO_Riparian[[#This Row],[APP_ID]],Sheet1!$C$2:$C$9,1,FALSE)),"","Y")</f>
        <v/>
      </c>
      <c r="E663" s="6" t="s">
        <v>1531</v>
      </c>
      <c r="F663" s="41" t="s">
        <v>1532</v>
      </c>
      <c r="G663" s="6" t="s">
        <v>1004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1</v>
      </c>
      <c r="Q663" s="7">
        <v>1</v>
      </c>
      <c r="R663" s="7">
        <v>0</v>
      </c>
      <c r="S663" s="7">
        <v>0</v>
      </c>
      <c r="T663" s="8">
        <f>SUM(IO_Riparian[[#This Row],[JANUARY]:[DECEMBER]])</f>
        <v>2</v>
      </c>
    </row>
    <row r="664" spans="1:20" x14ac:dyDescent="0.25">
      <c r="A664" s="6" t="s">
        <v>1006</v>
      </c>
      <c r="B664" s="6" t="str">
        <f>IF(ISERROR(VLOOKUP(IO_Riparian[[#This Row],[APP_ID]],Table6[APPL_ID],1,FALSE)),"","Y")</f>
        <v>Y</v>
      </c>
      <c r="C664" s="6" t="str">
        <f>IF(ISERROR(VLOOKUP(IO_Riparian[[#This Row],[APP_ID]],Sheet1!$C$2:$C$9,1,FALSE)),"","Y")</f>
        <v/>
      </c>
      <c r="E664" s="6" t="s">
        <v>1531</v>
      </c>
      <c r="F664" s="41" t="s">
        <v>1532</v>
      </c>
      <c r="G664" s="6" t="s">
        <v>1004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0</v>
      </c>
      <c r="T664" s="8">
        <f>SUM(IO_Riparian[[#This Row],[JANUARY]:[DECEMBER]])</f>
        <v>0</v>
      </c>
    </row>
    <row r="665" spans="1:20" x14ac:dyDescent="0.25">
      <c r="A665" s="6" t="s">
        <v>1067</v>
      </c>
      <c r="B665" s="6" t="str">
        <f>IF(ISERROR(VLOOKUP(IO_Riparian[[#This Row],[APP_ID]],Table6[APPL_ID],1,FALSE)),"","Y")</f>
        <v>Y</v>
      </c>
      <c r="C665" s="6" t="str">
        <f>IF(ISERROR(VLOOKUP(IO_Riparian[[#This Row],[APP_ID]],Sheet1!$C$2:$C$9,1,FALSE)),"","Y")</f>
        <v/>
      </c>
      <c r="E665" s="6" t="s">
        <v>1531</v>
      </c>
      <c r="F665" s="41" t="s">
        <v>1533</v>
      </c>
      <c r="G665" s="6" t="s">
        <v>740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0</v>
      </c>
      <c r="N665" s="7">
        <v>0</v>
      </c>
      <c r="O665" s="7">
        <v>0</v>
      </c>
      <c r="P665" s="7">
        <v>0</v>
      </c>
      <c r="Q665" s="7">
        <v>0</v>
      </c>
      <c r="R665" s="7">
        <v>0</v>
      </c>
      <c r="S665" s="7">
        <v>0</v>
      </c>
      <c r="T665" s="8">
        <f>SUM(IO_Riparian[[#This Row],[JANUARY]:[DECEMBER]])</f>
        <v>0</v>
      </c>
    </row>
    <row r="666" spans="1:20" x14ac:dyDescent="0.25">
      <c r="A666" s="6" t="s">
        <v>1354</v>
      </c>
      <c r="B666" s="6" t="str">
        <f>IF(ISERROR(VLOOKUP(IO_Riparian[[#This Row],[APP_ID]],Table6[APPL_ID],1,FALSE)),"","Y")</f>
        <v>Y</v>
      </c>
      <c r="C666" s="6" t="str">
        <f>IF(ISERROR(VLOOKUP(IO_Riparian[[#This Row],[APP_ID]],Sheet1!$C$2:$C$9,1,FALSE)),"","Y")</f>
        <v/>
      </c>
      <c r="E666" s="6" t="s">
        <v>1531</v>
      </c>
      <c r="F666" s="41" t="s">
        <v>1532</v>
      </c>
      <c r="G666" s="6" t="s">
        <v>1355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  <c r="R666" s="7">
        <v>0</v>
      </c>
      <c r="S666" s="7">
        <v>0</v>
      </c>
      <c r="T666" s="8">
        <f>SUM(IO_Riparian[[#This Row],[JANUARY]:[DECEMBER]])</f>
        <v>0</v>
      </c>
    </row>
    <row r="667" spans="1:20" x14ac:dyDescent="0.25">
      <c r="A667" s="6" t="s">
        <v>562</v>
      </c>
      <c r="B667" s="6" t="str">
        <f>IF(ISERROR(VLOOKUP(IO_Riparian[[#This Row],[APP_ID]],Table6[APPL_ID],1,FALSE)),"","Y")</f>
        <v>Y</v>
      </c>
      <c r="C667" s="6" t="str">
        <f>IF(ISERROR(VLOOKUP(IO_Riparian[[#This Row],[APP_ID]],Sheet1!$C$2:$C$9,1,FALSE)),"","Y")</f>
        <v/>
      </c>
      <c r="E667" s="6" t="s">
        <v>1531</v>
      </c>
      <c r="F667" s="41" t="s">
        <v>1532</v>
      </c>
      <c r="G667" s="6" t="s">
        <v>563</v>
      </c>
      <c r="H667" s="7">
        <v>0</v>
      </c>
      <c r="I667" s="7">
        <v>0</v>
      </c>
      <c r="J667" s="7">
        <v>0</v>
      </c>
      <c r="K667" s="7">
        <v>1</v>
      </c>
      <c r="L667" s="7">
        <v>1</v>
      </c>
      <c r="M667" s="7">
        <v>1</v>
      </c>
      <c r="N667" s="7">
        <v>1</v>
      </c>
      <c r="O667" s="7">
        <v>1</v>
      </c>
      <c r="P667" s="7">
        <v>1</v>
      </c>
      <c r="Q667" s="7">
        <v>0</v>
      </c>
      <c r="R667" s="7">
        <v>0</v>
      </c>
      <c r="S667" s="7">
        <v>0</v>
      </c>
      <c r="T667" s="8">
        <f>SUM(IO_Riparian[[#This Row],[JANUARY]:[DECEMBER]])</f>
        <v>6</v>
      </c>
    </row>
    <row r="668" spans="1:20" x14ac:dyDescent="0.25">
      <c r="A668" s="6" t="s">
        <v>564</v>
      </c>
      <c r="B668" s="6" t="str">
        <f>IF(ISERROR(VLOOKUP(IO_Riparian[[#This Row],[APP_ID]],Table6[APPL_ID],1,FALSE)),"","Y")</f>
        <v>Y</v>
      </c>
      <c r="C668" s="6" t="str">
        <f>IF(ISERROR(VLOOKUP(IO_Riparian[[#This Row],[APP_ID]],Sheet1!$C$2:$C$9,1,FALSE)),"","Y")</f>
        <v/>
      </c>
      <c r="E668" s="6" t="s">
        <v>1531</v>
      </c>
      <c r="F668" s="41" t="s">
        <v>1532</v>
      </c>
      <c r="G668" s="6" t="s">
        <v>563</v>
      </c>
      <c r="H668" s="7">
        <v>1</v>
      </c>
      <c r="I668" s="7">
        <v>0</v>
      </c>
      <c r="J668" s="7">
        <v>0</v>
      </c>
      <c r="K668" s="7">
        <v>0</v>
      </c>
      <c r="L668" s="7">
        <v>1</v>
      </c>
      <c r="M668" s="7">
        <v>1</v>
      </c>
      <c r="N668" s="7">
        <v>1</v>
      </c>
      <c r="O668" s="7">
        <v>1</v>
      </c>
      <c r="P668" s="7">
        <v>0</v>
      </c>
      <c r="Q668" s="7">
        <v>0</v>
      </c>
      <c r="R668" s="7">
        <v>1</v>
      </c>
      <c r="S668" s="7">
        <v>1</v>
      </c>
      <c r="T668" s="8">
        <f>SUM(IO_Riparian[[#This Row],[JANUARY]:[DECEMBER]])</f>
        <v>7</v>
      </c>
    </row>
    <row r="669" spans="1:20" x14ac:dyDescent="0.25">
      <c r="A669" s="6" t="s">
        <v>1343</v>
      </c>
      <c r="B669" s="6" t="str">
        <f>IF(ISERROR(VLOOKUP(IO_Riparian[[#This Row],[APP_ID]],Table6[APPL_ID],1,FALSE)),"","Y")</f>
        <v>Y</v>
      </c>
      <c r="C669" s="6" t="str">
        <f>IF(ISERROR(VLOOKUP(IO_Riparian[[#This Row],[APP_ID]],Sheet1!$C$2:$C$9,1,FALSE)),"","Y")</f>
        <v/>
      </c>
      <c r="E669" s="6" t="s">
        <v>1531</v>
      </c>
      <c r="F669" s="41" t="s">
        <v>1532</v>
      </c>
      <c r="G669" s="6" t="s">
        <v>57</v>
      </c>
      <c r="H669" s="7">
        <v>0</v>
      </c>
      <c r="I669" s="7">
        <v>1</v>
      </c>
      <c r="J669" s="7">
        <v>1</v>
      </c>
      <c r="K669" s="7">
        <v>1</v>
      </c>
      <c r="L669" s="7">
        <v>1</v>
      </c>
      <c r="M669" s="7">
        <v>1</v>
      </c>
      <c r="N669" s="7">
        <v>1</v>
      </c>
      <c r="O669" s="7">
        <v>1</v>
      </c>
      <c r="P669" s="7">
        <v>1</v>
      </c>
      <c r="Q669" s="7">
        <v>1</v>
      </c>
      <c r="R669" s="7">
        <v>0</v>
      </c>
      <c r="S669" s="7">
        <v>0</v>
      </c>
      <c r="T669" s="8">
        <f>SUM(IO_Riparian[[#This Row],[JANUARY]:[DECEMBER]])</f>
        <v>9</v>
      </c>
    </row>
    <row r="670" spans="1:20" x14ac:dyDescent="0.25">
      <c r="A670" s="6" t="s">
        <v>723</v>
      </c>
      <c r="B670" s="6" t="str">
        <f>IF(ISERROR(VLOOKUP(IO_Riparian[[#This Row],[APP_ID]],Table6[APPL_ID],1,FALSE)),"","Y")</f>
        <v>Y</v>
      </c>
      <c r="C670" s="6" t="str">
        <f>IF(ISERROR(VLOOKUP(IO_Riparian[[#This Row],[APP_ID]],Sheet1!$C$2:$C$9,1,FALSE)),"","Y")</f>
        <v/>
      </c>
      <c r="E670" s="6" t="s">
        <v>1531</v>
      </c>
      <c r="F670" s="41" t="s">
        <v>1532</v>
      </c>
      <c r="G670" s="6" t="s">
        <v>57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  <c r="R670" s="7">
        <v>0</v>
      </c>
      <c r="S670" s="7">
        <v>0</v>
      </c>
      <c r="T670" s="8">
        <f>SUM(IO_Riparian[[#This Row],[JANUARY]:[DECEMBER]])</f>
        <v>0</v>
      </c>
    </row>
    <row r="671" spans="1:20" x14ac:dyDescent="0.25">
      <c r="A671" s="6" t="s">
        <v>574</v>
      </c>
      <c r="B671" s="6" t="str">
        <f>IF(ISERROR(VLOOKUP(IO_Riparian[[#This Row],[APP_ID]],Table6[APPL_ID],1,FALSE)),"","Y")</f>
        <v>Y</v>
      </c>
      <c r="C671" s="6" t="str">
        <f>IF(ISERROR(VLOOKUP(IO_Riparian[[#This Row],[APP_ID]],Sheet1!$C$2:$C$9,1,FALSE)),"","Y")</f>
        <v/>
      </c>
      <c r="E671" s="6" t="s">
        <v>1531</v>
      </c>
      <c r="F671" s="41" t="s">
        <v>1532</v>
      </c>
      <c r="G671" s="6" t="s">
        <v>546</v>
      </c>
      <c r="H671" s="7">
        <v>1</v>
      </c>
      <c r="I671" s="7">
        <v>1</v>
      </c>
      <c r="J671" s="7">
        <v>1</v>
      </c>
      <c r="K671" s="7">
        <v>1</v>
      </c>
      <c r="L671" s="7">
        <v>1</v>
      </c>
      <c r="M671" s="7">
        <v>1</v>
      </c>
      <c r="N671" s="7">
        <v>1</v>
      </c>
      <c r="O671" s="7">
        <v>1</v>
      </c>
      <c r="P671" s="7">
        <v>1</v>
      </c>
      <c r="Q671" s="7">
        <v>0</v>
      </c>
      <c r="R671" s="7">
        <v>0</v>
      </c>
      <c r="S671" s="7">
        <v>0</v>
      </c>
      <c r="T671" s="8">
        <f>SUM(IO_Riparian[[#This Row],[JANUARY]:[DECEMBER]])</f>
        <v>9</v>
      </c>
    </row>
    <row r="672" spans="1:20" x14ac:dyDescent="0.25">
      <c r="A672" s="6" t="s">
        <v>560</v>
      </c>
      <c r="B672" s="6" t="str">
        <f>IF(ISERROR(VLOOKUP(IO_Riparian[[#This Row],[APP_ID]],Table6[APPL_ID],1,FALSE)),"","Y")</f>
        <v>Y</v>
      </c>
      <c r="C672" s="6" t="str">
        <f>IF(ISERROR(VLOOKUP(IO_Riparian[[#This Row],[APP_ID]],Sheet1!$C$2:$C$9,1,FALSE)),"","Y")</f>
        <v/>
      </c>
      <c r="E672" s="6" t="s">
        <v>1531</v>
      </c>
      <c r="F672" s="41" t="s">
        <v>1532</v>
      </c>
      <c r="G672" s="6" t="s">
        <v>546</v>
      </c>
      <c r="H672" s="7">
        <v>1</v>
      </c>
      <c r="I672" s="7">
        <v>1</v>
      </c>
      <c r="J672" s="7">
        <v>1</v>
      </c>
      <c r="K672" s="7">
        <v>1</v>
      </c>
      <c r="L672" s="7">
        <v>1</v>
      </c>
      <c r="M672" s="7">
        <v>1</v>
      </c>
      <c r="N672" s="7">
        <v>1</v>
      </c>
      <c r="O672" s="7">
        <v>1</v>
      </c>
      <c r="P672" s="7">
        <v>1</v>
      </c>
      <c r="Q672" s="7">
        <v>0</v>
      </c>
      <c r="R672" s="7">
        <v>0</v>
      </c>
      <c r="S672" s="7">
        <v>0</v>
      </c>
      <c r="T672" s="8">
        <f>SUM(IO_Riparian[[#This Row],[JANUARY]:[DECEMBER]])</f>
        <v>9</v>
      </c>
    </row>
    <row r="673" spans="1:20" x14ac:dyDescent="0.25">
      <c r="A673" s="6" t="s">
        <v>545</v>
      </c>
      <c r="B673" s="6" t="str">
        <f>IF(ISERROR(VLOOKUP(IO_Riparian[[#This Row],[APP_ID]],Table6[APPL_ID],1,FALSE)),"","Y")</f>
        <v>Y</v>
      </c>
      <c r="C673" s="6" t="str">
        <f>IF(ISERROR(VLOOKUP(IO_Riparian[[#This Row],[APP_ID]],Sheet1!$C$2:$C$9,1,FALSE)),"","Y")</f>
        <v/>
      </c>
      <c r="E673" s="6" t="s">
        <v>1531</v>
      </c>
      <c r="F673" s="41" t="s">
        <v>1532</v>
      </c>
      <c r="G673" s="6" t="s">
        <v>546</v>
      </c>
      <c r="H673" s="7">
        <v>1</v>
      </c>
      <c r="I673" s="7">
        <v>1</v>
      </c>
      <c r="J673" s="7">
        <v>1</v>
      </c>
      <c r="K673" s="7">
        <v>1</v>
      </c>
      <c r="L673" s="7">
        <v>1</v>
      </c>
      <c r="M673" s="7">
        <v>1</v>
      </c>
      <c r="N673" s="7">
        <v>1</v>
      </c>
      <c r="O673" s="7">
        <v>1</v>
      </c>
      <c r="P673" s="7">
        <v>1</v>
      </c>
      <c r="Q673" s="7">
        <v>0</v>
      </c>
      <c r="R673" s="7">
        <v>0</v>
      </c>
      <c r="S673" s="7">
        <v>0</v>
      </c>
      <c r="T673" s="8">
        <f>SUM(IO_Riparian[[#This Row],[JANUARY]:[DECEMBER]])</f>
        <v>9</v>
      </c>
    </row>
    <row r="674" spans="1:20" x14ac:dyDescent="0.25">
      <c r="A674" s="6" t="s">
        <v>1061</v>
      </c>
      <c r="B674" s="6" t="str">
        <f>IF(ISERROR(VLOOKUP(IO_Riparian[[#This Row],[APP_ID]],Table6[APPL_ID],1,FALSE)),"","Y")</f>
        <v>Y</v>
      </c>
      <c r="C674" s="6" t="str">
        <f>IF(ISERROR(VLOOKUP(IO_Riparian[[#This Row],[APP_ID]],Sheet1!$C$2:$C$9,1,FALSE)),"","Y")</f>
        <v/>
      </c>
      <c r="E674" s="6" t="s">
        <v>1531</v>
      </c>
      <c r="F674" s="41" t="s">
        <v>1532</v>
      </c>
      <c r="G674" s="6" t="s">
        <v>1062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7">
        <v>0</v>
      </c>
      <c r="S674" s="7">
        <v>0</v>
      </c>
      <c r="T674" s="8">
        <f>SUM(IO_Riparian[[#This Row],[JANUARY]:[DECEMBER]])</f>
        <v>0</v>
      </c>
    </row>
    <row r="675" spans="1:20" x14ac:dyDescent="0.25">
      <c r="A675" s="6" t="s">
        <v>1211</v>
      </c>
      <c r="B675" s="6" t="str">
        <f>IF(ISERROR(VLOOKUP(IO_Riparian[[#This Row],[APP_ID]],Table6[APPL_ID],1,FALSE)),"","Y")</f>
        <v>Y</v>
      </c>
      <c r="C675" s="6" t="str">
        <f>IF(ISERROR(VLOOKUP(IO_Riparian[[#This Row],[APP_ID]],Sheet1!$C$2:$C$9,1,FALSE)),"","Y")</f>
        <v/>
      </c>
      <c r="E675" s="6" t="s">
        <v>1531</v>
      </c>
      <c r="F675" s="41" t="s">
        <v>1532</v>
      </c>
      <c r="G675" s="6" t="s">
        <v>1062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  <c r="R675" s="7">
        <v>0</v>
      </c>
      <c r="S675" s="7">
        <v>0</v>
      </c>
      <c r="T675" s="8">
        <f>SUM(IO_Riparian[[#This Row],[JANUARY]:[DECEMBER]])</f>
        <v>0</v>
      </c>
    </row>
    <row r="676" spans="1:20" x14ac:dyDescent="0.25">
      <c r="A676" s="6" t="s">
        <v>1223</v>
      </c>
      <c r="B676" s="6" t="str">
        <f>IF(ISERROR(VLOOKUP(IO_Riparian[[#This Row],[APP_ID]],Table6[APPL_ID],1,FALSE)),"","Y")</f>
        <v>Y</v>
      </c>
      <c r="C676" s="6" t="str">
        <f>IF(ISERROR(VLOOKUP(IO_Riparian[[#This Row],[APP_ID]],Sheet1!$C$2:$C$9,1,FALSE)),"","Y")</f>
        <v/>
      </c>
      <c r="E676" s="6" t="s">
        <v>1531</v>
      </c>
      <c r="F676" s="41" t="s">
        <v>1532</v>
      </c>
      <c r="G676" s="6" t="s">
        <v>1062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7">
        <v>0</v>
      </c>
      <c r="S676" s="7">
        <v>0</v>
      </c>
      <c r="T676" s="8">
        <f>SUM(IO_Riparian[[#This Row],[JANUARY]:[DECEMBER]])</f>
        <v>0</v>
      </c>
    </row>
    <row r="677" spans="1:20" x14ac:dyDescent="0.25">
      <c r="A677" s="6" t="s">
        <v>844</v>
      </c>
      <c r="B677" s="6" t="str">
        <f>IF(ISERROR(VLOOKUP(IO_Riparian[[#This Row],[APP_ID]],Table6[APPL_ID],1,FALSE)),"","Y")</f>
        <v>Y</v>
      </c>
      <c r="C677" s="6" t="str">
        <f>IF(ISERROR(VLOOKUP(IO_Riparian[[#This Row],[APP_ID]],Sheet1!$C$2:$C$9,1,FALSE)),"","Y")</f>
        <v/>
      </c>
      <c r="E677" s="6" t="s">
        <v>1531</v>
      </c>
      <c r="F677" s="41" t="s">
        <v>1533</v>
      </c>
      <c r="G677" s="6" t="s">
        <v>845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  <c r="R677" s="7">
        <v>0</v>
      </c>
      <c r="S677" s="7">
        <v>0</v>
      </c>
      <c r="T677" s="8">
        <f>SUM(IO_Riparian[[#This Row],[JANUARY]:[DECEMBER]])</f>
        <v>0</v>
      </c>
    </row>
    <row r="678" spans="1:20" x14ac:dyDescent="0.25">
      <c r="A678" s="6" t="s">
        <v>1226</v>
      </c>
      <c r="B678" s="6" t="str">
        <f>IF(ISERROR(VLOOKUP(IO_Riparian[[#This Row],[APP_ID]],Table6[APPL_ID],1,FALSE)),"","Y")</f>
        <v>Y</v>
      </c>
      <c r="C678" s="6" t="str">
        <f>IF(ISERROR(VLOOKUP(IO_Riparian[[#This Row],[APP_ID]],Sheet1!$C$2:$C$9,1,FALSE)),"","Y")</f>
        <v/>
      </c>
      <c r="E678" s="6" t="s">
        <v>1531</v>
      </c>
      <c r="F678" s="41" t="s">
        <v>1532</v>
      </c>
      <c r="G678" s="6" t="s">
        <v>1062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7">
        <v>0</v>
      </c>
      <c r="N678" s="7">
        <v>0</v>
      </c>
      <c r="O678" s="7">
        <v>0</v>
      </c>
      <c r="P678" s="7">
        <v>0</v>
      </c>
      <c r="Q678" s="7">
        <v>0</v>
      </c>
      <c r="R678" s="7">
        <v>0</v>
      </c>
      <c r="S678" s="7">
        <v>0</v>
      </c>
      <c r="T678" s="8">
        <f>SUM(IO_Riparian[[#This Row],[JANUARY]:[DECEMBER]])</f>
        <v>0</v>
      </c>
    </row>
    <row r="679" spans="1:20" x14ac:dyDescent="0.25">
      <c r="A679" s="6" t="s">
        <v>855</v>
      </c>
      <c r="B679" s="6" t="str">
        <f>IF(ISERROR(VLOOKUP(IO_Riparian[[#This Row],[APP_ID]],Table6[APPL_ID],1,FALSE)),"","Y")</f>
        <v>Y</v>
      </c>
      <c r="C679" s="6" t="str">
        <f>IF(ISERROR(VLOOKUP(IO_Riparian[[#This Row],[APP_ID]],Sheet1!$C$2:$C$9,1,FALSE)),"","Y")</f>
        <v/>
      </c>
      <c r="E679" s="6" t="s">
        <v>1531</v>
      </c>
      <c r="F679" s="41" t="s">
        <v>1533</v>
      </c>
      <c r="G679" s="6" t="s">
        <v>845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7">
        <v>0</v>
      </c>
      <c r="S679" s="7">
        <v>0</v>
      </c>
      <c r="T679" s="8">
        <f>SUM(IO_Riparian[[#This Row],[JANUARY]:[DECEMBER]])</f>
        <v>0</v>
      </c>
    </row>
    <row r="680" spans="1:20" x14ac:dyDescent="0.25">
      <c r="A680" s="6" t="s">
        <v>1252</v>
      </c>
      <c r="B680" s="6" t="str">
        <f>IF(ISERROR(VLOOKUP(IO_Riparian[[#This Row],[APP_ID]],Table6[APPL_ID],1,FALSE)),"","Y")</f>
        <v>Y</v>
      </c>
      <c r="C680" s="6" t="str">
        <f>IF(ISERROR(VLOOKUP(IO_Riparian[[#This Row],[APP_ID]],Sheet1!$C$2:$C$9,1,FALSE)),"","Y")</f>
        <v/>
      </c>
      <c r="E680" s="6" t="s">
        <v>1531</v>
      </c>
      <c r="F680" s="41" t="s">
        <v>1533</v>
      </c>
      <c r="G680" s="6" t="s">
        <v>1253</v>
      </c>
      <c r="H680" s="7">
        <v>0</v>
      </c>
      <c r="I680" s="7">
        <v>0</v>
      </c>
      <c r="J680" s="7">
        <v>1</v>
      </c>
      <c r="K680" s="7">
        <v>1</v>
      </c>
      <c r="L680" s="7">
        <v>1</v>
      </c>
      <c r="M680" s="7">
        <v>1</v>
      </c>
      <c r="N680" s="7">
        <v>1</v>
      </c>
      <c r="O680" s="7">
        <v>1</v>
      </c>
      <c r="P680" s="7">
        <v>1</v>
      </c>
      <c r="Q680" s="7">
        <v>1</v>
      </c>
      <c r="R680" s="7">
        <v>0</v>
      </c>
      <c r="S680" s="7">
        <v>0</v>
      </c>
      <c r="T680" s="8">
        <f>SUM(IO_Riparian[[#This Row],[JANUARY]:[DECEMBER]])</f>
        <v>8</v>
      </c>
    </row>
    <row r="681" spans="1:20" x14ac:dyDescent="0.25">
      <c r="A681" s="6" t="s">
        <v>1231</v>
      </c>
      <c r="B681" s="6" t="str">
        <f>IF(ISERROR(VLOOKUP(IO_Riparian[[#This Row],[APP_ID]],Table6[APPL_ID],1,FALSE)),"","Y")</f>
        <v>Y</v>
      </c>
      <c r="C681" s="6" t="str">
        <f>IF(ISERROR(VLOOKUP(IO_Riparian[[#This Row],[APP_ID]],Sheet1!$C$2:$C$9,1,FALSE)),"","Y")</f>
        <v/>
      </c>
      <c r="E681" s="6" t="s">
        <v>1531</v>
      </c>
      <c r="F681" s="41" t="s">
        <v>1532</v>
      </c>
      <c r="G681" s="6" t="s">
        <v>1062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  <c r="R681" s="7">
        <v>0</v>
      </c>
      <c r="S681" s="7">
        <v>0</v>
      </c>
      <c r="T681" s="8">
        <f>SUM(IO_Riparian[[#This Row],[JANUARY]:[DECEMBER]])</f>
        <v>0</v>
      </c>
    </row>
    <row r="682" spans="1:20" x14ac:dyDescent="0.25">
      <c r="A682" s="6" t="s">
        <v>1236</v>
      </c>
      <c r="B682" s="6" t="str">
        <f>IF(ISERROR(VLOOKUP(IO_Riparian[[#This Row],[APP_ID]],Table6[APPL_ID],1,FALSE)),"","Y")</f>
        <v>Y</v>
      </c>
      <c r="C682" s="6" t="str">
        <f>IF(ISERROR(VLOOKUP(IO_Riparian[[#This Row],[APP_ID]],Sheet1!$C$2:$C$9,1,FALSE)),"","Y")</f>
        <v/>
      </c>
      <c r="E682" s="6" t="s">
        <v>1531</v>
      </c>
      <c r="F682" s="41" t="s">
        <v>1532</v>
      </c>
      <c r="G682" s="6" t="s">
        <v>1062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  <c r="R682" s="7">
        <v>0</v>
      </c>
      <c r="S682" s="7">
        <v>0</v>
      </c>
      <c r="T682" s="8">
        <f>SUM(IO_Riparian[[#This Row],[JANUARY]:[DECEMBER]])</f>
        <v>0</v>
      </c>
    </row>
    <row r="683" spans="1:20" x14ac:dyDescent="0.25">
      <c r="A683" s="6" t="s">
        <v>269</v>
      </c>
      <c r="B683" s="6" t="str">
        <f>IF(ISERROR(VLOOKUP(IO_Riparian[[#This Row],[APP_ID]],Table6[APPL_ID],1,FALSE)),"","Y")</f>
        <v>Y</v>
      </c>
      <c r="C683" s="6" t="str">
        <f>IF(ISERROR(VLOOKUP(IO_Riparian[[#This Row],[APP_ID]],Sheet1!$C$2:$C$9,1,FALSE)),"","Y")</f>
        <v/>
      </c>
      <c r="E683" s="6" t="s">
        <v>1531</v>
      </c>
      <c r="F683" s="41" t="s">
        <v>1532</v>
      </c>
      <c r="G683" s="6" t="s">
        <v>270</v>
      </c>
      <c r="H683" s="7">
        <v>1</v>
      </c>
      <c r="I683" s="7">
        <v>0</v>
      </c>
      <c r="J683" s="7">
        <v>0</v>
      </c>
      <c r="K683" s="7">
        <v>1</v>
      </c>
      <c r="L683" s="7">
        <v>1</v>
      </c>
      <c r="M683" s="7">
        <v>1</v>
      </c>
      <c r="N683" s="7">
        <v>1</v>
      </c>
      <c r="O683" s="7">
        <v>1</v>
      </c>
      <c r="P683" s="7">
        <v>1</v>
      </c>
      <c r="Q683" s="7">
        <v>1</v>
      </c>
      <c r="R683" s="7">
        <v>0</v>
      </c>
      <c r="S683" s="7">
        <v>0</v>
      </c>
      <c r="T683" s="8">
        <f>SUM(IO_Riparian[[#This Row],[JANUARY]:[DECEMBER]])</f>
        <v>8</v>
      </c>
    </row>
    <row r="684" spans="1:20" x14ac:dyDescent="0.25">
      <c r="A684" s="6" t="s">
        <v>1448</v>
      </c>
      <c r="B684" s="6" t="str">
        <f>IF(ISERROR(VLOOKUP(IO_Riparian[[#This Row],[APP_ID]],Table6[APPL_ID],1,FALSE)),"","Y")</f>
        <v>Y</v>
      </c>
      <c r="C684" s="6" t="str">
        <f>IF(ISERROR(VLOOKUP(IO_Riparian[[#This Row],[APP_ID]],Sheet1!$C$2:$C$9,1,FALSE)),"","Y")</f>
        <v/>
      </c>
      <c r="E684" s="6" t="s">
        <v>1531</v>
      </c>
      <c r="F684" s="41" t="s">
        <v>1533</v>
      </c>
      <c r="G684" s="6" t="s">
        <v>1446</v>
      </c>
      <c r="H684" s="7">
        <v>0</v>
      </c>
      <c r="I684" s="7">
        <v>0</v>
      </c>
      <c r="J684" s="7">
        <v>0</v>
      </c>
      <c r="K684" s="7">
        <v>1</v>
      </c>
      <c r="L684" s="7">
        <v>1</v>
      </c>
      <c r="M684" s="7">
        <v>1</v>
      </c>
      <c r="N684" s="7">
        <v>1</v>
      </c>
      <c r="O684" s="7">
        <v>1</v>
      </c>
      <c r="P684" s="7">
        <v>1</v>
      </c>
      <c r="Q684" s="7">
        <v>1</v>
      </c>
      <c r="R684" s="7">
        <v>0</v>
      </c>
      <c r="S684" s="7">
        <v>0</v>
      </c>
      <c r="T684" s="8">
        <f>SUM(IO_Riparian[[#This Row],[JANUARY]:[DECEMBER]])</f>
        <v>7</v>
      </c>
    </row>
    <row r="685" spans="1:20" x14ac:dyDescent="0.25">
      <c r="A685" s="6" t="s">
        <v>530</v>
      </c>
      <c r="B685" s="6" t="str">
        <f>IF(ISERROR(VLOOKUP(IO_Riparian[[#This Row],[APP_ID]],Table6[APPL_ID],1,FALSE)),"","Y")</f>
        <v>Y</v>
      </c>
      <c r="C685" s="6" t="str">
        <f>IF(ISERROR(VLOOKUP(IO_Riparian[[#This Row],[APP_ID]],Sheet1!$C$2:$C$9,1,FALSE)),"","Y")</f>
        <v/>
      </c>
      <c r="E685" s="6" t="s">
        <v>1531</v>
      </c>
      <c r="F685" s="41" t="s">
        <v>1533</v>
      </c>
      <c r="G685" s="6" t="s">
        <v>531</v>
      </c>
      <c r="H685" s="7">
        <v>0</v>
      </c>
      <c r="I685" s="7">
        <v>0</v>
      </c>
      <c r="J685" s="7">
        <v>0</v>
      </c>
      <c r="K685" s="7">
        <v>1.59</v>
      </c>
      <c r="L685" s="7">
        <v>4.72</v>
      </c>
      <c r="M685" s="7">
        <v>8.07</v>
      </c>
      <c r="N685" s="7">
        <v>10.82</v>
      </c>
      <c r="O685" s="7">
        <v>10.74</v>
      </c>
      <c r="P685" s="7">
        <v>6.87</v>
      </c>
      <c r="Q685" s="7">
        <v>5.82</v>
      </c>
      <c r="R685" s="7">
        <v>0</v>
      </c>
      <c r="S685" s="7">
        <v>0</v>
      </c>
      <c r="T685" s="8">
        <f>SUM(IO_Riparian[[#This Row],[JANUARY]:[DECEMBER]])</f>
        <v>48.629999999999995</v>
      </c>
    </row>
    <row r="686" spans="1:20" x14ac:dyDescent="0.25">
      <c r="A686" s="6" t="s">
        <v>1101</v>
      </c>
      <c r="B686" s="6" t="str">
        <f>IF(ISERROR(VLOOKUP(IO_Riparian[[#This Row],[APP_ID]],Table6[APPL_ID],1,FALSE)),"","Y")</f>
        <v>Y</v>
      </c>
      <c r="C686" s="6" t="str">
        <f>IF(ISERROR(VLOOKUP(IO_Riparian[[#This Row],[APP_ID]],Sheet1!$C$2:$C$9,1,FALSE)),"","Y")</f>
        <v/>
      </c>
      <c r="E686" s="6" t="s">
        <v>1531</v>
      </c>
      <c r="F686" s="41" t="s">
        <v>1532</v>
      </c>
      <c r="G686" s="6" t="s">
        <v>1102</v>
      </c>
      <c r="H686" s="7">
        <v>0</v>
      </c>
      <c r="I686" s="7">
        <v>0</v>
      </c>
      <c r="J686" s="7">
        <v>0</v>
      </c>
      <c r="K686" s="7">
        <v>1</v>
      </c>
      <c r="L686" s="7">
        <v>1</v>
      </c>
      <c r="M686" s="7">
        <v>1</v>
      </c>
      <c r="N686" s="7">
        <v>1</v>
      </c>
      <c r="O686" s="7">
        <v>1</v>
      </c>
      <c r="P686" s="7">
        <v>1</v>
      </c>
      <c r="Q686" s="7">
        <v>0</v>
      </c>
      <c r="R686" s="7">
        <v>0</v>
      </c>
      <c r="S686" s="7">
        <v>0</v>
      </c>
      <c r="T686" s="8">
        <f>SUM(IO_Riparian[[#This Row],[JANUARY]:[DECEMBER]])</f>
        <v>6</v>
      </c>
    </row>
    <row r="687" spans="1:20" x14ac:dyDescent="0.25">
      <c r="A687" s="6" t="s">
        <v>885</v>
      </c>
      <c r="B687" s="6" t="str">
        <f>IF(ISERROR(VLOOKUP(IO_Riparian[[#This Row],[APP_ID]],Table6[APPL_ID],1,FALSE)),"","Y")</f>
        <v>Y</v>
      </c>
      <c r="C687" s="6" t="str">
        <f>IF(ISERROR(VLOOKUP(IO_Riparian[[#This Row],[APP_ID]],Sheet1!$C$2:$C$9,1,FALSE)),"","Y")</f>
        <v/>
      </c>
      <c r="E687" s="6" t="s">
        <v>1531</v>
      </c>
      <c r="F687" s="41" t="s">
        <v>1533</v>
      </c>
      <c r="G687" s="6" t="s">
        <v>882</v>
      </c>
      <c r="H687" s="7">
        <v>0</v>
      </c>
      <c r="I687" s="7">
        <v>0</v>
      </c>
      <c r="J687" s="7">
        <v>0</v>
      </c>
      <c r="K687" s="7">
        <v>1</v>
      </c>
      <c r="L687" s="7">
        <v>1</v>
      </c>
      <c r="M687" s="7">
        <v>1</v>
      </c>
      <c r="N687" s="7">
        <v>1</v>
      </c>
      <c r="O687" s="7">
        <v>1</v>
      </c>
      <c r="P687" s="7">
        <v>1</v>
      </c>
      <c r="Q687" s="7">
        <v>1</v>
      </c>
      <c r="R687" s="7">
        <v>0</v>
      </c>
      <c r="S687" s="7">
        <v>0</v>
      </c>
      <c r="T687" s="8">
        <f>SUM(IO_Riparian[[#This Row],[JANUARY]:[DECEMBER]])</f>
        <v>7</v>
      </c>
    </row>
    <row r="688" spans="1:20" x14ac:dyDescent="0.25">
      <c r="A688" s="6" t="s">
        <v>441</v>
      </c>
      <c r="B688" s="6" t="str">
        <f>IF(ISERROR(VLOOKUP(IO_Riparian[[#This Row],[APP_ID]],Table6[APPL_ID],1,FALSE)),"","Y")</f>
        <v>Y</v>
      </c>
      <c r="C688" s="6" t="str">
        <f>IF(ISERROR(VLOOKUP(IO_Riparian[[#This Row],[APP_ID]],Sheet1!$C$2:$C$9,1,FALSE)),"","Y")</f>
        <v/>
      </c>
      <c r="E688" s="6" t="s">
        <v>1531</v>
      </c>
      <c r="F688" s="41" t="s">
        <v>1533</v>
      </c>
      <c r="G688" s="6" t="s">
        <v>440</v>
      </c>
      <c r="H688" s="7">
        <v>0</v>
      </c>
      <c r="I688" s="7">
        <v>0</v>
      </c>
      <c r="J688" s="7">
        <v>0</v>
      </c>
      <c r="K688" s="7">
        <v>0</v>
      </c>
      <c r="L688" s="7">
        <v>670</v>
      </c>
      <c r="M688" s="7">
        <v>670</v>
      </c>
      <c r="N688" s="7">
        <v>670</v>
      </c>
      <c r="O688" s="7">
        <v>670</v>
      </c>
      <c r="P688" s="7">
        <v>670</v>
      </c>
      <c r="Q688" s="7">
        <v>335</v>
      </c>
      <c r="R688" s="7">
        <v>0</v>
      </c>
      <c r="S688" s="7">
        <v>0</v>
      </c>
      <c r="T688" s="8">
        <f>SUM(IO_Riparian[[#This Row],[JANUARY]:[DECEMBER]])</f>
        <v>3685</v>
      </c>
    </row>
    <row r="689" spans="1:20" x14ac:dyDescent="0.25">
      <c r="A689" s="6" t="s">
        <v>1232</v>
      </c>
      <c r="B689" s="6" t="str">
        <f>IF(ISERROR(VLOOKUP(IO_Riparian[[#This Row],[APP_ID]],Table6[APPL_ID],1,FALSE)),"","Y")</f>
        <v>Y</v>
      </c>
      <c r="C689" s="6" t="str">
        <f>IF(ISERROR(VLOOKUP(IO_Riparian[[#This Row],[APP_ID]],Sheet1!$C$2:$C$9,1,FALSE)),"","Y")</f>
        <v/>
      </c>
      <c r="E689" s="6" t="s">
        <v>1531</v>
      </c>
      <c r="F689" s="41" t="s">
        <v>1533</v>
      </c>
      <c r="G689" s="6" t="s">
        <v>1233</v>
      </c>
      <c r="H689" s="7">
        <v>311.54000000000002</v>
      </c>
      <c r="I689" s="7">
        <v>0</v>
      </c>
      <c r="J689" s="7">
        <v>0</v>
      </c>
      <c r="K689" s="7">
        <v>1</v>
      </c>
      <c r="L689" s="7">
        <v>1</v>
      </c>
      <c r="M689" s="7">
        <v>1</v>
      </c>
      <c r="N689" s="7">
        <v>1</v>
      </c>
      <c r="O689" s="7">
        <v>1</v>
      </c>
      <c r="P689" s="7">
        <v>0</v>
      </c>
      <c r="Q689" s="7">
        <v>0</v>
      </c>
      <c r="R689" s="7">
        <v>0</v>
      </c>
      <c r="S689" s="7">
        <v>0</v>
      </c>
      <c r="T689" s="8">
        <f>SUM(IO_Riparian[[#This Row],[JANUARY]:[DECEMBER]])</f>
        <v>316.54000000000002</v>
      </c>
    </row>
    <row r="690" spans="1:20" x14ac:dyDescent="0.25">
      <c r="A690" s="6" t="s">
        <v>883</v>
      </c>
      <c r="B690" s="6" t="str">
        <f>IF(ISERROR(VLOOKUP(IO_Riparian[[#This Row],[APP_ID]],Table6[APPL_ID],1,FALSE)),"","Y")</f>
        <v>Y</v>
      </c>
      <c r="C690" s="6" t="str">
        <f>IF(ISERROR(VLOOKUP(IO_Riparian[[#This Row],[APP_ID]],Sheet1!$C$2:$C$9,1,FALSE)),"","Y")</f>
        <v/>
      </c>
      <c r="E690" s="6" t="s">
        <v>1531</v>
      </c>
      <c r="F690" s="41" t="s">
        <v>1533</v>
      </c>
      <c r="G690" s="6" t="s">
        <v>882</v>
      </c>
      <c r="H690" s="7">
        <v>0</v>
      </c>
      <c r="I690" s="7">
        <v>0</v>
      </c>
      <c r="J690" s="7">
        <v>0</v>
      </c>
      <c r="K690" s="7">
        <v>1</v>
      </c>
      <c r="L690" s="7">
        <v>1</v>
      </c>
      <c r="M690" s="7">
        <v>1</v>
      </c>
      <c r="N690" s="7">
        <v>1</v>
      </c>
      <c r="O690" s="7">
        <v>1</v>
      </c>
      <c r="P690" s="7">
        <v>1</v>
      </c>
      <c r="Q690" s="7">
        <v>1</v>
      </c>
      <c r="R690" s="7">
        <v>0</v>
      </c>
      <c r="S690" s="7">
        <v>0</v>
      </c>
      <c r="T690" s="8">
        <f>SUM(IO_Riparian[[#This Row],[JANUARY]:[DECEMBER]])</f>
        <v>7</v>
      </c>
    </row>
    <row r="691" spans="1:20" x14ac:dyDescent="0.25">
      <c r="A691" s="6" t="s">
        <v>302</v>
      </c>
      <c r="B691" s="6" t="str">
        <f>IF(ISERROR(VLOOKUP(IO_Riparian[[#This Row],[APP_ID]],Table6[APPL_ID],1,FALSE)),"","Y")</f>
        <v>Y</v>
      </c>
      <c r="C691" s="6" t="str">
        <f>IF(ISERROR(VLOOKUP(IO_Riparian[[#This Row],[APP_ID]],Sheet1!$C$2:$C$9,1,FALSE)),"","Y")</f>
        <v/>
      </c>
      <c r="E691" s="6" t="s">
        <v>1531</v>
      </c>
      <c r="F691" s="41" t="s">
        <v>1532</v>
      </c>
      <c r="G691" s="6" t="s">
        <v>299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1</v>
      </c>
      <c r="N691" s="7">
        <v>1</v>
      </c>
      <c r="O691" s="7">
        <v>1</v>
      </c>
      <c r="P691" s="7">
        <v>1</v>
      </c>
      <c r="Q691" s="7">
        <v>0</v>
      </c>
      <c r="R691" s="7">
        <v>0</v>
      </c>
      <c r="S691" s="7">
        <v>0</v>
      </c>
      <c r="T691" s="8">
        <f>SUM(IO_Riparian[[#This Row],[JANUARY]:[DECEMBER]])</f>
        <v>4</v>
      </c>
    </row>
    <row r="692" spans="1:20" x14ac:dyDescent="0.25">
      <c r="A692" s="6" t="s">
        <v>298</v>
      </c>
      <c r="B692" s="6" t="str">
        <f>IF(ISERROR(VLOOKUP(IO_Riparian[[#This Row],[APP_ID]],Table6[APPL_ID],1,FALSE)),"","Y")</f>
        <v>Y</v>
      </c>
      <c r="C692" s="6" t="str">
        <f>IF(ISERROR(VLOOKUP(IO_Riparian[[#This Row],[APP_ID]],Sheet1!$C$2:$C$9,1,FALSE)),"","Y")</f>
        <v/>
      </c>
      <c r="E692" s="6" t="s">
        <v>1531</v>
      </c>
      <c r="F692" s="41" t="s">
        <v>1532</v>
      </c>
      <c r="G692" s="6" t="s">
        <v>299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1</v>
      </c>
      <c r="N692" s="7">
        <v>1</v>
      </c>
      <c r="O692" s="7">
        <v>1</v>
      </c>
      <c r="P692" s="7">
        <v>1</v>
      </c>
      <c r="Q692" s="7">
        <v>0</v>
      </c>
      <c r="R692" s="7">
        <v>0</v>
      </c>
      <c r="S692" s="7">
        <v>0</v>
      </c>
      <c r="T692" s="8">
        <f>SUM(IO_Riparian[[#This Row],[JANUARY]:[DECEMBER]])</f>
        <v>4</v>
      </c>
    </row>
    <row r="693" spans="1:20" x14ac:dyDescent="0.25">
      <c r="A693" s="6" t="s">
        <v>828</v>
      </c>
      <c r="B693" s="6" t="str">
        <f>IF(ISERROR(VLOOKUP(IO_Riparian[[#This Row],[APP_ID]],Table6[APPL_ID],1,FALSE)),"","Y")</f>
        <v>Y</v>
      </c>
      <c r="C693" s="6" t="str">
        <f>IF(ISERROR(VLOOKUP(IO_Riparian[[#This Row],[APP_ID]],Sheet1!$C$2:$C$9,1,FALSE)),"","Y")</f>
        <v/>
      </c>
      <c r="E693" s="6" t="s">
        <v>1531</v>
      </c>
      <c r="F693" s="41" t="s">
        <v>1532</v>
      </c>
      <c r="G693" s="6" t="s">
        <v>829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  <c r="Q693" s="7">
        <v>0</v>
      </c>
      <c r="R693" s="7">
        <v>0</v>
      </c>
      <c r="S693" s="7">
        <v>0</v>
      </c>
      <c r="T693" s="8">
        <f>SUM(IO_Riparian[[#This Row],[JANUARY]:[DECEMBER]])</f>
        <v>0</v>
      </c>
    </row>
    <row r="694" spans="1:20" x14ac:dyDescent="0.25">
      <c r="A694" s="6" t="s">
        <v>767</v>
      </c>
      <c r="B694" s="6" t="str">
        <f>IF(ISERROR(VLOOKUP(IO_Riparian[[#This Row],[APP_ID]],Table6[APPL_ID],1,FALSE)),"","Y")</f>
        <v>Y</v>
      </c>
      <c r="C694" s="6" t="str">
        <f>IF(ISERROR(VLOOKUP(IO_Riparian[[#This Row],[APP_ID]],Sheet1!$C$2:$C$9,1,FALSE)),"","Y")</f>
        <v/>
      </c>
      <c r="E694" s="6" t="s">
        <v>1531</v>
      </c>
      <c r="F694" s="41" t="s">
        <v>1532</v>
      </c>
      <c r="G694" s="6" t="s">
        <v>768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8">
        <f>SUM(IO_Riparian[[#This Row],[JANUARY]:[DECEMBER]])</f>
        <v>0</v>
      </c>
    </row>
    <row r="695" spans="1:20" x14ac:dyDescent="0.25">
      <c r="A695" s="6" t="s">
        <v>847</v>
      </c>
      <c r="B695" s="6" t="str">
        <f>IF(ISERROR(VLOOKUP(IO_Riparian[[#This Row],[APP_ID]],Table6[APPL_ID],1,FALSE)),"","Y")</f>
        <v>Y</v>
      </c>
      <c r="C695" s="6" t="str">
        <f>IF(ISERROR(VLOOKUP(IO_Riparian[[#This Row],[APP_ID]],Sheet1!$C$2:$C$9,1,FALSE)),"","Y")</f>
        <v/>
      </c>
      <c r="E695" s="6" t="s">
        <v>1531</v>
      </c>
      <c r="F695" s="41" t="s">
        <v>1533</v>
      </c>
      <c r="G695" s="6" t="s">
        <v>848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8">
        <f>SUM(IO_Riparian[[#This Row],[JANUARY]:[DECEMBER]])</f>
        <v>0</v>
      </c>
    </row>
    <row r="696" spans="1:20" x14ac:dyDescent="0.25">
      <c r="A696" s="6" t="s">
        <v>1363</v>
      </c>
      <c r="B696" s="6" t="str">
        <f>IF(ISERROR(VLOOKUP(IO_Riparian[[#This Row],[APP_ID]],Table6[APPL_ID],1,FALSE)),"","Y")</f>
        <v>Y</v>
      </c>
      <c r="C696" s="6" t="str">
        <f>IF(ISERROR(VLOOKUP(IO_Riparian[[#This Row],[APP_ID]],Sheet1!$C$2:$C$9,1,FALSE)),"","Y")</f>
        <v/>
      </c>
      <c r="E696" s="6" t="s">
        <v>1531</v>
      </c>
      <c r="F696" s="41" t="s">
        <v>1532</v>
      </c>
      <c r="G696" s="6" t="s">
        <v>324</v>
      </c>
      <c r="H696" s="7">
        <v>1</v>
      </c>
      <c r="I696" s="7">
        <v>1</v>
      </c>
      <c r="J696" s="7">
        <v>1</v>
      </c>
      <c r="K696" s="7">
        <v>1</v>
      </c>
      <c r="L696" s="7">
        <v>1</v>
      </c>
      <c r="M696" s="7">
        <v>1</v>
      </c>
      <c r="N696" s="7">
        <v>1</v>
      </c>
      <c r="O696" s="7">
        <v>1</v>
      </c>
      <c r="P696" s="7">
        <v>1</v>
      </c>
      <c r="Q696" s="7">
        <v>1</v>
      </c>
      <c r="R696" s="7">
        <v>1</v>
      </c>
      <c r="S696" s="7">
        <v>1</v>
      </c>
      <c r="T696" s="8">
        <f>SUM(IO_Riparian[[#This Row],[JANUARY]:[DECEMBER]])</f>
        <v>12</v>
      </c>
    </row>
    <row r="697" spans="1:20" x14ac:dyDescent="0.25">
      <c r="A697" s="6" t="s">
        <v>1364</v>
      </c>
      <c r="B697" s="6" t="str">
        <f>IF(ISERROR(VLOOKUP(IO_Riparian[[#This Row],[APP_ID]],Table6[APPL_ID],1,FALSE)),"","Y")</f>
        <v>Y</v>
      </c>
      <c r="C697" s="6" t="str">
        <f>IF(ISERROR(VLOOKUP(IO_Riparian[[#This Row],[APP_ID]],Sheet1!$C$2:$C$9,1,FALSE)),"","Y")</f>
        <v/>
      </c>
      <c r="E697" s="6" t="s">
        <v>1531</v>
      </c>
      <c r="F697" s="41" t="s">
        <v>1532</v>
      </c>
      <c r="G697" s="6" t="s">
        <v>324</v>
      </c>
      <c r="H697" s="7">
        <v>1</v>
      </c>
      <c r="I697" s="7">
        <v>1</v>
      </c>
      <c r="J697" s="7">
        <v>1</v>
      </c>
      <c r="K697" s="7">
        <v>1</v>
      </c>
      <c r="L697" s="7">
        <v>1</v>
      </c>
      <c r="M697" s="7">
        <v>1</v>
      </c>
      <c r="N697" s="7">
        <v>1</v>
      </c>
      <c r="O697" s="7">
        <v>1</v>
      </c>
      <c r="P697" s="7">
        <v>1</v>
      </c>
      <c r="Q697" s="7">
        <v>1</v>
      </c>
      <c r="R697" s="7">
        <v>1</v>
      </c>
      <c r="S697" s="7">
        <v>1</v>
      </c>
      <c r="T697" s="8">
        <f>SUM(IO_Riparian[[#This Row],[JANUARY]:[DECEMBER]])</f>
        <v>12</v>
      </c>
    </row>
    <row r="698" spans="1:20" x14ac:dyDescent="0.25">
      <c r="A698" s="6" t="s">
        <v>1362</v>
      </c>
      <c r="B698" s="6" t="str">
        <f>IF(ISERROR(VLOOKUP(IO_Riparian[[#This Row],[APP_ID]],Table6[APPL_ID],1,FALSE)),"","Y")</f>
        <v>Y</v>
      </c>
      <c r="C698" s="6" t="str">
        <f>IF(ISERROR(VLOOKUP(IO_Riparian[[#This Row],[APP_ID]],Sheet1!$C$2:$C$9,1,FALSE)),"","Y")</f>
        <v/>
      </c>
      <c r="E698" s="6" t="s">
        <v>1531</v>
      </c>
      <c r="F698" s="41" t="s">
        <v>1532</v>
      </c>
      <c r="G698" s="6" t="s">
        <v>1208</v>
      </c>
      <c r="H698" s="7">
        <v>1</v>
      </c>
      <c r="I698" s="7">
        <v>1</v>
      </c>
      <c r="J698" s="7">
        <v>1</v>
      </c>
      <c r="K698" s="7">
        <v>1</v>
      </c>
      <c r="L698" s="7">
        <v>1</v>
      </c>
      <c r="M698" s="7">
        <v>1</v>
      </c>
      <c r="N698" s="7">
        <v>1</v>
      </c>
      <c r="O698" s="7">
        <v>1</v>
      </c>
      <c r="P698" s="7">
        <v>1</v>
      </c>
      <c r="Q698" s="7">
        <v>1</v>
      </c>
      <c r="R698" s="7">
        <v>1</v>
      </c>
      <c r="S698" s="7">
        <v>1</v>
      </c>
      <c r="T698" s="8">
        <f>SUM(IO_Riparian[[#This Row],[JANUARY]:[DECEMBER]])</f>
        <v>12</v>
      </c>
    </row>
    <row r="699" spans="1:20" x14ac:dyDescent="0.25">
      <c r="A699" s="6" t="s">
        <v>1361</v>
      </c>
      <c r="B699" s="6" t="str">
        <f>IF(ISERROR(VLOOKUP(IO_Riparian[[#This Row],[APP_ID]],Table6[APPL_ID],1,FALSE)),"","Y")</f>
        <v>Y</v>
      </c>
      <c r="C699" s="6" t="str">
        <f>IF(ISERROR(VLOOKUP(IO_Riparian[[#This Row],[APP_ID]],Sheet1!$C$2:$C$9,1,FALSE)),"","Y")</f>
        <v/>
      </c>
      <c r="E699" s="6" t="s">
        <v>1531</v>
      </c>
      <c r="F699" s="41" t="s">
        <v>1532</v>
      </c>
      <c r="G699" s="6" t="s">
        <v>1208</v>
      </c>
      <c r="H699" s="7">
        <v>1</v>
      </c>
      <c r="I699" s="7">
        <v>1</v>
      </c>
      <c r="J699" s="7">
        <v>1</v>
      </c>
      <c r="K699" s="7">
        <v>1</v>
      </c>
      <c r="L699" s="7">
        <v>1</v>
      </c>
      <c r="M699" s="7">
        <v>1</v>
      </c>
      <c r="N699" s="7">
        <v>1</v>
      </c>
      <c r="O699" s="7">
        <v>1</v>
      </c>
      <c r="P699" s="7">
        <v>1</v>
      </c>
      <c r="Q699" s="7">
        <v>1</v>
      </c>
      <c r="R699" s="7">
        <v>1</v>
      </c>
      <c r="S699" s="7">
        <v>1</v>
      </c>
      <c r="T699" s="8">
        <f>SUM(IO_Riparian[[#This Row],[JANUARY]:[DECEMBER]])</f>
        <v>12</v>
      </c>
    </row>
    <row r="700" spans="1:20" x14ac:dyDescent="0.25">
      <c r="A700" s="6" t="s">
        <v>841</v>
      </c>
      <c r="B700" s="6" t="str">
        <f>IF(ISERROR(VLOOKUP(IO_Riparian[[#This Row],[APP_ID]],Table6[APPL_ID],1,FALSE)),"","Y")</f>
        <v>Y</v>
      </c>
      <c r="C700" s="6" t="str">
        <f>IF(ISERROR(VLOOKUP(IO_Riparian[[#This Row],[APP_ID]],Sheet1!$C$2:$C$9,1,FALSE)),"","Y")</f>
        <v/>
      </c>
      <c r="E700" s="6" t="s">
        <v>1531</v>
      </c>
      <c r="F700" s="41" t="s">
        <v>1532</v>
      </c>
      <c r="G700" s="6" t="s">
        <v>842</v>
      </c>
      <c r="H700" s="7">
        <v>0</v>
      </c>
      <c r="I700" s="7">
        <v>0</v>
      </c>
      <c r="J700" s="7">
        <v>0</v>
      </c>
      <c r="K700" s="7">
        <v>1</v>
      </c>
      <c r="L700" s="7">
        <v>1</v>
      </c>
      <c r="M700" s="7">
        <v>1</v>
      </c>
      <c r="N700" s="7">
        <v>1</v>
      </c>
      <c r="O700" s="7">
        <v>1</v>
      </c>
      <c r="P700" s="7">
        <v>1</v>
      </c>
      <c r="Q700" s="7">
        <v>0</v>
      </c>
      <c r="R700" s="7">
        <v>0</v>
      </c>
      <c r="S700" s="7">
        <v>0</v>
      </c>
      <c r="T700" s="8">
        <f>SUM(IO_Riparian[[#This Row],[JANUARY]:[DECEMBER]])</f>
        <v>6</v>
      </c>
    </row>
    <row r="701" spans="1:20" x14ac:dyDescent="0.25">
      <c r="A701" s="6" t="s">
        <v>817</v>
      </c>
      <c r="B701" s="6" t="str">
        <f>IF(ISERROR(VLOOKUP(IO_Riparian[[#This Row],[APP_ID]],Table6[APPL_ID],1,FALSE)),"","Y")</f>
        <v>Y</v>
      </c>
      <c r="C701" s="6" t="str">
        <f>IF(ISERROR(VLOOKUP(IO_Riparian[[#This Row],[APP_ID]],Sheet1!$C$2:$C$9,1,FALSE)),"","Y")</f>
        <v/>
      </c>
      <c r="E701" s="6" t="s">
        <v>1531</v>
      </c>
      <c r="F701" s="41" t="s">
        <v>1532</v>
      </c>
      <c r="G701" s="6" t="s">
        <v>818</v>
      </c>
      <c r="H701" s="7">
        <v>0</v>
      </c>
      <c r="I701" s="7">
        <v>0</v>
      </c>
      <c r="J701" s="7">
        <v>0</v>
      </c>
      <c r="K701" s="7">
        <v>1</v>
      </c>
      <c r="L701" s="7">
        <v>1</v>
      </c>
      <c r="M701" s="7">
        <v>1</v>
      </c>
      <c r="N701" s="7">
        <v>1</v>
      </c>
      <c r="O701" s="7">
        <v>0</v>
      </c>
      <c r="P701" s="7">
        <v>0</v>
      </c>
      <c r="Q701" s="7">
        <v>0</v>
      </c>
      <c r="R701" s="7">
        <v>0</v>
      </c>
      <c r="S701" s="7">
        <v>0</v>
      </c>
      <c r="T701" s="8">
        <f>SUM(IO_Riparian[[#This Row],[JANUARY]:[DECEMBER]])</f>
        <v>4</v>
      </c>
    </row>
    <row r="702" spans="1:20" x14ac:dyDescent="0.25">
      <c r="A702" s="6" t="s">
        <v>1389</v>
      </c>
      <c r="B702" s="6" t="str">
        <f>IF(ISERROR(VLOOKUP(IO_Riparian[[#This Row],[APP_ID]],Table6[APPL_ID],1,FALSE)),"","Y")</f>
        <v>Y</v>
      </c>
      <c r="C702" s="6" t="str">
        <f>IF(ISERROR(VLOOKUP(IO_Riparian[[#This Row],[APP_ID]],Sheet1!$C$2:$C$9,1,FALSE)),"","Y")</f>
        <v/>
      </c>
      <c r="E702" s="6" t="s">
        <v>1531</v>
      </c>
      <c r="F702" s="41" t="s">
        <v>1532</v>
      </c>
      <c r="G702" s="6" t="s">
        <v>1390</v>
      </c>
      <c r="H702" s="7">
        <v>0</v>
      </c>
      <c r="I702" s="7">
        <v>1</v>
      </c>
      <c r="J702" s="7">
        <v>1</v>
      </c>
      <c r="K702" s="7">
        <v>0</v>
      </c>
      <c r="L702" s="7">
        <v>1</v>
      </c>
      <c r="M702" s="7">
        <v>1</v>
      </c>
      <c r="N702" s="7">
        <v>1</v>
      </c>
      <c r="O702" s="7">
        <v>1</v>
      </c>
      <c r="P702" s="7">
        <v>1</v>
      </c>
      <c r="Q702" s="7">
        <v>0</v>
      </c>
      <c r="R702" s="7">
        <v>0</v>
      </c>
      <c r="S702" s="7">
        <v>0</v>
      </c>
      <c r="T702" s="8">
        <f>SUM(IO_Riparian[[#This Row],[JANUARY]:[DECEMBER]])</f>
        <v>7</v>
      </c>
    </row>
    <row r="703" spans="1:20" x14ac:dyDescent="0.25">
      <c r="A703" s="6" t="s">
        <v>1385</v>
      </c>
      <c r="B703" s="6" t="str">
        <f>IF(ISERROR(VLOOKUP(IO_Riparian[[#This Row],[APP_ID]],Table6[APPL_ID],1,FALSE)),"","Y")</f>
        <v>Y</v>
      </c>
      <c r="C703" s="6" t="str">
        <f>IF(ISERROR(VLOOKUP(IO_Riparian[[#This Row],[APP_ID]],Sheet1!$C$2:$C$9,1,FALSE)),"","Y")</f>
        <v/>
      </c>
      <c r="E703" s="6" t="s">
        <v>1531</v>
      </c>
      <c r="F703" s="41" t="s">
        <v>1532</v>
      </c>
      <c r="G703" s="6" t="s">
        <v>1386</v>
      </c>
      <c r="H703" s="7">
        <v>0</v>
      </c>
      <c r="I703" s="7">
        <v>0</v>
      </c>
      <c r="J703" s="7">
        <v>0</v>
      </c>
      <c r="K703" s="7">
        <v>1</v>
      </c>
      <c r="L703" s="7">
        <v>1</v>
      </c>
      <c r="M703" s="7">
        <v>1</v>
      </c>
      <c r="N703" s="7">
        <v>1</v>
      </c>
      <c r="O703" s="7">
        <v>1.8</v>
      </c>
      <c r="P703" s="7">
        <v>1</v>
      </c>
      <c r="Q703" s="7">
        <v>1</v>
      </c>
      <c r="R703" s="7">
        <v>0</v>
      </c>
      <c r="S703" s="7">
        <v>0</v>
      </c>
      <c r="T703" s="8">
        <f>SUM(IO_Riparian[[#This Row],[JANUARY]:[DECEMBER]])</f>
        <v>7.8</v>
      </c>
    </row>
    <row r="704" spans="1:20" x14ac:dyDescent="0.25">
      <c r="A704" s="6" t="s">
        <v>1142</v>
      </c>
      <c r="B704" s="6" t="str">
        <f>IF(ISERROR(VLOOKUP(IO_Riparian[[#This Row],[APP_ID]],Table6[APPL_ID],1,FALSE)),"","Y")</f>
        <v>Y</v>
      </c>
      <c r="C704" s="6" t="str">
        <f>IF(ISERROR(VLOOKUP(IO_Riparian[[#This Row],[APP_ID]],Sheet1!$C$2:$C$9,1,FALSE)),"","Y")</f>
        <v/>
      </c>
      <c r="E704" s="6" t="s">
        <v>1531</v>
      </c>
      <c r="F704" s="41" t="s">
        <v>1532</v>
      </c>
      <c r="G704" s="6" t="s">
        <v>660</v>
      </c>
      <c r="H704" s="7">
        <v>0</v>
      </c>
      <c r="I704" s="7">
        <v>1</v>
      </c>
      <c r="J704" s="7">
        <v>1</v>
      </c>
      <c r="K704" s="7">
        <v>1</v>
      </c>
      <c r="L704" s="7">
        <v>1</v>
      </c>
      <c r="M704" s="7">
        <v>1</v>
      </c>
      <c r="N704" s="7">
        <v>1</v>
      </c>
      <c r="O704" s="7">
        <v>1</v>
      </c>
      <c r="P704" s="7">
        <v>1</v>
      </c>
      <c r="Q704" s="7">
        <v>1</v>
      </c>
      <c r="R704" s="7">
        <v>0</v>
      </c>
      <c r="S704" s="7">
        <v>0</v>
      </c>
      <c r="T704" s="8">
        <f>SUM(IO_Riparian[[#This Row],[JANUARY]:[DECEMBER]])</f>
        <v>9</v>
      </c>
    </row>
    <row r="705" spans="1:20" x14ac:dyDescent="0.25">
      <c r="A705" s="6" t="s">
        <v>1433</v>
      </c>
      <c r="B705" s="6" t="str">
        <f>IF(ISERROR(VLOOKUP(IO_Riparian[[#This Row],[APP_ID]],Table6[APPL_ID],1,FALSE)),"","Y")</f>
        <v>Y</v>
      </c>
      <c r="C705" s="6" t="str">
        <f>IF(ISERROR(VLOOKUP(IO_Riparian[[#This Row],[APP_ID]],Sheet1!$C$2:$C$9,1,FALSE)),"","Y")</f>
        <v/>
      </c>
      <c r="E705" s="6" t="s">
        <v>1531</v>
      </c>
      <c r="F705" s="41" t="s">
        <v>1532</v>
      </c>
      <c r="G705" s="6" t="s">
        <v>1434</v>
      </c>
      <c r="H705" s="7">
        <v>1</v>
      </c>
      <c r="I705" s="7">
        <v>1</v>
      </c>
      <c r="J705" s="7">
        <v>1</v>
      </c>
      <c r="K705" s="7">
        <v>1</v>
      </c>
      <c r="L705" s="7">
        <v>1</v>
      </c>
      <c r="M705" s="7">
        <v>1</v>
      </c>
      <c r="N705" s="7">
        <v>1</v>
      </c>
      <c r="O705" s="7">
        <v>1</v>
      </c>
      <c r="P705" s="7">
        <v>1</v>
      </c>
      <c r="Q705" s="7">
        <v>1</v>
      </c>
      <c r="R705" s="7">
        <v>1</v>
      </c>
      <c r="S705" s="7">
        <v>1</v>
      </c>
      <c r="T705" s="8">
        <f>SUM(IO_Riparian[[#This Row],[JANUARY]:[DECEMBER]])</f>
        <v>12</v>
      </c>
    </row>
    <row r="706" spans="1:20" x14ac:dyDescent="0.25">
      <c r="A706" s="6" t="s">
        <v>881</v>
      </c>
      <c r="B706" s="6" t="str">
        <f>IF(ISERROR(VLOOKUP(IO_Riparian[[#This Row],[APP_ID]],Table6[APPL_ID],1,FALSE)),"","Y")</f>
        <v>Y</v>
      </c>
      <c r="C706" s="6" t="str">
        <f>IF(ISERROR(VLOOKUP(IO_Riparian[[#This Row],[APP_ID]],Sheet1!$C$2:$C$9,1,FALSE)),"","Y")</f>
        <v/>
      </c>
      <c r="E706" s="6" t="s">
        <v>1531</v>
      </c>
      <c r="F706" s="41" t="s">
        <v>1533</v>
      </c>
      <c r="G706" s="6" t="s">
        <v>882</v>
      </c>
      <c r="H706" s="7">
        <v>0</v>
      </c>
      <c r="I706" s="7">
        <v>0</v>
      </c>
      <c r="J706" s="7">
        <v>0</v>
      </c>
      <c r="K706" s="7">
        <v>1</v>
      </c>
      <c r="L706" s="7">
        <v>1</v>
      </c>
      <c r="M706" s="7">
        <v>1</v>
      </c>
      <c r="N706" s="7">
        <v>1</v>
      </c>
      <c r="O706" s="7">
        <v>1</v>
      </c>
      <c r="P706" s="7">
        <v>1</v>
      </c>
      <c r="Q706" s="7">
        <v>1</v>
      </c>
      <c r="R706" s="7">
        <v>0</v>
      </c>
      <c r="S706" s="7">
        <v>0</v>
      </c>
      <c r="T706" s="8">
        <f>SUM(IO_Riparian[[#This Row],[JANUARY]:[DECEMBER]])</f>
        <v>7</v>
      </c>
    </row>
    <row r="707" spans="1:20" x14ac:dyDescent="0.25">
      <c r="A707" s="6" t="s">
        <v>1014</v>
      </c>
      <c r="B707" s="6" t="str">
        <f>IF(ISERROR(VLOOKUP(IO_Riparian[[#This Row],[APP_ID]],Table6[APPL_ID],1,FALSE)),"","Y")</f>
        <v>Y</v>
      </c>
      <c r="C707" s="6" t="str">
        <f>IF(ISERROR(VLOOKUP(IO_Riparian[[#This Row],[APP_ID]],Sheet1!$C$2:$C$9,1,FALSE)),"","Y")</f>
        <v/>
      </c>
      <c r="E707" s="6" t="s">
        <v>1531</v>
      </c>
      <c r="F707" s="41" t="s">
        <v>1532</v>
      </c>
      <c r="G707" s="6" t="s">
        <v>1009</v>
      </c>
      <c r="H707" s="7">
        <v>0</v>
      </c>
      <c r="I707" s="7">
        <v>1</v>
      </c>
      <c r="J707" s="7">
        <v>1</v>
      </c>
      <c r="K707" s="7">
        <v>1</v>
      </c>
      <c r="L707" s="7">
        <v>1</v>
      </c>
      <c r="M707" s="7">
        <v>1</v>
      </c>
      <c r="N707" s="7">
        <v>1</v>
      </c>
      <c r="O707" s="7">
        <v>1</v>
      </c>
      <c r="P707" s="7">
        <v>1</v>
      </c>
      <c r="Q707" s="7">
        <v>1</v>
      </c>
      <c r="R707" s="7">
        <v>1</v>
      </c>
      <c r="S707" s="7">
        <v>0</v>
      </c>
      <c r="T707" s="8">
        <f>SUM(IO_Riparian[[#This Row],[JANUARY]:[DECEMBER]])</f>
        <v>10</v>
      </c>
    </row>
    <row r="708" spans="1:20" x14ac:dyDescent="0.25">
      <c r="A708" s="6" t="s">
        <v>1051</v>
      </c>
      <c r="B708" s="6" t="str">
        <f>IF(ISERROR(VLOOKUP(IO_Riparian[[#This Row],[APP_ID]],Table6[APPL_ID],1,FALSE)),"","Y")</f>
        <v>Y</v>
      </c>
      <c r="C708" s="6" t="str">
        <f>IF(ISERROR(VLOOKUP(IO_Riparian[[#This Row],[APP_ID]],Sheet1!$C$2:$C$9,1,FALSE)),"","Y")</f>
        <v/>
      </c>
      <c r="E708" s="6" t="s">
        <v>1531</v>
      </c>
      <c r="F708" s="41" t="s">
        <v>1533</v>
      </c>
      <c r="G708" s="6" t="s">
        <v>1052</v>
      </c>
      <c r="H708" s="7">
        <v>0</v>
      </c>
      <c r="I708" s="7">
        <v>0</v>
      </c>
      <c r="J708" s="7">
        <v>0</v>
      </c>
      <c r="K708" s="7">
        <v>1</v>
      </c>
      <c r="L708" s="7">
        <v>1</v>
      </c>
      <c r="M708" s="7">
        <v>1</v>
      </c>
      <c r="N708" s="7">
        <v>1</v>
      </c>
      <c r="O708" s="7">
        <v>1</v>
      </c>
      <c r="P708" s="7">
        <v>1</v>
      </c>
      <c r="Q708" s="7">
        <v>1</v>
      </c>
      <c r="R708" s="7">
        <v>1</v>
      </c>
      <c r="S708" s="7">
        <v>0</v>
      </c>
      <c r="T708" s="8">
        <f>SUM(IO_Riparian[[#This Row],[JANUARY]:[DECEMBER]])</f>
        <v>8</v>
      </c>
    </row>
    <row r="709" spans="1:20" x14ac:dyDescent="0.25">
      <c r="A709" s="6" t="s">
        <v>833</v>
      </c>
      <c r="B709" s="6" t="str">
        <f>IF(ISERROR(VLOOKUP(IO_Riparian[[#This Row],[APP_ID]],Table6[APPL_ID],1,FALSE)),"","Y")</f>
        <v>Y</v>
      </c>
      <c r="C709" s="6" t="str">
        <f>IF(ISERROR(VLOOKUP(IO_Riparian[[#This Row],[APP_ID]],Sheet1!$C$2:$C$9,1,FALSE)),"","Y")</f>
        <v/>
      </c>
      <c r="E709" s="6" t="s">
        <v>1531</v>
      </c>
      <c r="F709" s="41" t="s">
        <v>1532</v>
      </c>
      <c r="G709" s="6" t="s">
        <v>834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8">
        <f>SUM(IO_Riparian[[#This Row],[JANUARY]:[DECEMBER]])</f>
        <v>0</v>
      </c>
    </row>
    <row r="710" spans="1:20" x14ac:dyDescent="0.25">
      <c r="A710" s="6" t="s">
        <v>597</v>
      </c>
      <c r="B710" s="6" t="str">
        <f>IF(ISERROR(VLOOKUP(IO_Riparian[[#This Row],[APP_ID]],Table6[APPL_ID],1,FALSE)),"","Y")</f>
        <v>Y</v>
      </c>
      <c r="C710" s="6" t="str">
        <f>IF(ISERROR(VLOOKUP(IO_Riparian[[#This Row],[APP_ID]],Sheet1!$C$2:$C$9,1,FALSE)),"","Y")</f>
        <v/>
      </c>
      <c r="E710" s="6" t="s">
        <v>1531</v>
      </c>
      <c r="F710" s="41" t="s">
        <v>1532</v>
      </c>
      <c r="G710" s="6" t="s">
        <v>598</v>
      </c>
      <c r="H710" s="7">
        <v>0</v>
      </c>
      <c r="I710" s="7">
        <v>0</v>
      </c>
      <c r="J710" s="7">
        <v>1</v>
      </c>
      <c r="K710" s="7">
        <v>1</v>
      </c>
      <c r="L710" s="7">
        <v>1</v>
      </c>
      <c r="M710" s="7">
        <v>1</v>
      </c>
      <c r="N710" s="7">
        <v>1</v>
      </c>
      <c r="O710" s="7">
        <v>1</v>
      </c>
      <c r="P710" s="7">
        <v>0</v>
      </c>
      <c r="Q710" s="7">
        <v>0</v>
      </c>
      <c r="R710" s="7">
        <v>0</v>
      </c>
      <c r="S710" s="7">
        <v>0</v>
      </c>
      <c r="T710" s="8">
        <f>SUM(IO_Riparian[[#This Row],[JANUARY]:[DECEMBER]])</f>
        <v>6</v>
      </c>
    </row>
    <row r="711" spans="1:20" x14ac:dyDescent="0.25">
      <c r="A711" s="6" t="s">
        <v>1008</v>
      </c>
      <c r="B711" s="6" t="str">
        <f>IF(ISERROR(VLOOKUP(IO_Riparian[[#This Row],[APP_ID]],Table6[APPL_ID],1,FALSE)),"","Y")</f>
        <v>Y</v>
      </c>
      <c r="C711" s="6" t="str">
        <f>IF(ISERROR(VLOOKUP(IO_Riparian[[#This Row],[APP_ID]],Sheet1!$C$2:$C$9,1,FALSE)),"","Y")</f>
        <v/>
      </c>
      <c r="E711" s="6" t="s">
        <v>1531</v>
      </c>
      <c r="F711" s="41" t="s">
        <v>1532</v>
      </c>
      <c r="G711" s="6" t="s">
        <v>1009</v>
      </c>
      <c r="H711" s="7">
        <v>0</v>
      </c>
      <c r="I711" s="7">
        <v>1</v>
      </c>
      <c r="J711" s="7">
        <v>1</v>
      </c>
      <c r="K711" s="7">
        <v>1</v>
      </c>
      <c r="L711" s="7">
        <v>1</v>
      </c>
      <c r="M711" s="7">
        <v>1</v>
      </c>
      <c r="N711" s="7">
        <v>1</v>
      </c>
      <c r="O711" s="7">
        <v>1</v>
      </c>
      <c r="P711" s="7">
        <v>1</v>
      </c>
      <c r="Q711" s="7">
        <v>1</v>
      </c>
      <c r="R711" s="7">
        <v>1</v>
      </c>
      <c r="S711" s="7">
        <v>0</v>
      </c>
      <c r="T711" s="8">
        <f>SUM(IO_Riparian[[#This Row],[JANUARY]:[DECEMBER]])</f>
        <v>10</v>
      </c>
    </row>
    <row r="712" spans="1:20" x14ac:dyDescent="0.25">
      <c r="A712" s="6" t="s">
        <v>599</v>
      </c>
      <c r="B712" s="6" t="str">
        <f>IF(ISERROR(VLOOKUP(IO_Riparian[[#This Row],[APP_ID]],Table6[APPL_ID],1,FALSE)),"","Y")</f>
        <v>Y</v>
      </c>
      <c r="C712" s="6" t="str">
        <f>IF(ISERROR(VLOOKUP(IO_Riparian[[#This Row],[APP_ID]],Sheet1!$C$2:$C$9,1,FALSE)),"","Y")</f>
        <v/>
      </c>
      <c r="E712" s="6" t="s">
        <v>1531</v>
      </c>
      <c r="F712" s="41" t="s">
        <v>1532</v>
      </c>
      <c r="G712" s="6" t="s">
        <v>598</v>
      </c>
      <c r="H712" s="7">
        <v>0</v>
      </c>
      <c r="I712" s="7">
        <v>0</v>
      </c>
      <c r="J712" s="7">
        <v>1</v>
      </c>
      <c r="K712" s="7">
        <v>1</v>
      </c>
      <c r="L712" s="7">
        <v>1</v>
      </c>
      <c r="M712" s="7">
        <v>1</v>
      </c>
      <c r="N712" s="7">
        <v>1</v>
      </c>
      <c r="O712" s="7">
        <v>1</v>
      </c>
      <c r="P712" s="7">
        <v>0</v>
      </c>
      <c r="Q712" s="7">
        <v>0</v>
      </c>
      <c r="R712" s="7">
        <v>0</v>
      </c>
      <c r="S712" s="7">
        <v>0</v>
      </c>
      <c r="T712" s="8">
        <f>SUM(IO_Riparian[[#This Row],[JANUARY]:[DECEMBER]])</f>
        <v>6</v>
      </c>
    </row>
    <row r="713" spans="1:20" x14ac:dyDescent="0.25">
      <c r="A713" s="6" t="s">
        <v>1018</v>
      </c>
      <c r="B713" s="6" t="str">
        <f>IF(ISERROR(VLOOKUP(IO_Riparian[[#This Row],[APP_ID]],Table6[APPL_ID],1,FALSE)),"","Y")</f>
        <v>Y</v>
      </c>
      <c r="C713" s="6" t="str">
        <f>IF(ISERROR(VLOOKUP(IO_Riparian[[#This Row],[APP_ID]],Sheet1!$C$2:$C$9,1,FALSE)),"","Y")</f>
        <v/>
      </c>
      <c r="E713" s="6" t="s">
        <v>1531</v>
      </c>
      <c r="F713" s="41" t="s">
        <v>1532</v>
      </c>
      <c r="G713" s="6" t="s">
        <v>1009</v>
      </c>
      <c r="H713" s="7">
        <v>0</v>
      </c>
      <c r="I713" s="7">
        <v>1</v>
      </c>
      <c r="J713" s="7">
        <v>1</v>
      </c>
      <c r="K713" s="7">
        <v>1</v>
      </c>
      <c r="L713" s="7">
        <v>1</v>
      </c>
      <c r="M713" s="7">
        <v>1</v>
      </c>
      <c r="N713" s="7">
        <v>1</v>
      </c>
      <c r="O713" s="7">
        <v>1</v>
      </c>
      <c r="P713" s="7">
        <v>1</v>
      </c>
      <c r="Q713" s="7">
        <v>1</v>
      </c>
      <c r="R713" s="7">
        <v>1</v>
      </c>
      <c r="S713" s="7">
        <v>0</v>
      </c>
      <c r="T713" s="8">
        <f>SUM(IO_Riparian[[#This Row],[JANUARY]:[DECEMBER]])</f>
        <v>10</v>
      </c>
    </row>
    <row r="714" spans="1:20" x14ac:dyDescent="0.25">
      <c r="A714" s="6" t="s">
        <v>1016</v>
      </c>
      <c r="B714" s="6" t="str">
        <f>IF(ISERROR(VLOOKUP(IO_Riparian[[#This Row],[APP_ID]],Table6[APPL_ID],1,FALSE)),"","Y")</f>
        <v>Y</v>
      </c>
      <c r="C714" s="6" t="str">
        <f>IF(ISERROR(VLOOKUP(IO_Riparian[[#This Row],[APP_ID]],Sheet1!$C$2:$C$9,1,FALSE)),"","Y")</f>
        <v/>
      </c>
      <c r="E714" s="6" t="s">
        <v>1531</v>
      </c>
      <c r="F714" s="41" t="s">
        <v>1532</v>
      </c>
      <c r="G714" s="6" t="s">
        <v>1009</v>
      </c>
      <c r="H714" s="7">
        <v>0</v>
      </c>
      <c r="I714" s="7">
        <v>1</v>
      </c>
      <c r="J714" s="7">
        <v>1</v>
      </c>
      <c r="K714" s="7">
        <v>1</v>
      </c>
      <c r="L714" s="7">
        <v>1</v>
      </c>
      <c r="M714" s="7">
        <v>1</v>
      </c>
      <c r="N714" s="7">
        <v>1</v>
      </c>
      <c r="O714" s="7">
        <v>1</v>
      </c>
      <c r="P714" s="7">
        <v>1</v>
      </c>
      <c r="Q714" s="7">
        <v>1</v>
      </c>
      <c r="R714" s="7">
        <v>1</v>
      </c>
      <c r="S714" s="7">
        <v>0</v>
      </c>
      <c r="T714" s="8">
        <f>SUM(IO_Riparian[[#This Row],[JANUARY]:[DECEMBER]])</f>
        <v>10</v>
      </c>
    </row>
    <row r="715" spans="1:20" x14ac:dyDescent="0.25">
      <c r="A715" s="6" t="s">
        <v>1207</v>
      </c>
      <c r="B715" s="6" t="str">
        <f>IF(ISERROR(VLOOKUP(IO_Riparian[[#This Row],[APP_ID]],Table6[APPL_ID],1,FALSE)),"","Y")</f>
        <v>Y</v>
      </c>
      <c r="C715" s="6" t="str">
        <f>IF(ISERROR(VLOOKUP(IO_Riparian[[#This Row],[APP_ID]],Sheet1!$C$2:$C$9,1,FALSE)),"","Y")</f>
        <v/>
      </c>
      <c r="E715" s="6" t="s">
        <v>1531</v>
      </c>
      <c r="F715" s="41" t="s">
        <v>1532</v>
      </c>
      <c r="G715" s="6" t="s">
        <v>1208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  <c r="R715" s="7">
        <v>0</v>
      </c>
      <c r="S715" s="7">
        <v>0</v>
      </c>
      <c r="T715" s="8">
        <f>SUM(IO_Riparian[[#This Row],[JANUARY]:[DECEMBER]])</f>
        <v>0</v>
      </c>
    </row>
    <row r="716" spans="1:20" x14ac:dyDescent="0.25">
      <c r="A716" s="6" t="s">
        <v>1214</v>
      </c>
      <c r="B716" s="6" t="str">
        <f>IF(ISERROR(VLOOKUP(IO_Riparian[[#This Row],[APP_ID]],Table6[APPL_ID],1,FALSE)),"","Y")</f>
        <v>Y</v>
      </c>
      <c r="C716" s="6" t="str">
        <f>IF(ISERROR(VLOOKUP(IO_Riparian[[#This Row],[APP_ID]],Sheet1!$C$2:$C$9,1,FALSE)),"","Y")</f>
        <v/>
      </c>
      <c r="E716" s="6" t="s">
        <v>1531</v>
      </c>
      <c r="F716" s="41" t="s">
        <v>1532</v>
      </c>
      <c r="G716" s="6" t="s">
        <v>1215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  <c r="S716" s="7">
        <v>0</v>
      </c>
      <c r="T716" s="8">
        <f>SUM(IO_Riparian[[#This Row],[JANUARY]:[DECEMBER]])</f>
        <v>0</v>
      </c>
    </row>
    <row r="717" spans="1:20" x14ac:dyDescent="0.25">
      <c r="A717" s="6" t="s">
        <v>1276</v>
      </c>
      <c r="B717" s="6" t="str">
        <f>IF(ISERROR(VLOOKUP(IO_Riparian[[#This Row],[APP_ID]],Table6[APPL_ID],1,FALSE)),"","Y")</f>
        <v>Y</v>
      </c>
      <c r="C717" s="6" t="str">
        <f>IF(ISERROR(VLOOKUP(IO_Riparian[[#This Row],[APP_ID]],Sheet1!$C$2:$C$9,1,FALSE)),"","Y")</f>
        <v/>
      </c>
      <c r="E717" s="6" t="s">
        <v>1531</v>
      </c>
      <c r="F717" s="41" t="s">
        <v>1532</v>
      </c>
      <c r="G717" s="6" t="s">
        <v>1208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0</v>
      </c>
      <c r="N717" s="7">
        <v>0</v>
      </c>
      <c r="O717" s="7">
        <v>0</v>
      </c>
      <c r="P717" s="7">
        <v>0</v>
      </c>
      <c r="Q717" s="7">
        <v>0</v>
      </c>
      <c r="R717" s="7">
        <v>0</v>
      </c>
      <c r="S717" s="7">
        <v>0</v>
      </c>
      <c r="T717" s="8">
        <f>SUM(IO_Riparian[[#This Row],[JANUARY]:[DECEMBER]])</f>
        <v>0</v>
      </c>
    </row>
    <row r="718" spans="1:20" x14ac:dyDescent="0.25">
      <c r="A718" s="6" t="s">
        <v>1277</v>
      </c>
      <c r="B718" s="6" t="str">
        <f>IF(ISERROR(VLOOKUP(IO_Riparian[[#This Row],[APP_ID]],Table6[APPL_ID],1,FALSE)),"","Y")</f>
        <v>Y</v>
      </c>
      <c r="C718" s="6" t="str">
        <f>IF(ISERROR(VLOOKUP(IO_Riparian[[#This Row],[APP_ID]],Sheet1!$C$2:$C$9,1,FALSE)),"","Y")</f>
        <v/>
      </c>
      <c r="E718" s="6" t="s">
        <v>1531</v>
      </c>
      <c r="F718" s="41" t="s">
        <v>1532</v>
      </c>
      <c r="G718" s="6" t="s">
        <v>1208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  <c r="R718" s="7">
        <v>0</v>
      </c>
      <c r="S718" s="7">
        <v>0</v>
      </c>
      <c r="T718" s="8">
        <f>SUM(IO_Riparian[[#This Row],[JANUARY]:[DECEMBER]])</f>
        <v>0</v>
      </c>
    </row>
    <row r="719" spans="1:20" x14ac:dyDescent="0.25">
      <c r="A719" s="6" t="s">
        <v>1111</v>
      </c>
      <c r="B719" s="6" t="str">
        <f>IF(ISERROR(VLOOKUP(IO_Riparian[[#This Row],[APP_ID]],Table6[APPL_ID],1,FALSE)),"","Y")</f>
        <v>Y</v>
      </c>
      <c r="C719" s="6" t="str">
        <f>IF(ISERROR(VLOOKUP(IO_Riparian[[#This Row],[APP_ID]],Sheet1!$C$2:$C$9,1,FALSE)),"","Y")</f>
        <v/>
      </c>
      <c r="E719" s="6" t="s">
        <v>1531</v>
      </c>
      <c r="F719" s="41" t="s">
        <v>1532</v>
      </c>
      <c r="G719" s="6" t="s">
        <v>1107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0</v>
      </c>
      <c r="N719" s="7">
        <v>0</v>
      </c>
      <c r="O719" s="7">
        <v>0</v>
      </c>
      <c r="P719" s="7">
        <v>0</v>
      </c>
      <c r="Q719" s="7">
        <v>0</v>
      </c>
      <c r="R719" s="7">
        <v>0</v>
      </c>
      <c r="S719" s="7">
        <v>0</v>
      </c>
      <c r="T719" s="8">
        <f>SUM(IO_Riparian[[#This Row],[JANUARY]:[DECEMBER]])</f>
        <v>0</v>
      </c>
    </row>
    <row r="720" spans="1:20" x14ac:dyDescent="0.25">
      <c r="A720" s="6" t="s">
        <v>1278</v>
      </c>
      <c r="B720" s="6" t="str">
        <f>IF(ISERROR(VLOOKUP(IO_Riparian[[#This Row],[APP_ID]],Table6[APPL_ID],1,FALSE)),"","Y")</f>
        <v>Y</v>
      </c>
      <c r="C720" s="6" t="str">
        <f>IF(ISERROR(VLOOKUP(IO_Riparian[[#This Row],[APP_ID]],Sheet1!$C$2:$C$9,1,FALSE)),"","Y")</f>
        <v/>
      </c>
      <c r="E720" s="6" t="s">
        <v>1531</v>
      </c>
      <c r="F720" s="41" t="s">
        <v>1532</v>
      </c>
      <c r="G720" s="6" t="s">
        <v>1208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  <c r="R720" s="7">
        <v>0</v>
      </c>
      <c r="S720" s="7">
        <v>0</v>
      </c>
      <c r="T720" s="8">
        <f>SUM(IO_Riparian[[#This Row],[JANUARY]:[DECEMBER]])</f>
        <v>0</v>
      </c>
    </row>
    <row r="721" spans="1:20" x14ac:dyDescent="0.25">
      <c r="A721" s="6" t="s">
        <v>1279</v>
      </c>
      <c r="B721" s="6" t="str">
        <f>IF(ISERROR(VLOOKUP(IO_Riparian[[#This Row],[APP_ID]],Table6[APPL_ID],1,FALSE)),"","Y")</f>
        <v>Y</v>
      </c>
      <c r="C721" s="6" t="str">
        <f>IF(ISERROR(VLOOKUP(IO_Riparian[[#This Row],[APP_ID]],Sheet1!$C$2:$C$9,1,FALSE)),"","Y")</f>
        <v/>
      </c>
      <c r="E721" s="6" t="s">
        <v>1531</v>
      </c>
      <c r="F721" s="41" t="s">
        <v>1532</v>
      </c>
      <c r="G721" s="6" t="s">
        <v>1208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  <c r="R721" s="7">
        <v>0</v>
      </c>
      <c r="S721" s="7">
        <v>0</v>
      </c>
      <c r="T721" s="8">
        <f>SUM(IO_Riparian[[#This Row],[JANUARY]:[DECEMBER]])</f>
        <v>0</v>
      </c>
    </row>
    <row r="722" spans="1:20" x14ac:dyDescent="0.25">
      <c r="A722" s="6" t="s">
        <v>1106</v>
      </c>
      <c r="B722" s="6" t="str">
        <f>IF(ISERROR(VLOOKUP(IO_Riparian[[#This Row],[APP_ID]],Table6[APPL_ID],1,FALSE)),"","Y")</f>
        <v>Y</v>
      </c>
      <c r="C722" s="6" t="str">
        <f>IF(ISERROR(VLOOKUP(IO_Riparian[[#This Row],[APP_ID]],Sheet1!$C$2:$C$9,1,FALSE)),"","Y")</f>
        <v/>
      </c>
      <c r="E722" s="6" t="s">
        <v>1531</v>
      </c>
      <c r="F722" s="41" t="s">
        <v>1532</v>
      </c>
      <c r="G722" s="6" t="s">
        <v>1107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0</v>
      </c>
      <c r="N722" s="7">
        <v>0</v>
      </c>
      <c r="O722" s="7">
        <v>0</v>
      </c>
      <c r="P722" s="7">
        <v>0</v>
      </c>
      <c r="Q722" s="7">
        <v>0</v>
      </c>
      <c r="R722" s="7">
        <v>0</v>
      </c>
      <c r="S722" s="7">
        <v>0</v>
      </c>
      <c r="T722" s="8">
        <f>SUM(IO_Riparian[[#This Row],[JANUARY]:[DECEMBER]])</f>
        <v>0</v>
      </c>
    </row>
    <row r="723" spans="1:20" x14ac:dyDescent="0.25">
      <c r="A723" s="6" t="s">
        <v>1114</v>
      </c>
      <c r="B723" s="6" t="str">
        <f>IF(ISERROR(VLOOKUP(IO_Riparian[[#This Row],[APP_ID]],Table6[APPL_ID],1,FALSE)),"","Y")</f>
        <v>Y</v>
      </c>
      <c r="C723" s="6" t="str">
        <f>IF(ISERROR(VLOOKUP(IO_Riparian[[#This Row],[APP_ID]],Sheet1!$C$2:$C$9,1,FALSE)),"","Y")</f>
        <v/>
      </c>
      <c r="E723" s="6" t="s">
        <v>1531</v>
      </c>
      <c r="F723" s="41" t="s">
        <v>1532</v>
      </c>
      <c r="G723" s="6" t="s">
        <v>1107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7">
        <v>0</v>
      </c>
      <c r="N723" s="7">
        <v>0</v>
      </c>
      <c r="O723" s="7">
        <v>0</v>
      </c>
      <c r="P723" s="7">
        <v>0</v>
      </c>
      <c r="Q723" s="7">
        <v>0</v>
      </c>
      <c r="R723" s="7">
        <v>0</v>
      </c>
      <c r="S723" s="7">
        <v>0</v>
      </c>
      <c r="T723" s="8">
        <f>SUM(IO_Riparian[[#This Row],[JANUARY]:[DECEMBER]])</f>
        <v>0</v>
      </c>
    </row>
    <row r="724" spans="1:20" x14ac:dyDescent="0.25">
      <c r="A724" s="6" t="s">
        <v>1203</v>
      </c>
      <c r="B724" s="6" t="str">
        <f>IF(ISERROR(VLOOKUP(IO_Riparian[[#This Row],[APP_ID]],Table6[APPL_ID],1,FALSE)),"","Y")</f>
        <v>Y</v>
      </c>
      <c r="C724" s="6" t="str">
        <f>IF(ISERROR(VLOOKUP(IO_Riparian[[#This Row],[APP_ID]],Sheet1!$C$2:$C$9,1,FALSE)),"","Y")</f>
        <v/>
      </c>
      <c r="E724" s="6" t="s">
        <v>1531</v>
      </c>
      <c r="F724" s="41" t="s">
        <v>1532</v>
      </c>
      <c r="G724" s="6" t="s">
        <v>77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0</v>
      </c>
      <c r="N724" s="7">
        <v>0</v>
      </c>
      <c r="O724" s="7">
        <v>0</v>
      </c>
      <c r="P724" s="7">
        <v>0</v>
      </c>
      <c r="Q724" s="7">
        <v>0</v>
      </c>
      <c r="R724" s="7">
        <v>0</v>
      </c>
      <c r="S724" s="7">
        <v>0</v>
      </c>
      <c r="T724" s="8">
        <f>SUM(IO_Riparian[[#This Row],[JANUARY]:[DECEMBER]])</f>
        <v>0</v>
      </c>
    </row>
    <row r="725" spans="1:20" x14ac:dyDescent="0.25">
      <c r="A725" s="6" t="s">
        <v>1274</v>
      </c>
      <c r="B725" s="6" t="str">
        <f>IF(ISERROR(VLOOKUP(IO_Riparian[[#This Row],[APP_ID]],Table6[APPL_ID],1,FALSE)),"","Y")</f>
        <v>Y</v>
      </c>
      <c r="C725" s="6" t="str">
        <f>IF(ISERROR(VLOOKUP(IO_Riparian[[#This Row],[APP_ID]],Sheet1!$C$2:$C$9,1,FALSE)),"","Y")</f>
        <v/>
      </c>
      <c r="E725" s="6" t="s">
        <v>1531</v>
      </c>
      <c r="F725" s="41" t="s">
        <v>1532</v>
      </c>
      <c r="G725" s="6" t="s">
        <v>77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0</v>
      </c>
      <c r="T725" s="8">
        <f>SUM(IO_Riparian[[#This Row],[JANUARY]:[DECEMBER]])</f>
        <v>0</v>
      </c>
    </row>
    <row r="726" spans="1:20" x14ac:dyDescent="0.25">
      <c r="A726" s="6" t="s">
        <v>578</v>
      </c>
      <c r="B726" s="6" t="str">
        <f>IF(ISERROR(VLOOKUP(IO_Riparian[[#This Row],[APP_ID]],Table6[APPL_ID],1,FALSE)),"","Y")</f>
        <v>Y</v>
      </c>
      <c r="C726" s="6" t="str">
        <f>IF(ISERROR(VLOOKUP(IO_Riparian[[#This Row],[APP_ID]],Sheet1!$C$2:$C$9,1,FALSE)),"","Y")</f>
        <v/>
      </c>
      <c r="E726" s="6" t="s">
        <v>1531</v>
      </c>
      <c r="F726" s="41" t="s">
        <v>1532</v>
      </c>
      <c r="G726" s="6" t="s">
        <v>548</v>
      </c>
      <c r="H726" s="7">
        <v>1</v>
      </c>
      <c r="I726" s="7">
        <v>1</v>
      </c>
      <c r="J726" s="7">
        <v>1</v>
      </c>
      <c r="K726" s="7">
        <v>1</v>
      </c>
      <c r="L726" s="7">
        <v>1</v>
      </c>
      <c r="M726" s="7">
        <v>1</v>
      </c>
      <c r="N726" s="7">
        <v>1</v>
      </c>
      <c r="O726" s="7">
        <v>1</v>
      </c>
      <c r="P726" s="7">
        <v>1</v>
      </c>
      <c r="Q726" s="7">
        <v>1</v>
      </c>
      <c r="R726" s="7">
        <v>1</v>
      </c>
      <c r="S726" s="7">
        <v>1</v>
      </c>
      <c r="T726" s="8">
        <f>SUM(IO_Riparian[[#This Row],[JANUARY]:[DECEMBER]])</f>
        <v>12</v>
      </c>
    </row>
    <row r="727" spans="1:20" x14ac:dyDescent="0.25">
      <c r="A727" s="6" t="s">
        <v>547</v>
      </c>
      <c r="B727" s="6" t="str">
        <f>IF(ISERROR(VLOOKUP(IO_Riparian[[#This Row],[APP_ID]],Table6[APPL_ID],1,FALSE)),"","Y")</f>
        <v>Y</v>
      </c>
      <c r="C727" s="6" t="str">
        <f>IF(ISERROR(VLOOKUP(IO_Riparian[[#This Row],[APP_ID]],Sheet1!$C$2:$C$9,1,FALSE)),"","Y")</f>
        <v/>
      </c>
      <c r="E727" s="6" t="s">
        <v>1531</v>
      </c>
      <c r="F727" s="41" t="s">
        <v>1532</v>
      </c>
      <c r="G727" s="6" t="s">
        <v>548</v>
      </c>
      <c r="H727" s="7">
        <v>1</v>
      </c>
      <c r="I727" s="7">
        <v>1</v>
      </c>
      <c r="J727" s="7">
        <v>1</v>
      </c>
      <c r="K727" s="7">
        <v>1</v>
      </c>
      <c r="L727" s="7">
        <v>1</v>
      </c>
      <c r="M727" s="7">
        <v>1</v>
      </c>
      <c r="N727" s="7">
        <v>1</v>
      </c>
      <c r="O727" s="7">
        <v>1</v>
      </c>
      <c r="P727" s="7">
        <v>1</v>
      </c>
      <c r="Q727" s="7">
        <v>1</v>
      </c>
      <c r="R727" s="7">
        <v>1</v>
      </c>
      <c r="S727" s="7">
        <v>1</v>
      </c>
      <c r="T727" s="8">
        <f>SUM(IO_Riparian[[#This Row],[JANUARY]:[DECEMBER]])</f>
        <v>12</v>
      </c>
    </row>
    <row r="728" spans="1:20" x14ac:dyDescent="0.25">
      <c r="A728" s="6" t="s">
        <v>1275</v>
      </c>
      <c r="B728" s="6" t="str">
        <f>IF(ISERROR(VLOOKUP(IO_Riparian[[#This Row],[APP_ID]],Table6[APPL_ID],1,FALSE)),"","Y")</f>
        <v>Y</v>
      </c>
      <c r="C728" s="6" t="str">
        <f>IF(ISERROR(VLOOKUP(IO_Riparian[[#This Row],[APP_ID]],Sheet1!$C$2:$C$9,1,FALSE)),"","Y")</f>
        <v/>
      </c>
      <c r="E728" s="6" t="s">
        <v>1531</v>
      </c>
      <c r="F728" s="41" t="s">
        <v>1532</v>
      </c>
      <c r="G728" s="6" t="s">
        <v>77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0</v>
      </c>
      <c r="N728" s="7">
        <v>0</v>
      </c>
      <c r="O728" s="7">
        <v>0</v>
      </c>
      <c r="P728" s="7">
        <v>0</v>
      </c>
      <c r="Q728" s="7">
        <v>0</v>
      </c>
      <c r="R728" s="7">
        <v>0</v>
      </c>
      <c r="S728" s="7">
        <v>0</v>
      </c>
      <c r="T728" s="8">
        <f>SUM(IO_Riparian[[#This Row],[JANUARY]:[DECEMBER]])</f>
        <v>0</v>
      </c>
    </row>
    <row r="729" spans="1:20" x14ac:dyDescent="0.25">
      <c r="A729" s="6" t="s">
        <v>575</v>
      </c>
      <c r="B729" s="6" t="str">
        <f>IF(ISERROR(VLOOKUP(IO_Riparian[[#This Row],[APP_ID]],Table6[APPL_ID],1,FALSE)),"","Y")</f>
        <v>Y</v>
      </c>
      <c r="C729" s="6" t="str">
        <f>IF(ISERROR(VLOOKUP(IO_Riparian[[#This Row],[APP_ID]],Sheet1!$C$2:$C$9,1,FALSE)),"","Y")</f>
        <v/>
      </c>
      <c r="E729" s="6" t="s">
        <v>1531</v>
      </c>
      <c r="F729" s="41" t="s">
        <v>1532</v>
      </c>
      <c r="G729" s="6" t="s">
        <v>548</v>
      </c>
      <c r="H729" s="7">
        <v>1</v>
      </c>
      <c r="I729" s="7">
        <v>1</v>
      </c>
      <c r="J729" s="7">
        <v>1</v>
      </c>
      <c r="K729" s="7">
        <v>1</v>
      </c>
      <c r="L729" s="7">
        <v>1</v>
      </c>
      <c r="M729" s="7">
        <v>1</v>
      </c>
      <c r="N729" s="7">
        <v>1</v>
      </c>
      <c r="O729" s="7">
        <v>1</v>
      </c>
      <c r="P729" s="7">
        <v>1</v>
      </c>
      <c r="Q729" s="7">
        <v>1</v>
      </c>
      <c r="R729" s="7">
        <v>1</v>
      </c>
      <c r="S729" s="7">
        <v>1</v>
      </c>
      <c r="T729" s="8">
        <f>SUM(IO_Riparian[[#This Row],[JANUARY]:[DECEMBER]])</f>
        <v>12</v>
      </c>
    </row>
    <row r="730" spans="1:20" x14ac:dyDescent="0.25">
      <c r="A730" s="6" t="s">
        <v>830</v>
      </c>
      <c r="B730" s="6" t="str">
        <f>IF(ISERROR(VLOOKUP(IO_Riparian[[#This Row],[APP_ID]],Table6[APPL_ID],1,FALSE)),"","Y")</f>
        <v>Y</v>
      </c>
      <c r="C730" s="6" t="str">
        <f>IF(ISERROR(VLOOKUP(IO_Riparian[[#This Row],[APP_ID]],Sheet1!$C$2:$C$9,1,FALSE)),"","Y")</f>
        <v/>
      </c>
      <c r="E730" s="6" t="s">
        <v>1531</v>
      </c>
      <c r="F730" s="41" t="s">
        <v>1532</v>
      </c>
      <c r="G730" s="6" t="s">
        <v>756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7">
        <v>0</v>
      </c>
      <c r="S730" s="7">
        <v>0</v>
      </c>
      <c r="T730" s="8">
        <f>SUM(IO_Riparian[[#This Row],[JANUARY]:[DECEMBER]])</f>
        <v>0</v>
      </c>
    </row>
    <row r="731" spans="1:20" x14ac:dyDescent="0.25">
      <c r="A731" s="6" t="s">
        <v>581</v>
      </c>
      <c r="B731" s="6" t="str">
        <f>IF(ISERROR(VLOOKUP(IO_Riparian[[#This Row],[APP_ID]],Table6[APPL_ID],1,FALSE)),"","Y")</f>
        <v>Y</v>
      </c>
      <c r="C731" s="6" t="str">
        <f>IF(ISERROR(VLOOKUP(IO_Riparian[[#This Row],[APP_ID]],Sheet1!$C$2:$C$9,1,FALSE)),"","Y")</f>
        <v/>
      </c>
      <c r="E731" s="6" t="s">
        <v>1531</v>
      </c>
      <c r="F731" s="41" t="s">
        <v>1532</v>
      </c>
      <c r="G731" s="6" t="s">
        <v>548</v>
      </c>
      <c r="H731" s="7">
        <v>1</v>
      </c>
      <c r="I731" s="7">
        <v>1</v>
      </c>
      <c r="J731" s="7">
        <v>1</v>
      </c>
      <c r="K731" s="7">
        <v>1</v>
      </c>
      <c r="L731" s="7">
        <v>1</v>
      </c>
      <c r="M731" s="7">
        <v>1</v>
      </c>
      <c r="N731" s="7">
        <v>1</v>
      </c>
      <c r="O731" s="7">
        <v>1</v>
      </c>
      <c r="P731" s="7">
        <v>1</v>
      </c>
      <c r="Q731" s="7">
        <v>1</v>
      </c>
      <c r="R731" s="7">
        <v>1</v>
      </c>
      <c r="S731" s="7">
        <v>1</v>
      </c>
      <c r="T731" s="8">
        <f>SUM(IO_Riparian[[#This Row],[JANUARY]:[DECEMBER]])</f>
        <v>12</v>
      </c>
    </row>
    <row r="732" spans="1:20" x14ac:dyDescent="0.25">
      <c r="A732" s="6" t="s">
        <v>831</v>
      </c>
      <c r="B732" s="6" t="str">
        <f>IF(ISERROR(VLOOKUP(IO_Riparian[[#This Row],[APP_ID]],Table6[APPL_ID],1,FALSE)),"","Y")</f>
        <v>Y</v>
      </c>
      <c r="C732" s="6" t="str">
        <f>IF(ISERROR(VLOOKUP(IO_Riparian[[#This Row],[APP_ID]],Sheet1!$C$2:$C$9,1,FALSE)),"","Y")</f>
        <v/>
      </c>
      <c r="E732" s="6" t="s">
        <v>1531</v>
      </c>
      <c r="F732" s="41" t="s">
        <v>1532</v>
      </c>
      <c r="G732" s="6" t="s">
        <v>756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0</v>
      </c>
      <c r="T732" s="8">
        <f>SUM(IO_Riparian[[#This Row],[JANUARY]:[DECEMBER]])</f>
        <v>0</v>
      </c>
    </row>
    <row r="733" spans="1:20" x14ac:dyDescent="0.25">
      <c r="A733" s="6" t="s">
        <v>584</v>
      </c>
      <c r="B733" s="6" t="str">
        <f>IF(ISERROR(VLOOKUP(IO_Riparian[[#This Row],[APP_ID]],Table6[APPL_ID],1,FALSE)),"","Y")</f>
        <v>Y</v>
      </c>
      <c r="C733" s="6" t="str">
        <f>IF(ISERROR(VLOOKUP(IO_Riparian[[#This Row],[APP_ID]],Sheet1!$C$2:$C$9,1,FALSE)),"","Y")</f>
        <v/>
      </c>
      <c r="E733" s="6" t="s">
        <v>1531</v>
      </c>
      <c r="F733" s="41" t="s">
        <v>1532</v>
      </c>
      <c r="G733" s="6" t="s">
        <v>548</v>
      </c>
      <c r="H733" s="7">
        <v>1</v>
      </c>
      <c r="I733" s="7">
        <v>1</v>
      </c>
      <c r="J733" s="7">
        <v>1</v>
      </c>
      <c r="K733" s="7">
        <v>1</v>
      </c>
      <c r="L733" s="7">
        <v>1</v>
      </c>
      <c r="M733" s="7">
        <v>1</v>
      </c>
      <c r="N733" s="7">
        <v>1</v>
      </c>
      <c r="O733" s="7">
        <v>1</v>
      </c>
      <c r="P733" s="7">
        <v>1</v>
      </c>
      <c r="Q733" s="7">
        <v>1</v>
      </c>
      <c r="R733" s="7">
        <v>1</v>
      </c>
      <c r="S733" s="7">
        <v>1</v>
      </c>
      <c r="T733" s="8">
        <f>SUM(IO_Riparian[[#This Row],[JANUARY]:[DECEMBER]])</f>
        <v>12</v>
      </c>
    </row>
    <row r="734" spans="1:20" x14ac:dyDescent="0.25">
      <c r="A734" s="6" t="s">
        <v>832</v>
      </c>
      <c r="B734" s="6" t="str">
        <f>IF(ISERROR(VLOOKUP(IO_Riparian[[#This Row],[APP_ID]],Table6[APPL_ID],1,FALSE)),"","Y")</f>
        <v>Y</v>
      </c>
      <c r="C734" s="6" t="str">
        <f>IF(ISERROR(VLOOKUP(IO_Riparian[[#This Row],[APP_ID]],Sheet1!$C$2:$C$9,1,FALSE)),"","Y")</f>
        <v/>
      </c>
      <c r="E734" s="6" t="s">
        <v>1531</v>
      </c>
      <c r="F734" s="41" t="s">
        <v>1532</v>
      </c>
      <c r="G734" s="6" t="s">
        <v>756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7">
        <v>0</v>
      </c>
      <c r="S734" s="7">
        <v>0</v>
      </c>
      <c r="T734" s="8">
        <f>SUM(IO_Riparian[[#This Row],[JANUARY]:[DECEMBER]])</f>
        <v>0</v>
      </c>
    </row>
    <row r="735" spans="1:20" x14ac:dyDescent="0.25">
      <c r="A735" s="6" t="s">
        <v>973</v>
      </c>
      <c r="B735" s="6" t="str">
        <f>IF(ISERROR(VLOOKUP(IO_Riparian[[#This Row],[APP_ID]],Table6[APPL_ID],1,FALSE)),"","Y")</f>
        <v>Y</v>
      </c>
      <c r="C735" s="6" t="str">
        <f>IF(ISERROR(VLOOKUP(IO_Riparian[[#This Row],[APP_ID]],Sheet1!$C$2:$C$9,1,FALSE)),"","Y")</f>
        <v/>
      </c>
      <c r="E735" s="6" t="s">
        <v>1531</v>
      </c>
      <c r="F735" s="41" t="s">
        <v>1532</v>
      </c>
      <c r="G735" s="6" t="s">
        <v>974</v>
      </c>
      <c r="H735" s="7">
        <v>0</v>
      </c>
      <c r="I735" s="7">
        <v>0</v>
      </c>
      <c r="J735" s="7">
        <v>0</v>
      </c>
      <c r="K735" s="7">
        <v>0</v>
      </c>
      <c r="L735" s="7">
        <v>1</v>
      </c>
      <c r="M735" s="7">
        <v>1</v>
      </c>
      <c r="N735" s="7">
        <v>1</v>
      </c>
      <c r="O735" s="7">
        <v>1</v>
      </c>
      <c r="P735" s="7">
        <v>1</v>
      </c>
      <c r="Q735" s="7">
        <v>0</v>
      </c>
      <c r="R735" s="7">
        <v>0</v>
      </c>
      <c r="S735" s="7">
        <v>0</v>
      </c>
      <c r="T735" s="8">
        <f>SUM(IO_Riparian[[#This Row],[JANUARY]:[DECEMBER]])</f>
        <v>5</v>
      </c>
    </row>
    <row r="736" spans="1:20" x14ac:dyDescent="0.25">
      <c r="A736" s="6" t="s">
        <v>1001</v>
      </c>
      <c r="B736" s="6" t="str">
        <f>IF(ISERROR(VLOOKUP(IO_Riparian[[#This Row],[APP_ID]],Table6[APPL_ID],1,FALSE)),"","Y")</f>
        <v>Y</v>
      </c>
      <c r="C736" s="6" t="str">
        <f>IF(ISERROR(VLOOKUP(IO_Riparian[[#This Row],[APP_ID]],Sheet1!$C$2:$C$9,1,FALSE)),"","Y")</f>
        <v/>
      </c>
      <c r="E736" s="6" t="s">
        <v>1531</v>
      </c>
      <c r="F736" s="41" t="s">
        <v>1533</v>
      </c>
      <c r="G736" s="6" t="s">
        <v>998</v>
      </c>
      <c r="H736" s="7">
        <v>6</v>
      </c>
      <c r="I736" s="7">
        <v>15</v>
      </c>
      <c r="J736" s="7">
        <v>37</v>
      </c>
      <c r="K736" s="7">
        <v>61</v>
      </c>
      <c r="L736" s="7">
        <v>55</v>
      </c>
      <c r="M736" s="7">
        <v>80</v>
      </c>
      <c r="N736" s="7">
        <v>98</v>
      </c>
      <c r="O736" s="7">
        <v>80</v>
      </c>
      <c r="P736" s="7">
        <v>58</v>
      </c>
      <c r="Q736" s="7">
        <v>37</v>
      </c>
      <c r="R736" s="7">
        <v>20</v>
      </c>
      <c r="S736" s="7">
        <v>11</v>
      </c>
      <c r="T736" s="8">
        <f>SUM(IO_Riparian[[#This Row],[JANUARY]:[DECEMBER]])</f>
        <v>558</v>
      </c>
    </row>
    <row r="737" spans="1:20" x14ac:dyDescent="0.25">
      <c r="A737" s="6" t="s">
        <v>997</v>
      </c>
      <c r="B737" s="6" t="str">
        <f>IF(ISERROR(VLOOKUP(IO_Riparian[[#This Row],[APP_ID]],Table6[APPL_ID],1,FALSE)),"","Y")</f>
        <v>Y</v>
      </c>
      <c r="C737" s="6" t="str">
        <f>IF(ISERROR(VLOOKUP(IO_Riparian[[#This Row],[APP_ID]],Sheet1!$C$2:$C$9,1,FALSE)),"","Y")</f>
        <v/>
      </c>
      <c r="E737" s="6" t="s">
        <v>1531</v>
      </c>
      <c r="F737" s="41" t="s">
        <v>1532</v>
      </c>
      <c r="G737" s="6" t="s">
        <v>998</v>
      </c>
      <c r="H737" s="7">
        <v>7</v>
      </c>
      <c r="I737" s="7">
        <v>16</v>
      </c>
      <c r="J737" s="7">
        <v>40</v>
      </c>
      <c r="K737" s="7">
        <v>65</v>
      </c>
      <c r="L737" s="7">
        <v>58</v>
      </c>
      <c r="M737" s="7">
        <v>86</v>
      </c>
      <c r="N737" s="7">
        <v>105</v>
      </c>
      <c r="O737" s="7">
        <v>86</v>
      </c>
      <c r="P737" s="7">
        <v>62</v>
      </c>
      <c r="Q737" s="7">
        <v>41</v>
      </c>
      <c r="R737" s="7">
        <v>21</v>
      </c>
      <c r="S737" s="7">
        <v>12</v>
      </c>
      <c r="T737" s="8">
        <f>SUM(IO_Riparian[[#This Row],[JANUARY]:[DECEMBER]])</f>
        <v>599</v>
      </c>
    </row>
    <row r="738" spans="1:20" x14ac:dyDescent="0.25">
      <c r="A738" s="6" t="s">
        <v>991</v>
      </c>
      <c r="B738" s="6" t="str">
        <f>IF(ISERROR(VLOOKUP(IO_Riparian[[#This Row],[APP_ID]],Table6[APPL_ID],1,FALSE)),"","Y")</f>
        <v>Y</v>
      </c>
      <c r="C738" s="6" t="str">
        <f>IF(ISERROR(VLOOKUP(IO_Riparian[[#This Row],[APP_ID]],Sheet1!$C$2:$C$9,1,FALSE)),"","Y")</f>
        <v/>
      </c>
      <c r="E738" s="6" t="s">
        <v>1531</v>
      </c>
      <c r="F738" s="41" t="s">
        <v>1533</v>
      </c>
      <c r="G738" s="6" t="s">
        <v>985</v>
      </c>
      <c r="H738" s="7">
        <v>12</v>
      </c>
      <c r="I738" s="7">
        <v>30</v>
      </c>
      <c r="J738" s="7">
        <v>71</v>
      </c>
      <c r="K738" s="7">
        <v>117</v>
      </c>
      <c r="L738" s="7">
        <v>104</v>
      </c>
      <c r="M738" s="7">
        <v>153</v>
      </c>
      <c r="N738" s="7">
        <v>126</v>
      </c>
      <c r="O738" s="7">
        <v>153</v>
      </c>
      <c r="P738" s="7">
        <v>170</v>
      </c>
      <c r="Q738" s="7">
        <v>72</v>
      </c>
      <c r="R738" s="7">
        <v>38</v>
      </c>
      <c r="S738" s="7">
        <v>22</v>
      </c>
      <c r="T738" s="8">
        <f>SUM(IO_Riparian[[#This Row],[JANUARY]:[DECEMBER]])</f>
        <v>1068</v>
      </c>
    </row>
    <row r="739" spans="1:20" x14ac:dyDescent="0.25">
      <c r="A739" s="6" t="s">
        <v>992</v>
      </c>
      <c r="B739" s="6" t="str">
        <f>IF(ISERROR(VLOOKUP(IO_Riparian[[#This Row],[APP_ID]],Table6[APPL_ID],1,FALSE)),"","Y")</f>
        <v>Y</v>
      </c>
      <c r="C739" s="6" t="str">
        <f>IF(ISERROR(VLOOKUP(IO_Riparian[[#This Row],[APP_ID]],Sheet1!$C$2:$C$9,1,FALSE)),"","Y")</f>
        <v/>
      </c>
      <c r="E739" s="6" t="s">
        <v>1531</v>
      </c>
      <c r="F739" s="41" t="s">
        <v>1533</v>
      </c>
      <c r="G739" s="6" t="s">
        <v>985</v>
      </c>
      <c r="H739" s="7">
        <v>6</v>
      </c>
      <c r="I739" s="7">
        <v>15</v>
      </c>
      <c r="J739" s="7">
        <v>37</v>
      </c>
      <c r="K739" s="7">
        <v>61</v>
      </c>
      <c r="L739" s="7">
        <v>55</v>
      </c>
      <c r="M739" s="7">
        <v>80</v>
      </c>
      <c r="N739" s="7">
        <v>98</v>
      </c>
      <c r="O739" s="7">
        <v>80</v>
      </c>
      <c r="P739" s="7">
        <v>58</v>
      </c>
      <c r="Q739" s="7">
        <v>37</v>
      </c>
      <c r="R739" s="7">
        <v>20</v>
      </c>
      <c r="S739" s="7">
        <v>11</v>
      </c>
      <c r="T739" s="8">
        <f>SUM(IO_Riparian[[#This Row],[JANUARY]:[DECEMBER]])</f>
        <v>558</v>
      </c>
    </row>
    <row r="740" spans="1:20" x14ac:dyDescent="0.25">
      <c r="A740" s="6" t="s">
        <v>984</v>
      </c>
      <c r="B740" s="6" t="str">
        <f>IF(ISERROR(VLOOKUP(IO_Riparian[[#This Row],[APP_ID]],Table6[APPL_ID],1,FALSE)),"","Y")</f>
        <v>Y</v>
      </c>
      <c r="C740" s="6" t="str">
        <f>IF(ISERROR(VLOOKUP(IO_Riparian[[#This Row],[APP_ID]],Sheet1!$C$2:$C$9,1,FALSE)),"","Y")</f>
        <v/>
      </c>
      <c r="E740" s="6" t="s">
        <v>1531</v>
      </c>
      <c r="F740" s="41" t="s">
        <v>1533</v>
      </c>
      <c r="G740" s="6" t="s">
        <v>985</v>
      </c>
      <c r="H740" s="7">
        <v>12</v>
      </c>
      <c r="I740" s="7">
        <v>28</v>
      </c>
      <c r="J740" s="7">
        <v>67</v>
      </c>
      <c r="K740" s="7">
        <v>111</v>
      </c>
      <c r="L740" s="7">
        <v>98</v>
      </c>
      <c r="M740" s="7">
        <v>145</v>
      </c>
      <c r="N740" s="7">
        <v>177</v>
      </c>
      <c r="O740" s="7">
        <v>145</v>
      </c>
      <c r="P740" s="7">
        <v>105</v>
      </c>
      <c r="Q740" s="7">
        <v>67</v>
      </c>
      <c r="R740" s="7">
        <v>36</v>
      </c>
      <c r="S740" s="7">
        <v>21</v>
      </c>
      <c r="T740" s="8">
        <f>SUM(IO_Riparian[[#This Row],[JANUARY]:[DECEMBER]])</f>
        <v>1012</v>
      </c>
    </row>
    <row r="741" spans="1:20" x14ac:dyDescent="0.25">
      <c r="A741" s="6" t="s">
        <v>1002</v>
      </c>
      <c r="B741" s="6" t="str">
        <f>IF(ISERROR(VLOOKUP(IO_Riparian[[#This Row],[APP_ID]],Table6[APPL_ID],1,FALSE)),"","Y")</f>
        <v>Y</v>
      </c>
      <c r="C741" s="6" t="str">
        <f>IF(ISERROR(VLOOKUP(IO_Riparian[[#This Row],[APP_ID]],Sheet1!$C$2:$C$9,1,FALSE)),"","Y")</f>
        <v/>
      </c>
      <c r="E741" s="6" t="s">
        <v>1531</v>
      </c>
      <c r="F741" s="41" t="s">
        <v>1533</v>
      </c>
      <c r="G741" s="6" t="s">
        <v>985</v>
      </c>
      <c r="H741" s="7">
        <v>10</v>
      </c>
      <c r="I741" s="7">
        <v>24</v>
      </c>
      <c r="J741" s="7">
        <v>57</v>
      </c>
      <c r="K741" s="7">
        <v>94</v>
      </c>
      <c r="L741" s="7">
        <v>84</v>
      </c>
      <c r="M741" s="7">
        <v>123</v>
      </c>
      <c r="N741" s="7">
        <v>150</v>
      </c>
      <c r="O741" s="7">
        <v>123</v>
      </c>
      <c r="P741" s="7">
        <v>89</v>
      </c>
      <c r="Q741" s="7">
        <v>57</v>
      </c>
      <c r="R741" s="7">
        <v>30</v>
      </c>
      <c r="S741" s="7">
        <v>17</v>
      </c>
      <c r="T741" s="8">
        <f>SUM(IO_Riparian[[#This Row],[JANUARY]:[DECEMBER]])</f>
        <v>858</v>
      </c>
    </row>
    <row r="742" spans="1:20" x14ac:dyDescent="0.25">
      <c r="A742" s="6" t="s">
        <v>305</v>
      </c>
      <c r="B742" s="6" t="str">
        <f>IF(ISERROR(VLOOKUP(IO_Riparian[[#This Row],[APP_ID]],Table6[APPL_ID],1,FALSE)),"","Y")</f>
        <v>Y</v>
      </c>
      <c r="C742" s="6" t="str">
        <f>IF(ISERROR(VLOOKUP(IO_Riparian[[#This Row],[APP_ID]],Sheet1!$C$2:$C$9,1,FALSE)),"","Y")</f>
        <v/>
      </c>
      <c r="E742" s="6" t="s">
        <v>1531</v>
      </c>
      <c r="F742" s="41" t="s">
        <v>1532</v>
      </c>
      <c r="G742" s="6" t="s">
        <v>306</v>
      </c>
      <c r="H742" s="7">
        <v>1</v>
      </c>
      <c r="I742" s="7">
        <v>0</v>
      </c>
      <c r="J742" s="7">
        <v>0</v>
      </c>
      <c r="K742" s="7">
        <v>1</v>
      </c>
      <c r="L742" s="7">
        <v>1</v>
      </c>
      <c r="M742" s="7">
        <v>1</v>
      </c>
      <c r="N742" s="7">
        <v>1</v>
      </c>
      <c r="O742" s="7">
        <v>1</v>
      </c>
      <c r="P742" s="7">
        <v>1</v>
      </c>
      <c r="Q742" s="7">
        <v>1</v>
      </c>
      <c r="R742" s="7">
        <v>0</v>
      </c>
      <c r="S742" s="7">
        <v>0</v>
      </c>
      <c r="T742" s="8">
        <f>SUM(IO_Riparian[[#This Row],[JANUARY]:[DECEMBER]])</f>
        <v>8</v>
      </c>
    </row>
    <row r="743" spans="1:20" x14ac:dyDescent="0.25">
      <c r="A743" s="6" t="s">
        <v>439</v>
      </c>
      <c r="B743" s="6" t="str">
        <f>IF(ISERROR(VLOOKUP(IO_Riparian[[#This Row],[APP_ID]],Table6[APPL_ID],1,FALSE)),"","Y")</f>
        <v>Y</v>
      </c>
      <c r="C743" s="6" t="str">
        <f>IF(ISERROR(VLOOKUP(IO_Riparian[[#This Row],[APP_ID]],Sheet1!$C$2:$C$9,1,FALSE)),"","Y")</f>
        <v/>
      </c>
      <c r="E743" s="6" t="s">
        <v>1531</v>
      </c>
      <c r="F743" s="41" t="s">
        <v>1533</v>
      </c>
      <c r="G743" s="6" t="s">
        <v>440</v>
      </c>
      <c r="H743" s="7">
        <v>0</v>
      </c>
      <c r="I743" s="7">
        <v>0</v>
      </c>
      <c r="J743" s="7">
        <v>0</v>
      </c>
      <c r="K743" s="7">
        <v>0</v>
      </c>
      <c r="L743" s="7">
        <v>700</v>
      </c>
      <c r="M743" s="7">
        <v>700</v>
      </c>
      <c r="N743" s="7">
        <v>700</v>
      </c>
      <c r="O743" s="7">
        <v>700</v>
      </c>
      <c r="P743" s="7">
        <v>700</v>
      </c>
      <c r="Q743" s="7">
        <v>350</v>
      </c>
      <c r="R743" s="7">
        <v>0</v>
      </c>
      <c r="S743" s="7">
        <v>0</v>
      </c>
      <c r="T743" s="8">
        <f>SUM(IO_Riparian[[#This Row],[JANUARY]:[DECEMBER]])</f>
        <v>3850</v>
      </c>
    </row>
    <row r="744" spans="1:20" x14ac:dyDescent="0.25">
      <c r="A744" s="6" t="s">
        <v>1012</v>
      </c>
      <c r="B744" s="6" t="str">
        <f>IF(ISERROR(VLOOKUP(IO_Riparian[[#This Row],[APP_ID]],Table6[APPL_ID],1,FALSE)),"","Y")</f>
        <v>Y</v>
      </c>
      <c r="C744" s="6" t="str">
        <f>IF(ISERROR(VLOOKUP(IO_Riparian[[#This Row],[APP_ID]],Sheet1!$C$2:$C$9,1,FALSE)),"","Y")</f>
        <v/>
      </c>
      <c r="E744" s="6" t="s">
        <v>1531</v>
      </c>
      <c r="F744" s="41" t="s">
        <v>1533</v>
      </c>
      <c r="G744" s="6" t="s">
        <v>1013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0</v>
      </c>
      <c r="N744" s="7">
        <v>0</v>
      </c>
      <c r="O744" s="7">
        <v>0</v>
      </c>
      <c r="P744" s="7">
        <v>0</v>
      </c>
      <c r="Q744" s="7">
        <v>0</v>
      </c>
      <c r="R744" s="7">
        <v>0</v>
      </c>
      <c r="S744" s="7">
        <v>0</v>
      </c>
      <c r="T744" s="8">
        <f>SUM(IO_Riparian[[#This Row],[JANUARY]:[DECEMBER]])</f>
        <v>0</v>
      </c>
    </row>
    <row r="745" spans="1:20" x14ac:dyDescent="0.25">
      <c r="A745" s="6" t="s">
        <v>1017</v>
      </c>
      <c r="B745" s="6" t="str">
        <f>IF(ISERROR(VLOOKUP(IO_Riparian[[#This Row],[APP_ID]],Table6[APPL_ID],1,FALSE)),"","Y")</f>
        <v>Y</v>
      </c>
      <c r="C745" s="6" t="str">
        <f>IF(ISERROR(VLOOKUP(IO_Riparian[[#This Row],[APP_ID]],Sheet1!$C$2:$C$9,1,FALSE)),"","Y")</f>
        <v/>
      </c>
      <c r="E745" s="6" t="s">
        <v>1531</v>
      </c>
      <c r="F745" s="41" t="s">
        <v>1533</v>
      </c>
      <c r="G745" s="6" t="s">
        <v>1013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  <c r="R745" s="7">
        <v>0</v>
      </c>
      <c r="S745" s="7">
        <v>0</v>
      </c>
      <c r="T745" s="8">
        <f>SUM(IO_Riparian[[#This Row],[JANUARY]:[DECEMBER]])</f>
        <v>0</v>
      </c>
    </row>
    <row r="746" spans="1:20" x14ac:dyDescent="0.25">
      <c r="A746" s="6" t="s">
        <v>739</v>
      </c>
      <c r="B746" s="6" t="str">
        <f>IF(ISERROR(VLOOKUP(IO_Riparian[[#This Row],[APP_ID]],Table6[APPL_ID],1,FALSE)),"","Y")</f>
        <v>Y</v>
      </c>
      <c r="C746" s="6" t="str">
        <f>IF(ISERROR(VLOOKUP(IO_Riparian[[#This Row],[APP_ID]],Sheet1!$C$2:$C$9,1,FALSE)),"","Y")</f>
        <v/>
      </c>
      <c r="E746" s="6" t="s">
        <v>1531</v>
      </c>
      <c r="F746" s="41" t="s">
        <v>1533</v>
      </c>
      <c r="G746" s="6" t="s">
        <v>740</v>
      </c>
      <c r="H746" s="7">
        <v>0</v>
      </c>
      <c r="I746" s="7">
        <v>0</v>
      </c>
      <c r="J746" s="7">
        <v>0</v>
      </c>
      <c r="K746" s="7">
        <v>1</v>
      </c>
      <c r="L746" s="7">
        <v>1</v>
      </c>
      <c r="M746" s="7">
        <v>1</v>
      </c>
      <c r="N746" s="7">
        <v>1</v>
      </c>
      <c r="O746" s="7">
        <v>1</v>
      </c>
      <c r="P746" s="7">
        <v>1</v>
      </c>
      <c r="Q746" s="7">
        <v>1</v>
      </c>
      <c r="R746" s="7">
        <v>0</v>
      </c>
      <c r="S746" s="7">
        <v>0</v>
      </c>
      <c r="T746" s="8">
        <f>SUM(IO_Riparian[[#This Row],[JANUARY]:[DECEMBER]])</f>
        <v>7</v>
      </c>
    </row>
    <row r="747" spans="1:20" x14ac:dyDescent="0.25">
      <c r="A747" s="6" t="s">
        <v>427</v>
      </c>
      <c r="B747" s="6" t="str">
        <f>IF(ISERROR(VLOOKUP(IO_Riparian[[#This Row],[APP_ID]],Table6[APPL_ID],1,FALSE)),"","Y")</f>
        <v>Y</v>
      </c>
      <c r="C747" s="6" t="str">
        <f>IF(ISERROR(VLOOKUP(IO_Riparian[[#This Row],[APP_ID]],Sheet1!$C$2:$C$9,1,FALSE)),"","Y")</f>
        <v/>
      </c>
      <c r="E747" s="6" t="s">
        <v>1531</v>
      </c>
      <c r="F747" s="41" t="s">
        <v>1533</v>
      </c>
      <c r="G747" s="6" t="s">
        <v>428</v>
      </c>
      <c r="H747" s="7">
        <v>0</v>
      </c>
      <c r="I747" s="7">
        <v>0</v>
      </c>
      <c r="J747" s="7">
        <v>0</v>
      </c>
      <c r="K747" s="7">
        <v>1</v>
      </c>
      <c r="L747" s="7">
        <v>1</v>
      </c>
      <c r="M747" s="7">
        <v>1</v>
      </c>
      <c r="N747" s="7">
        <v>1</v>
      </c>
      <c r="O747" s="7">
        <v>1</v>
      </c>
      <c r="P747" s="7">
        <v>0</v>
      </c>
      <c r="Q747" s="7">
        <v>0</v>
      </c>
      <c r="R747" s="7">
        <v>0</v>
      </c>
      <c r="S747" s="7">
        <v>0</v>
      </c>
      <c r="T747" s="8">
        <f>SUM(IO_Riparian[[#This Row],[JANUARY]:[DECEMBER]])</f>
        <v>5</v>
      </c>
    </row>
    <row r="748" spans="1:20" x14ac:dyDescent="0.25">
      <c r="A748" s="6" t="s">
        <v>1360</v>
      </c>
      <c r="B748" s="6" t="str">
        <f>IF(ISERROR(VLOOKUP(IO_Riparian[[#This Row],[APP_ID]],Table6[APPL_ID],1,FALSE)),"","Y")</f>
        <v>Y</v>
      </c>
      <c r="C748" s="6" t="str">
        <f>IF(ISERROR(VLOOKUP(IO_Riparian[[#This Row],[APP_ID]],Sheet1!$C$2:$C$9,1,FALSE)),"","Y")</f>
        <v/>
      </c>
      <c r="E748" s="6" t="s">
        <v>1531</v>
      </c>
      <c r="F748" s="41" t="s">
        <v>1532</v>
      </c>
      <c r="G748" s="6" t="s">
        <v>324</v>
      </c>
      <c r="H748" s="7">
        <v>1</v>
      </c>
      <c r="I748" s="7">
        <v>1</v>
      </c>
      <c r="J748" s="7">
        <v>1</v>
      </c>
      <c r="K748" s="7">
        <v>1</v>
      </c>
      <c r="L748" s="7">
        <v>1</v>
      </c>
      <c r="M748" s="7">
        <v>1</v>
      </c>
      <c r="N748" s="7">
        <v>1</v>
      </c>
      <c r="O748" s="7">
        <v>1</v>
      </c>
      <c r="P748" s="7">
        <v>1</v>
      </c>
      <c r="Q748" s="7">
        <v>1</v>
      </c>
      <c r="R748" s="7">
        <v>1</v>
      </c>
      <c r="S748" s="7">
        <v>1</v>
      </c>
      <c r="T748" s="8">
        <f>SUM(IO_Riparian[[#This Row],[JANUARY]:[DECEMBER]])</f>
        <v>12</v>
      </c>
    </row>
    <row r="749" spans="1:20" x14ac:dyDescent="0.25">
      <c r="A749" s="6" t="s">
        <v>1280</v>
      </c>
      <c r="B749" s="6" t="str">
        <f>IF(ISERROR(VLOOKUP(IO_Riparian[[#This Row],[APP_ID]],Table6[APPL_ID],1,FALSE)),"","Y")</f>
        <v>Y</v>
      </c>
      <c r="C749" s="6" t="str">
        <f>IF(ISERROR(VLOOKUP(IO_Riparian[[#This Row],[APP_ID]],Sheet1!$C$2:$C$9,1,FALSE)),"","Y")</f>
        <v/>
      </c>
      <c r="E749" s="6" t="s">
        <v>1531</v>
      </c>
      <c r="F749" s="41" t="s">
        <v>1532</v>
      </c>
      <c r="G749" s="6" t="s">
        <v>1215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  <c r="R749" s="7">
        <v>0</v>
      </c>
      <c r="S749" s="7">
        <v>0</v>
      </c>
      <c r="T749" s="8">
        <f>SUM(IO_Riparian[[#This Row],[JANUARY]:[DECEMBER]])</f>
        <v>0</v>
      </c>
    </row>
    <row r="750" spans="1:20" x14ac:dyDescent="0.25">
      <c r="A750" s="6" t="s">
        <v>1281</v>
      </c>
      <c r="B750" s="6" t="str">
        <f>IF(ISERROR(VLOOKUP(IO_Riparian[[#This Row],[APP_ID]],Table6[APPL_ID],1,FALSE)),"","Y")</f>
        <v>Y</v>
      </c>
      <c r="C750" s="6" t="str">
        <f>IF(ISERROR(VLOOKUP(IO_Riparian[[#This Row],[APP_ID]],Sheet1!$C$2:$C$9,1,FALSE)),"","Y")</f>
        <v/>
      </c>
      <c r="E750" s="6" t="s">
        <v>1531</v>
      </c>
      <c r="F750" s="41" t="s">
        <v>1532</v>
      </c>
      <c r="G750" s="6" t="s">
        <v>1215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  <c r="Q750" s="7">
        <v>0</v>
      </c>
      <c r="R750" s="7">
        <v>0</v>
      </c>
      <c r="S750" s="7">
        <v>0</v>
      </c>
      <c r="T750" s="8">
        <f>SUM(IO_Riparian[[#This Row],[JANUARY]:[DECEMBER]])</f>
        <v>0</v>
      </c>
    </row>
    <row r="751" spans="1:20" x14ac:dyDescent="0.25">
      <c r="A751" s="6" t="s">
        <v>1282</v>
      </c>
      <c r="B751" s="6" t="str">
        <f>IF(ISERROR(VLOOKUP(IO_Riparian[[#This Row],[APP_ID]],Table6[APPL_ID],1,FALSE)),"","Y")</f>
        <v>Y</v>
      </c>
      <c r="C751" s="6" t="str">
        <f>IF(ISERROR(VLOOKUP(IO_Riparian[[#This Row],[APP_ID]],Sheet1!$C$2:$C$9,1,FALSE)),"","Y")</f>
        <v/>
      </c>
      <c r="E751" s="6" t="s">
        <v>1531</v>
      </c>
      <c r="F751" s="41" t="s">
        <v>1532</v>
      </c>
      <c r="G751" s="6" t="s">
        <v>1215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7">
        <v>0</v>
      </c>
      <c r="N751" s="7">
        <v>0</v>
      </c>
      <c r="O751" s="7">
        <v>0</v>
      </c>
      <c r="P751" s="7">
        <v>0</v>
      </c>
      <c r="Q751" s="7">
        <v>0</v>
      </c>
      <c r="R751" s="7">
        <v>0</v>
      </c>
      <c r="S751" s="7">
        <v>0</v>
      </c>
      <c r="T751" s="8">
        <f>SUM(IO_Riparian[[#This Row],[JANUARY]:[DECEMBER]])</f>
        <v>0</v>
      </c>
    </row>
    <row r="752" spans="1:20" x14ac:dyDescent="0.25">
      <c r="A752" s="6" t="s">
        <v>1283</v>
      </c>
      <c r="B752" s="6" t="str">
        <f>IF(ISERROR(VLOOKUP(IO_Riparian[[#This Row],[APP_ID]],Table6[APPL_ID],1,FALSE)),"","Y")</f>
        <v>Y</v>
      </c>
      <c r="C752" s="6" t="str">
        <f>IF(ISERROR(VLOOKUP(IO_Riparian[[#This Row],[APP_ID]],Sheet1!$C$2:$C$9,1,FALSE)),"","Y")</f>
        <v/>
      </c>
      <c r="E752" s="6" t="s">
        <v>1531</v>
      </c>
      <c r="F752" s="41" t="s">
        <v>1532</v>
      </c>
      <c r="G752" s="6" t="s">
        <v>1215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7">
        <v>0</v>
      </c>
      <c r="N752" s="7">
        <v>0</v>
      </c>
      <c r="O752" s="7">
        <v>0</v>
      </c>
      <c r="P752" s="7">
        <v>0</v>
      </c>
      <c r="Q752" s="7">
        <v>0</v>
      </c>
      <c r="R752" s="7">
        <v>0</v>
      </c>
      <c r="S752" s="7">
        <v>0</v>
      </c>
      <c r="T752" s="8">
        <f>SUM(IO_Riparian[[#This Row],[JANUARY]:[DECEMBER]])</f>
        <v>0</v>
      </c>
    </row>
    <row r="753" spans="1:20" x14ac:dyDescent="0.25">
      <c r="A753" s="6" t="s">
        <v>1041</v>
      </c>
      <c r="B753" s="6" t="str">
        <f>IF(ISERROR(VLOOKUP(IO_Riparian[[#This Row],[APP_ID]],Table6[APPL_ID],1,FALSE)),"","Y")</f>
        <v>Y</v>
      </c>
      <c r="C753" s="6" t="str">
        <f>IF(ISERROR(VLOOKUP(IO_Riparian[[#This Row],[APP_ID]],Sheet1!$C$2:$C$9,1,FALSE)),"","Y")</f>
        <v/>
      </c>
      <c r="E753" s="6" t="s">
        <v>1531</v>
      </c>
      <c r="F753" s="41" t="s">
        <v>1532</v>
      </c>
      <c r="G753" s="6" t="s">
        <v>1042</v>
      </c>
      <c r="H753" s="7">
        <v>0</v>
      </c>
      <c r="I753" s="7">
        <v>0</v>
      </c>
      <c r="J753" s="7">
        <v>1</v>
      </c>
      <c r="K753" s="7">
        <v>1</v>
      </c>
      <c r="L753" s="7">
        <v>1</v>
      </c>
      <c r="M753" s="7">
        <v>1</v>
      </c>
      <c r="N753" s="7">
        <v>1</v>
      </c>
      <c r="O753" s="7">
        <v>1</v>
      </c>
      <c r="P753" s="7">
        <v>1</v>
      </c>
      <c r="Q753" s="7">
        <v>0</v>
      </c>
      <c r="R753" s="7">
        <v>0</v>
      </c>
      <c r="S753" s="7">
        <v>0</v>
      </c>
      <c r="T753" s="8">
        <f>SUM(IO_Riparian[[#This Row],[JANUARY]:[DECEMBER]])</f>
        <v>7</v>
      </c>
    </row>
    <row r="754" spans="1:20" x14ac:dyDescent="0.25">
      <c r="A754" s="6" t="s">
        <v>504</v>
      </c>
      <c r="B754" s="6" t="str">
        <f>IF(ISERROR(VLOOKUP(IO_Riparian[[#This Row],[APP_ID]],Table6[APPL_ID],1,FALSE)),"","Y")</f>
        <v>Y</v>
      </c>
      <c r="C754" s="6" t="str">
        <f>IF(ISERROR(VLOOKUP(IO_Riparian[[#This Row],[APP_ID]],Sheet1!$C$2:$C$9,1,FALSE)),"","Y")</f>
        <v/>
      </c>
      <c r="E754" s="6" t="s">
        <v>1531</v>
      </c>
      <c r="F754" s="41" t="s">
        <v>1533</v>
      </c>
      <c r="G754" s="6" t="s">
        <v>505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8">
        <f>SUM(IO_Riparian[[#This Row],[JANUARY]:[DECEMBER]])</f>
        <v>0</v>
      </c>
    </row>
    <row r="755" spans="1:20" x14ac:dyDescent="0.25">
      <c r="A755" s="6" t="s">
        <v>1241</v>
      </c>
      <c r="B755" s="6" t="str">
        <f>IF(ISERROR(VLOOKUP(IO_Riparian[[#This Row],[APP_ID]],Table6[APPL_ID],1,FALSE)),"","Y")</f>
        <v>Y</v>
      </c>
      <c r="C755" s="6" t="str">
        <f>IF(ISERROR(VLOOKUP(IO_Riparian[[#This Row],[APP_ID]],Sheet1!$C$2:$C$9,1,FALSE)),"","Y")</f>
        <v/>
      </c>
      <c r="E755" s="6" t="s">
        <v>1531</v>
      </c>
      <c r="F755" s="41" t="s">
        <v>1533</v>
      </c>
      <c r="G755" s="6" t="s">
        <v>516</v>
      </c>
      <c r="H755" s="7">
        <v>1</v>
      </c>
      <c r="I755" s="7">
        <v>1</v>
      </c>
      <c r="J755" s="7">
        <v>1</v>
      </c>
      <c r="K755" s="7">
        <v>1</v>
      </c>
      <c r="L755" s="7">
        <v>1</v>
      </c>
      <c r="M755" s="7">
        <v>1</v>
      </c>
      <c r="N755" s="7">
        <v>1</v>
      </c>
      <c r="O755" s="7">
        <v>1</v>
      </c>
      <c r="P755" s="7">
        <v>1</v>
      </c>
      <c r="Q755" s="7">
        <v>1</v>
      </c>
      <c r="R755" s="7">
        <v>1</v>
      </c>
      <c r="S755" s="7">
        <v>1</v>
      </c>
      <c r="T755" s="8">
        <f>SUM(IO_Riparian[[#This Row],[JANUARY]:[DECEMBER]])</f>
        <v>12</v>
      </c>
    </row>
    <row r="756" spans="1:20" x14ac:dyDescent="0.25">
      <c r="A756" s="6" t="s">
        <v>414</v>
      </c>
      <c r="B756" s="6" t="str">
        <f>IF(ISERROR(VLOOKUP(IO_Riparian[[#This Row],[APP_ID]],Table6[APPL_ID],1,FALSE)),"","Y")</f>
        <v>Y</v>
      </c>
      <c r="C756" s="6" t="str">
        <f>IF(ISERROR(VLOOKUP(IO_Riparian[[#This Row],[APP_ID]],Sheet1!$C$2:$C$9,1,FALSE)),"","Y")</f>
        <v/>
      </c>
      <c r="E756" s="6" t="s">
        <v>1531</v>
      </c>
      <c r="F756" s="41" t="s">
        <v>1533</v>
      </c>
      <c r="G756" s="6" t="s">
        <v>415</v>
      </c>
      <c r="H756" s="7">
        <v>0</v>
      </c>
      <c r="I756" s="7">
        <v>0</v>
      </c>
      <c r="J756" s="7">
        <v>0</v>
      </c>
      <c r="K756" s="7">
        <v>0</v>
      </c>
      <c r="L756" s="7">
        <v>1</v>
      </c>
      <c r="M756" s="7">
        <v>1</v>
      </c>
      <c r="N756" s="7">
        <v>1</v>
      </c>
      <c r="O756" s="7">
        <v>1</v>
      </c>
      <c r="P756" s="7">
        <v>1</v>
      </c>
      <c r="Q756" s="7">
        <v>0</v>
      </c>
      <c r="R756" s="7">
        <v>0</v>
      </c>
      <c r="S756" s="7">
        <v>0</v>
      </c>
      <c r="T756" s="8">
        <f>SUM(IO_Riparian[[#This Row],[JANUARY]:[DECEMBER]])</f>
        <v>5</v>
      </c>
    </row>
    <row r="757" spans="1:20" x14ac:dyDescent="0.25">
      <c r="A757" s="6" t="s">
        <v>325</v>
      </c>
      <c r="B757" s="6" t="str">
        <f>IF(ISERROR(VLOOKUP(IO_Riparian[[#This Row],[APP_ID]],Table6[APPL_ID],1,FALSE)),"","Y")</f>
        <v>Y</v>
      </c>
      <c r="C757" s="6" t="str">
        <f>IF(ISERROR(VLOOKUP(IO_Riparian[[#This Row],[APP_ID]],Sheet1!$C$2:$C$9,1,FALSE)),"","Y")</f>
        <v/>
      </c>
      <c r="E757" s="6" t="s">
        <v>1531</v>
      </c>
      <c r="F757" s="41" t="s">
        <v>1532</v>
      </c>
      <c r="G757" s="6" t="s">
        <v>324</v>
      </c>
      <c r="H757" s="7">
        <v>1</v>
      </c>
      <c r="I757" s="7">
        <v>1</v>
      </c>
      <c r="J757" s="7">
        <v>1</v>
      </c>
      <c r="K757" s="7">
        <v>1</v>
      </c>
      <c r="L757" s="7">
        <v>1</v>
      </c>
      <c r="M757" s="7">
        <v>1</v>
      </c>
      <c r="N757" s="7">
        <v>1</v>
      </c>
      <c r="O757" s="7">
        <v>1</v>
      </c>
      <c r="P757" s="7">
        <v>1</v>
      </c>
      <c r="Q757" s="7">
        <v>1</v>
      </c>
      <c r="R757" s="7">
        <v>1</v>
      </c>
      <c r="S757" s="7">
        <v>1</v>
      </c>
      <c r="T757" s="8">
        <f>SUM(IO_Riparian[[#This Row],[JANUARY]:[DECEMBER]])</f>
        <v>12</v>
      </c>
    </row>
    <row r="758" spans="1:20" x14ac:dyDescent="0.25">
      <c r="A758" s="6" t="s">
        <v>323</v>
      </c>
      <c r="B758" s="6" t="str">
        <f>IF(ISERROR(VLOOKUP(IO_Riparian[[#This Row],[APP_ID]],Table6[APPL_ID],1,FALSE)),"","Y")</f>
        <v>Y</v>
      </c>
      <c r="C758" s="6" t="str">
        <f>IF(ISERROR(VLOOKUP(IO_Riparian[[#This Row],[APP_ID]],Sheet1!$C$2:$C$9,1,FALSE)),"","Y")</f>
        <v/>
      </c>
      <c r="E758" s="6" t="s">
        <v>1531</v>
      </c>
      <c r="F758" s="41" t="s">
        <v>1532</v>
      </c>
      <c r="G758" s="6" t="s">
        <v>324</v>
      </c>
      <c r="H758" s="7">
        <v>1</v>
      </c>
      <c r="I758" s="7">
        <v>1</v>
      </c>
      <c r="J758" s="7">
        <v>1</v>
      </c>
      <c r="K758" s="7">
        <v>1</v>
      </c>
      <c r="L758" s="7">
        <v>1</v>
      </c>
      <c r="M758" s="7">
        <v>1</v>
      </c>
      <c r="N758" s="7">
        <v>1</v>
      </c>
      <c r="O758" s="7">
        <v>1</v>
      </c>
      <c r="P758" s="7">
        <v>1</v>
      </c>
      <c r="Q758" s="7">
        <v>1</v>
      </c>
      <c r="R758" s="7">
        <v>1</v>
      </c>
      <c r="S758" s="7">
        <v>1</v>
      </c>
      <c r="T758" s="8">
        <f>SUM(IO_Riparian[[#This Row],[JANUARY]:[DECEMBER]])</f>
        <v>12</v>
      </c>
    </row>
    <row r="759" spans="1:20" x14ac:dyDescent="0.25">
      <c r="A759" s="6" t="s">
        <v>326</v>
      </c>
      <c r="B759" s="6" t="str">
        <f>IF(ISERROR(VLOOKUP(IO_Riparian[[#This Row],[APP_ID]],Table6[APPL_ID],1,FALSE)),"","Y")</f>
        <v>Y</v>
      </c>
      <c r="C759" s="6" t="str">
        <f>IF(ISERROR(VLOOKUP(IO_Riparian[[#This Row],[APP_ID]],Sheet1!$C$2:$C$9,1,FALSE)),"","Y")</f>
        <v/>
      </c>
      <c r="E759" s="6" t="s">
        <v>1531</v>
      </c>
      <c r="F759" s="41" t="s">
        <v>1532</v>
      </c>
      <c r="G759" s="6" t="s">
        <v>324</v>
      </c>
      <c r="H759" s="7">
        <v>1</v>
      </c>
      <c r="I759" s="7">
        <v>1</v>
      </c>
      <c r="J759" s="7">
        <v>1</v>
      </c>
      <c r="K759" s="7">
        <v>1</v>
      </c>
      <c r="L759" s="7">
        <v>1</v>
      </c>
      <c r="M759" s="7">
        <v>1</v>
      </c>
      <c r="N759" s="7">
        <v>1</v>
      </c>
      <c r="O759" s="7">
        <v>1</v>
      </c>
      <c r="P759" s="7">
        <v>1</v>
      </c>
      <c r="Q759" s="7">
        <v>1</v>
      </c>
      <c r="R759" s="7">
        <v>1</v>
      </c>
      <c r="S759" s="7">
        <v>1</v>
      </c>
      <c r="T759" s="8">
        <f>SUM(IO_Riparian[[#This Row],[JANUARY]:[DECEMBER]])</f>
        <v>12</v>
      </c>
    </row>
    <row r="760" spans="1:20" x14ac:dyDescent="0.25">
      <c r="A760" s="6" t="s">
        <v>327</v>
      </c>
      <c r="B760" s="6" t="str">
        <f>IF(ISERROR(VLOOKUP(IO_Riparian[[#This Row],[APP_ID]],Table6[APPL_ID],1,FALSE)),"","Y")</f>
        <v>Y</v>
      </c>
      <c r="C760" s="6" t="str">
        <f>IF(ISERROR(VLOOKUP(IO_Riparian[[#This Row],[APP_ID]],Sheet1!$C$2:$C$9,1,FALSE)),"","Y")</f>
        <v/>
      </c>
      <c r="E760" s="6" t="s">
        <v>1531</v>
      </c>
      <c r="F760" s="41" t="s">
        <v>1532</v>
      </c>
      <c r="G760" s="6" t="s">
        <v>324</v>
      </c>
      <c r="H760" s="7">
        <v>1</v>
      </c>
      <c r="I760" s="7">
        <v>1</v>
      </c>
      <c r="J760" s="7">
        <v>1</v>
      </c>
      <c r="K760" s="7">
        <v>1</v>
      </c>
      <c r="L760" s="7">
        <v>1</v>
      </c>
      <c r="M760" s="7">
        <v>1</v>
      </c>
      <c r="N760" s="7">
        <v>1</v>
      </c>
      <c r="O760" s="7">
        <v>1</v>
      </c>
      <c r="P760" s="7">
        <v>1</v>
      </c>
      <c r="Q760" s="7">
        <v>1</v>
      </c>
      <c r="R760" s="7">
        <v>1</v>
      </c>
      <c r="S760" s="7">
        <v>1</v>
      </c>
      <c r="T760" s="8">
        <f>SUM(IO_Riparian[[#This Row],[JANUARY]:[DECEMBER]])</f>
        <v>12</v>
      </c>
    </row>
    <row r="761" spans="1:20" x14ac:dyDescent="0.25">
      <c r="A761" s="6" t="s">
        <v>330</v>
      </c>
      <c r="B761" s="6" t="str">
        <f>IF(ISERROR(VLOOKUP(IO_Riparian[[#This Row],[APP_ID]],Table6[APPL_ID],1,FALSE)),"","Y")</f>
        <v>Y</v>
      </c>
      <c r="C761" s="6" t="str">
        <f>IF(ISERROR(VLOOKUP(IO_Riparian[[#This Row],[APP_ID]],Sheet1!$C$2:$C$9,1,FALSE)),"","Y")</f>
        <v/>
      </c>
      <c r="E761" s="6" t="s">
        <v>1531</v>
      </c>
      <c r="F761" s="41" t="s">
        <v>1532</v>
      </c>
      <c r="G761" s="6" t="s">
        <v>324</v>
      </c>
      <c r="H761" s="7">
        <v>1</v>
      </c>
      <c r="I761" s="7">
        <v>1</v>
      </c>
      <c r="J761" s="7">
        <v>1</v>
      </c>
      <c r="K761" s="7">
        <v>1</v>
      </c>
      <c r="L761" s="7">
        <v>1</v>
      </c>
      <c r="M761" s="7">
        <v>1</v>
      </c>
      <c r="N761" s="7">
        <v>1</v>
      </c>
      <c r="O761" s="7">
        <v>1</v>
      </c>
      <c r="P761" s="7">
        <v>1</v>
      </c>
      <c r="Q761" s="7">
        <v>1</v>
      </c>
      <c r="R761" s="7">
        <v>1</v>
      </c>
      <c r="S761" s="7">
        <v>1</v>
      </c>
      <c r="T761" s="8">
        <f>SUM(IO_Riparian[[#This Row],[JANUARY]:[DECEMBER]])</f>
        <v>12</v>
      </c>
    </row>
    <row r="762" spans="1:20" x14ac:dyDescent="0.25">
      <c r="A762" s="6" t="s">
        <v>1365</v>
      </c>
      <c r="B762" s="6" t="str">
        <f>IF(ISERROR(VLOOKUP(IO_Riparian[[#This Row],[APP_ID]],Table6[APPL_ID],1,FALSE)),"","Y")</f>
        <v>Y</v>
      </c>
      <c r="C762" s="6" t="str">
        <f>IF(ISERROR(VLOOKUP(IO_Riparian[[#This Row],[APP_ID]],Sheet1!$C$2:$C$9,1,FALSE)),"","Y")</f>
        <v/>
      </c>
      <c r="E762" s="6" t="s">
        <v>1531</v>
      </c>
      <c r="F762" s="41" t="s">
        <v>1532</v>
      </c>
      <c r="G762" s="6" t="s">
        <v>324</v>
      </c>
      <c r="H762" s="7">
        <v>1</v>
      </c>
      <c r="I762" s="7">
        <v>1</v>
      </c>
      <c r="J762" s="7">
        <v>1</v>
      </c>
      <c r="K762" s="7">
        <v>1</v>
      </c>
      <c r="L762" s="7">
        <v>1</v>
      </c>
      <c r="M762" s="7">
        <v>1</v>
      </c>
      <c r="N762" s="7">
        <v>1</v>
      </c>
      <c r="O762" s="7">
        <v>1</v>
      </c>
      <c r="P762" s="7">
        <v>1</v>
      </c>
      <c r="Q762" s="7">
        <v>1</v>
      </c>
      <c r="R762" s="7">
        <v>1</v>
      </c>
      <c r="S762" s="7">
        <v>1</v>
      </c>
      <c r="T762" s="8">
        <f>SUM(IO_Riparian[[#This Row],[JANUARY]:[DECEMBER]])</f>
        <v>12</v>
      </c>
    </row>
    <row r="763" spans="1:20" x14ac:dyDescent="0.25">
      <c r="A763" s="6" t="s">
        <v>141</v>
      </c>
      <c r="B763" s="6" t="str">
        <f>IF(ISERROR(VLOOKUP(IO_Riparian[[#This Row],[APP_ID]],Table6[APPL_ID],1,FALSE)),"","Y")</f>
        <v>Y</v>
      </c>
      <c r="C763" s="6" t="str">
        <f>IF(ISERROR(VLOOKUP(IO_Riparian[[#This Row],[APP_ID]],Sheet1!$C$2:$C$9,1,FALSE)),"","Y")</f>
        <v/>
      </c>
      <c r="E763" s="6" t="s">
        <v>1531</v>
      </c>
      <c r="F763" s="41" t="s">
        <v>1532</v>
      </c>
      <c r="G763" s="6" t="s">
        <v>134</v>
      </c>
      <c r="H763" s="7">
        <v>1</v>
      </c>
      <c r="I763" s="7">
        <v>1</v>
      </c>
      <c r="J763" s="7">
        <v>1</v>
      </c>
      <c r="K763" s="7">
        <v>1</v>
      </c>
      <c r="L763" s="7">
        <v>1</v>
      </c>
      <c r="M763" s="7">
        <v>1</v>
      </c>
      <c r="N763" s="7">
        <v>1</v>
      </c>
      <c r="O763" s="7">
        <v>1</v>
      </c>
      <c r="P763" s="7">
        <v>1</v>
      </c>
      <c r="Q763" s="7">
        <v>1</v>
      </c>
      <c r="R763" s="7">
        <v>1</v>
      </c>
      <c r="S763" s="7">
        <v>1</v>
      </c>
      <c r="T763" s="8">
        <f>SUM(IO_Riparian[[#This Row],[JANUARY]:[DECEMBER]])</f>
        <v>12</v>
      </c>
    </row>
    <row r="764" spans="1:20" x14ac:dyDescent="0.25">
      <c r="A764" s="6" t="s">
        <v>147</v>
      </c>
      <c r="B764" s="6" t="str">
        <f>IF(ISERROR(VLOOKUP(IO_Riparian[[#This Row],[APP_ID]],Table6[APPL_ID],1,FALSE)),"","Y")</f>
        <v>Y</v>
      </c>
      <c r="C764" s="6" t="str">
        <f>IF(ISERROR(VLOOKUP(IO_Riparian[[#This Row],[APP_ID]],Sheet1!$C$2:$C$9,1,FALSE)),"","Y")</f>
        <v/>
      </c>
      <c r="E764" s="6" t="s">
        <v>1531</v>
      </c>
      <c r="F764" s="41" t="s">
        <v>1532</v>
      </c>
      <c r="G764" s="6" t="s">
        <v>134</v>
      </c>
      <c r="H764" s="7">
        <v>1</v>
      </c>
      <c r="I764" s="7">
        <v>1</v>
      </c>
      <c r="J764" s="7">
        <v>1</v>
      </c>
      <c r="K764" s="7">
        <v>1</v>
      </c>
      <c r="L764" s="7">
        <v>1</v>
      </c>
      <c r="M764" s="7">
        <v>1</v>
      </c>
      <c r="N764" s="7">
        <v>1</v>
      </c>
      <c r="O764" s="7">
        <v>1</v>
      </c>
      <c r="P764" s="7">
        <v>1</v>
      </c>
      <c r="Q764" s="7">
        <v>1</v>
      </c>
      <c r="R764" s="7">
        <v>1</v>
      </c>
      <c r="S764" s="7">
        <v>1</v>
      </c>
      <c r="T764" s="8">
        <f>SUM(IO_Riparian[[#This Row],[JANUARY]:[DECEMBER]])</f>
        <v>12</v>
      </c>
    </row>
    <row r="765" spans="1:20" x14ac:dyDescent="0.25">
      <c r="A765" s="6" t="s">
        <v>149</v>
      </c>
      <c r="B765" s="6" t="str">
        <f>IF(ISERROR(VLOOKUP(IO_Riparian[[#This Row],[APP_ID]],Table6[APPL_ID],1,FALSE)),"","Y")</f>
        <v>Y</v>
      </c>
      <c r="C765" s="6" t="str">
        <f>IF(ISERROR(VLOOKUP(IO_Riparian[[#This Row],[APP_ID]],Sheet1!$C$2:$C$9,1,FALSE)),"","Y")</f>
        <v/>
      </c>
      <c r="E765" s="6" t="s">
        <v>1531</v>
      </c>
      <c r="F765" s="41" t="s">
        <v>1532</v>
      </c>
      <c r="G765" s="6" t="s">
        <v>134</v>
      </c>
      <c r="H765" s="7">
        <v>1</v>
      </c>
      <c r="I765" s="7">
        <v>1</v>
      </c>
      <c r="J765" s="7">
        <v>1</v>
      </c>
      <c r="K765" s="7">
        <v>1</v>
      </c>
      <c r="L765" s="7">
        <v>1</v>
      </c>
      <c r="M765" s="7">
        <v>1</v>
      </c>
      <c r="N765" s="7">
        <v>1</v>
      </c>
      <c r="O765" s="7">
        <v>1</v>
      </c>
      <c r="P765" s="7">
        <v>1</v>
      </c>
      <c r="Q765" s="7">
        <v>1</v>
      </c>
      <c r="R765" s="7">
        <v>1</v>
      </c>
      <c r="S765" s="7">
        <v>1</v>
      </c>
      <c r="T765" s="8">
        <f>SUM(IO_Riparian[[#This Row],[JANUARY]:[DECEMBER]])</f>
        <v>12</v>
      </c>
    </row>
    <row r="766" spans="1:20" x14ac:dyDescent="0.25">
      <c r="A766" s="6" t="s">
        <v>133</v>
      </c>
      <c r="B766" s="6" t="str">
        <f>IF(ISERROR(VLOOKUP(IO_Riparian[[#This Row],[APP_ID]],Table6[APPL_ID],1,FALSE)),"","Y")</f>
        <v>Y</v>
      </c>
      <c r="C766" s="6" t="str">
        <f>IF(ISERROR(VLOOKUP(IO_Riparian[[#This Row],[APP_ID]],Sheet1!$C$2:$C$9,1,FALSE)),"","Y")</f>
        <v/>
      </c>
      <c r="E766" s="6" t="s">
        <v>1531</v>
      </c>
      <c r="F766" s="41" t="s">
        <v>1532</v>
      </c>
      <c r="G766" s="6" t="s">
        <v>134</v>
      </c>
      <c r="H766" s="7">
        <v>0</v>
      </c>
      <c r="I766" s="7">
        <v>0</v>
      </c>
      <c r="J766" s="7">
        <v>1</v>
      </c>
      <c r="K766" s="7">
        <v>1</v>
      </c>
      <c r="L766" s="7">
        <v>1</v>
      </c>
      <c r="M766" s="7">
        <v>1</v>
      </c>
      <c r="N766" s="7">
        <v>1</v>
      </c>
      <c r="O766" s="7">
        <v>1</v>
      </c>
      <c r="P766" s="7">
        <v>1</v>
      </c>
      <c r="Q766" s="7">
        <v>1</v>
      </c>
      <c r="R766" s="7">
        <v>1</v>
      </c>
      <c r="S766" s="7">
        <v>1</v>
      </c>
      <c r="T766" s="8">
        <f>SUM(IO_Riparian[[#This Row],[JANUARY]:[DECEMBER]])</f>
        <v>10</v>
      </c>
    </row>
    <row r="767" spans="1:20" x14ac:dyDescent="0.25">
      <c r="A767" s="6" t="s">
        <v>136</v>
      </c>
      <c r="B767" s="6" t="str">
        <f>IF(ISERROR(VLOOKUP(IO_Riparian[[#This Row],[APP_ID]],Table6[APPL_ID],1,FALSE)),"","Y")</f>
        <v>Y</v>
      </c>
      <c r="C767" s="6" t="str">
        <f>IF(ISERROR(VLOOKUP(IO_Riparian[[#This Row],[APP_ID]],Sheet1!$C$2:$C$9,1,FALSE)),"","Y")</f>
        <v/>
      </c>
      <c r="E767" s="6" t="s">
        <v>1531</v>
      </c>
      <c r="F767" s="41" t="s">
        <v>1532</v>
      </c>
      <c r="G767" s="6" t="s">
        <v>134</v>
      </c>
      <c r="H767" s="7">
        <v>0</v>
      </c>
      <c r="I767" s="7">
        <v>0</v>
      </c>
      <c r="J767" s="7">
        <v>1</v>
      </c>
      <c r="K767" s="7">
        <v>1</v>
      </c>
      <c r="L767" s="7">
        <v>1</v>
      </c>
      <c r="M767" s="7">
        <v>1</v>
      </c>
      <c r="N767" s="7">
        <v>1</v>
      </c>
      <c r="O767" s="7">
        <v>1</v>
      </c>
      <c r="P767" s="7">
        <v>1</v>
      </c>
      <c r="Q767" s="7">
        <v>1</v>
      </c>
      <c r="R767" s="7">
        <v>1</v>
      </c>
      <c r="S767" s="7">
        <v>1</v>
      </c>
      <c r="T767" s="8">
        <f>SUM(IO_Riparian[[#This Row],[JANUARY]:[DECEMBER]])</f>
        <v>10</v>
      </c>
    </row>
    <row r="768" spans="1:20" x14ac:dyDescent="0.25">
      <c r="A768" s="6" t="s">
        <v>123</v>
      </c>
      <c r="B768" s="6" t="str">
        <f>IF(ISERROR(VLOOKUP(IO_Riparian[[#This Row],[APP_ID]],Table6[APPL_ID],1,FALSE)),"","Y")</f>
        <v>Y</v>
      </c>
      <c r="C768" s="6" t="str">
        <f>IF(ISERROR(VLOOKUP(IO_Riparian[[#This Row],[APP_ID]],Sheet1!$C$2:$C$9,1,FALSE)),"","Y")</f>
        <v/>
      </c>
      <c r="E768" s="6" t="s">
        <v>1531</v>
      </c>
      <c r="F768" s="41" t="s">
        <v>1532</v>
      </c>
      <c r="G768" s="6" t="s">
        <v>124</v>
      </c>
      <c r="H768" s="7">
        <v>1</v>
      </c>
      <c r="I768" s="7">
        <v>1</v>
      </c>
      <c r="J768" s="7">
        <v>1</v>
      </c>
      <c r="K768" s="7">
        <v>1</v>
      </c>
      <c r="L768" s="7">
        <v>1</v>
      </c>
      <c r="M768" s="7">
        <v>1</v>
      </c>
      <c r="N768" s="7">
        <v>1</v>
      </c>
      <c r="O768" s="7">
        <v>1</v>
      </c>
      <c r="P768" s="7">
        <v>1</v>
      </c>
      <c r="Q768" s="7">
        <v>1</v>
      </c>
      <c r="R768" s="7">
        <v>1</v>
      </c>
      <c r="S768" s="7">
        <v>1</v>
      </c>
      <c r="T768" s="8">
        <f>SUM(IO_Riparian[[#This Row],[JANUARY]:[DECEMBER]])</f>
        <v>12</v>
      </c>
    </row>
    <row r="769" spans="1:20" x14ac:dyDescent="0.25">
      <c r="A769" s="6" t="s">
        <v>125</v>
      </c>
      <c r="B769" s="6" t="str">
        <f>IF(ISERROR(VLOOKUP(IO_Riparian[[#This Row],[APP_ID]],Table6[APPL_ID],1,FALSE)),"","Y")</f>
        <v>Y</v>
      </c>
      <c r="C769" s="6" t="str">
        <f>IF(ISERROR(VLOOKUP(IO_Riparian[[#This Row],[APP_ID]],Sheet1!$C$2:$C$9,1,FALSE)),"","Y")</f>
        <v/>
      </c>
      <c r="E769" s="6" t="s">
        <v>1531</v>
      </c>
      <c r="F769" s="41" t="s">
        <v>1532</v>
      </c>
      <c r="G769" s="6" t="s">
        <v>124</v>
      </c>
      <c r="H769" s="7">
        <v>1</v>
      </c>
      <c r="I769" s="7">
        <v>1</v>
      </c>
      <c r="J769" s="7">
        <v>1</v>
      </c>
      <c r="K769" s="7">
        <v>1</v>
      </c>
      <c r="L769" s="7">
        <v>1</v>
      </c>
      <c r="M769" s="7">
        <v>1</v>
      </c>
      <c r="N769" s="7">
        <v>1</v>
      </c>
      <c r="O769" s="7">
        <v>1</v>
      </c>
      <c r="P769" s="7">
        <v>1</v>
      </c>
      <c r="Q769" s="7">
        <v>1</v>
      </c>
      <c r="R769" s="7">
        <v>1</v>
      </c>
      <c r="S769" s="7">
        <v>1</v>
      </c>
      <c r="T769" s="8">
        <f>SUM(IO_Riparian[[#This Row],[JANUARY]:[DECEMBER]])</f>
        <v>12</v>
      </c>
    </row>
    <row r="770" spans="1:20" x14ac:dyDescent="0.25">
      <c r="A770" s="6" t="s">
        <v>1374</v>
      </c>
      <c r="B770" s="6" t="str">
        <f>IF(ISERROR(VLOOKUP(IO_Riparian[[#This Row],[APP_ID]],Table6[APPL_ID],1,FALSE)),"","Y")</f>
        <v>Y</v>
      </c>
      <c r="C770" s="6" t="str">
        <f>IF(ISERROR(VLOOKUP(IO_Riparian[[#This Row],[APP_ID]],Sheet1!$C$2:$C$9,1,FALSE)),"","Y")</f>
        <v/>
      </c>
      <c r="E770" s="6" t="s">
        <v>1531</v>
      </c>
      <c r="F770" s="41" t="s">
        <v>1532</v>
      </c>
      <c r="G770" s="6" t="s">
        <v>1373</v>
      </c>
      <c r="H770" s="7">
        <v>0</v>
      </c>
      <c r="I770" s="7">
        <v>1</v>
      </c>
      <c r="J770" s="7">
        <v>0</v>
      </c>
      <c r="K770" s="7">
        <v>0</v>
      </c>
      <c r="L770" s="7">
        <v>0</v>
      </c>
      <c r="M770" s="7">
        <v>0</v>
      </c>
      <c r="N770" s="7">
        <v>1</v>
      </c>
      <c r="O770" s="7">
        <v>1</v>
      </c>
      <c r="P770" s="7">
        <v>0</v>
      </c>
      <c r="Q770" s="7">
        <v>0</v>
      </c>
      <c r="R770" s="7">
        <v>0</v>
      </c>
      <c r="S770" s="7">
        <v>0</v>
      </c>
      <c r="T770" s="8">
        <f>SUM(IO_Riparian[[#This Row],[JANUARY]:[DECEMBER]])</f>
        <v>3</v>
      </c>
    </row>
    <row r="771" spans="1:20" x14ac:dyDescent="0.25">
      <c r="A771" s="6" t="s">
        <v>1185</v>
      </c>
      <c r="B771" s="6" t="str">
        <f>IF(ISERROR(VLOOKUP(IO_Riparian[[#This Row],[APP_ID]],Table6[APPL_ID],1,FALSE)),"","Y")</f>
        <v>Y</v>
      </c>
      <c r="C771" s="6" t="str">
        <f>IF(ISERROR(VLOOKUP(IO_Riparian[[#This Row],[APP_ID]],Sheet1!$C$2:$C$9,1,FALSE)),"","Y")</f>
        <v/>
      </c>
      <c r="E771" s="6" t="s">
        <v>1531</v>
      </c>
      <c r="F771" s="41" t="s">
        <v>1532</v>
      </c>
      <c r="G771" s="6" t="s">
        <v>1186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26.3</v>
      </c>
      <c r="N771" s="7">
        <v>58.1</v>
      </c>
      <c r="O771" s="7">
        <v>37.700000000000003</v>
      </c>
      <c r="P771" s="7">
        <v>18.899999999999999</v>
      </c>
      <c r="Q771" s="7">
        <v>0</v>
      </c>
      <c r="R771" s="7">
        <v>0</v>
      </c>
      <c r="S771" s="7">
        <v>0</v>
      </c>
      <c r="T771" s="8">
        <f>SUM(IO_Riparian[[#This Row],[JANUARY]:[DECEMBER]])</f>
        <v>141</v>
      </c>
    </row>
    <row r="772" spans="1:20" x14ac:dyDescent="0.25">
      <c r="A772" s="6" t="s">
        <v>1397</v>
      </c>
      <c r="B772" s="6" t="str">
        <f>IF(ISERROR(VLOOKUP(IO_Riparian[[#This Row],[APP_ID]],Table6[APPL_ID],1,FALSE)),"","Y")</f>
        <v>Y</v>
      </c>
      <c r="C772" s="6" t="str">
        <f>IF(ISERROR(VLOOKUP(IO_Riparian[[#This Row],[APP_ID]],Sheet1!$C$2:$C$9,1,FALSE)),"","Y")</f>
        <v/>
      </c>
      <c r="E772" s="6" t="s">
        <v>1531</v>
      </c>
      <c r="F772" s="41" t="s">
        <v>1533</v>
      </c>
      <c r="G772" s="6" t="s">
        <v>1398</v>
      </c>
      <c r="H772" s="7">
        <v>0</v>
      </c>
      <c r="I772" s="7">
        <v>0</v>
      </c>
      <c r="J772" s="7">
        <v>248</v>
      </c>
      <c r="K772" s="7">
        <v>363</v>
      </c>
      <c r="L772" s="7">
        <v>712</v>
      </c>
      <c r="M772" s="7">
        <v>790</v>
      </c>
      <c r="N772" s="7">
        <v>679</v>
      </c>
      <c r="O772" s="7">
        <v>652</v>
      </c>
      <c r="P772" s="7">
        <v>466</v>
      </c>
      <c r="Q772" s="7">
        <v>286</v>
      </c>
      <c r="R772" s="7">
        <v>74</v>
      </c>
      <c r="S772" s="7">
        <v>0</v>
      </c>
      <c r="T772" s="8">
        <f>SUM(IO_Riparian[[#This Row],[JANUARY]:[DECEMBER]])</f>
        <v>4270</v>
      </c>
    </row>
    <row r="773" spans="1:20" x14ac:dyDescent="0.25">
      <c r="A773" s="6" t="s">
        <v>342</v>
      </c>
      <c r="B773" s="6" t="str">
        <f>IF(ISERROR(VLOOKUP(IO_Riparian[[#This Row],[APP_ID]],Table6[APPL_ID],1,FALSE)),"","Y")</f>
        <v>Y</v>
      </c>
      <c r="C773" s="6" t="str">
        <f>IF(ISERROR(VLOOKUP(IO_Riparian[[#This Row],[APP_ID]],Sheet1!$C$2:$C$9,1,FALSE)),"","Y")</f>
        <v/>
      </c>
      <c r="E773" s="6" t="s">
        <v>1531</v>
      </c>
      <c r="F773" s="41" t="s">
        <v>1532</v>
      </c>
      <c r="G773" s="6" t="s">
        <v>343</v>
      </c>
      <c r="H773" s="7">
        <v>0</v>
      </c>
      <c r="I773" s="7">
        <v>0</v>
      </c>
      <c r="J773" s="7">
        <v>1</v>
      </c>
      <c r="K773" s="7">
        <v>0</v>
      </c>
      <c r="L773" s="7">
        <v>1</v>
      </c>
      <c r="M773" s="7">
        <v>1</v>
      </c>
      <c r="N773" s="7">
        <v>1</v>
      </c>
      <c r="O773" s="7">
        <v>1</v>
      </c>
      <c r="P773" s="7">
        <v>1</v>
      </c>
      <c r="Q773" s="7">
        <v>0</v>
      </c>
      <c r="R773" s="7">
        <v>0</v>
      </c>
      <c r="S773" s="7">
        <v>0</v>
      </c>
      <c r="T773" s="8">
        <f>SUM(IO_Riparian[[#This Row],[JANUARY]:[DECEMBER]])</f>
        <v>6</v>
      </c>
    </row>
    <row r="774" spans="1:20" x14ac:dyDescent="0.25">
      <c r="A774" s="6" t="s">
        <v>349</v>
      </c>
      <c r="B774" s="6" t="str">
        <f>IF(ISERROR(VLOOKUP(IO_Riparian[[#This Row],[APP_ID]],Table6[APPL_ID],1,FALSE)),"","Y")</f>
        <v>Y</v>
      </c>
      <c r="C774" s="6" t="str">
        <f>IF(ISERROR(VLOOKUP(IO_Riparian[[#This Row],[APP_ID]],Sheet1!$C$2:$C$9,1,FALSE)),"","Y")</f>
        <v/>
      </c>
      <c r="E774" s="6" t="s">
        <v>1531</v>
      </c>
      <c r="F774" s="41" t="s">
        <v>1532</v>
      </c>
      <c r="G774" s="6" t="s">
        <v>343</v>
      </c>
      <c r="H774" s="7">
        <v>0</v>
      </c>
      <c r="I774" s="7">
        <v>0</v>
      </c>
      <c r="J774" s="7">
        <v>0</v>
      </c>
      <c r="K774" s="7">
        <v>1</v>
      </c>
      <c r="L774" s="7">
        <v>1</v>
      </c>
      <c r="M774" s="7">
        <v>1</v>
      </c>
      <c r="N774" s="7">
        <v>1</v>
      </c>
      <c r="O774" s="7">
        <v>1</v>
      </c>
      <c r="P774" s="7">
        <v>0</v>
      </c>
      <c r="Q774" s="7">
        <v>0</v>
      </c>
      <c r="R774" s="7">
        <v>0</v>
      </c>
      <c r="S774" s="7">
        <v>0</v>
      </c>
      <c r="T774" s="8">
        <f>SUM(IO_Riparian[[#This Row],[JANUARY]:[DECEMBER]])</f>
        <v>5</v>
      </c>
    </row>
    <row r="775" spans="1:20" x14ac:dyDescent="0.25">
      <c r="A775" s="6" t="s">
        <v>354</v>
      </c>
      <c r="B775" s="6" t="str">
        <f>IF(ISERROR(VLOOKUP(IO_Riparian[[#This Row],[APP_ID]],Table6[APPL_ID],1,FALSE)),"","Y")</f>
        <v>Y</v>
      </c>
      <c r="C775" s="6" t="str">
        <f>IF(ISERROR(VLOOKUP(IO_Riparian[[#This Row],[APP_ID]],Sheet1!$C$2:$C$9,1,FALSE)),"","Y")</f>
        <v/>
      </c>
      <c r="E775" s="6" t="s">
        <v>1531</v>
      </c>
      <c r="F775" s="41" t="s">
        <v>1532</v>
      </c>
      <c r="G775" s="6" t="s">
        <v>343</v>
      </c>
      <c r="H775" s="7">
        <v>0</v>
      </c>
      <c r="I775" s="7">
        <v>0</v>
      </c>
      <c r="J775" s="7">
        <v>0</v>
      </c>
      <c r="K775" s="7">
        <v>1</v>
      </c>
      <c r="L775" s="7">
        <v>1</v>
      </c>
      <c r="M775" s="7">
        <v>1</v>
      </c>
      <c r="N775" s="7">
        <v>1</v>
      </c>
      <c r="O775" s="7">
        <v>1</v>
      </c>
      <c r="P775" s="7">
        <v>1</v>
      </c>
      <c r="Q775" s="7">
        <v>1</v>
      </c>
      <c r="R775" s="7">
        <v>0</v>
      </c>
      <c r="S775" s="7">
        <v>0</v>
      </c>
      <c r="T775" s="8">
        <f>SUM(IO_Riparian[[#This Row],[JANUARY]:[DECEMBER]])</f>
        <v>7</v>
      </c>
    </row>
    <row r="776" spans="1:20" x14ac:dyDescent="0.25">
      <c r="A776" s="6" t="s">
        <v>364</v>
      </c>
      <c r="B776" s="6" t="str">
        <f>IF(ISERROR(VLOOKUP(IO_Riparian[[#This Row],[APP_ID]],Table6[APPL_ID],1,FALSE)),"","Y")</f>
        <v>Y</v>
      </c>
      <c r="C776" s="6" t="str">
        <f>IF(ISERROR(VLOOKUP(IO_Riparian[[#This Row],[APP_ID]],Sheet1!$C$2:$C$9,1,FALSE)),"","Y")</f>
        <v/>
      </c>
      <c r="E776" s="6" t="s">
        <v>1531</v>
      </c>
      <c r="F776" s="41" t="s">
        <v>1532</v>
      </c>
      <c r="G776" s="6" t="s">
        <v>343</v>
      </c>
      <c r="H776" s="7">
        <v>0</v>
      </c>
      <c r="I776" s="7">
        <v>0</v>
      </c>
      <c r="J776" s="7">
        <v>0</v>
      </c>
      <c r="K776" s="7">
        <v>0</v>
      </c>
      <c r="L776" s="7">
        <v>1</v>
      </c>
      <c r="M776" s="7">
        <v>1</v>
      </c>
      <c r="N776" s="7">
        <v>1</v>
      </c>
      <c r="O776" s="7">
        <v>1</v>
      </c>
      <c r="P776" s="7">
        <v>1</v>
      </c>
      <c r="Q776" s="7">
        <v>0</v>
      </c>
      <c r="R776" s="7">
        <v>0</v>
      </c>
      <c r="S776" s="7">
        <v>1</v>
      </c>
      <c r="T776" s="8">
        <f>SUM(IO_Riparian[[#This Row],[JANUARY]:[DECEMBER]])</f>
        <v>6</v>
      </c>
    </row>
    <row r="777" spans="1:20" x14ac:dyDescent="0.25">
      <c r="A777" s="6" t="s">
        <v>368</v>
      </c>
      <c r="B777" s="6" t="str">
        <f>IF(ISERROR(VLOOKUP(IO_Riparian[[#This Row],[APP_ID]],Table6[APPL_ID],1,FALSE)),"","Y")</f>
        <v>Y</v>
      </c>
      <c r="C777" s="6" t="str">
        <f>IF(ISERROR(VLOOKUP(IO_Riparian[[#This Row],[APP_ID]],Sheet1!$C$2:$C$9,1,FALSE)),"","Y")</f>
        <v/>
      </c>
      <c r="E777" s="6" t="s">
        <v>1531</v>
      </c>
      <c r="F777" s="41" t="s">
        <v>1532</v>
      </c>
      <c r="G777" s="6" t="s">
        <v>343</v>
      </c>
      <c r="H777" s="7">
        <v>0</v>
      </c>
      <c r="I777" s="7">
        <v>0</v>
      </c>
      <c r="J777" s="7">
        <v>0</v>
      </c>
      <c r="K777" s="7">
        <v>0</v>
      </c>
      <c r="L777" s="7">
        <v>1</v>
      </c>
      <c r="M777" s="7">
        <v>1</v>
      </c>
      <c r="N777" s="7">
        <v>1</v>
      </c>
      <c r="O777" s="7">
        <v>1</v>
      </c>
      <c r="P777" s="7">
        <v>1</v>
      </c>
      <c r="Q777" s="7">
        <v>0</v>
      </c>
      <c r="R777" s="7">
        <v>0</v>
      </c>
      <c r="S777" s="7">
        <v>1</v>
      </c>
      <c r="T777" s="8">
        <f>SUM(IO_Riparian[[#This Row],[JANUARY]:[DECEMBER]])</f>
        <v>6</v>
      </c>
    </row>
    <row r="778" spans="1:20" x14ac:dyDescent="0.25">
      <c r="A778" s="6" t="s">
        <v>374</v>
      </c>
      <c r="B778" s="6" t="str">
        <f>IF(ISERROR(VLOOKUP(IO_Riparian[[#This Row],[APP_ID]],Table6[APPL_ID],1,FALSE)),"","Y")</f>
        <v>Y</v>
      </c>
      <c r="C778" s="6" t="str">
        <f>IF(ISERROR(VLOOKUP(IO_Riparian[[#This Row],[APP_ID]],Sheet1!$C$2:$C$9,1,FALSE)),"","Y")</f>
        <v/>
      </c>
      <c r="E778" s="6" t="s">
        <v>1531</v>
      </c>
      <c r="F778" s="41" t="s">
        <v>1532</v>
      </c>
      <c r="G778" s="6" t="s">
        <v>343</v>
      </c>
      <c r="H778" s="7">
        <v>0</v>
      </c>
      <c r="I778" s="7">
        <v>0</v>
      </c>
      <c r="J778" s="7">
        <v>0</v>
      </c>
      <c r="K778" s="7">
        <v>0</v>
      </c>
      <c r="L778" s="7">
        <v>1</v>
      </c>
      <c r="M778" s="7">
        <v>1</v>
      </c>
      <c r="N778" s="7">
        <v>1</v>
      </c>
      <c r="O778" s="7">
        <v>1</v>
      </c>
      <c r="P778" s="7">
        <v>1</v>
      </c>
      <c r="Q778" s="7">
        <v>0</v>
      </c>
      <c r="R778" s="7">
        <v>0</v>
      </c>
      <c r="S778" s="7">
        <v>1</v>
      </c>
      <c r="T778" s="8">
        <f>SUM(IO_Riparian[[#This Row],[JANUARY]:[DECEMBER]])</f>
        <v>6</v>
      </c>
    </row>
    <row r="779" spans="1:20" x14ac:dyDescent="0.25">
      <c r="A779" s="6" t="s">
        <v>380</v>
      </c>
      <c r="B779" s="6" t="str">
        <f>IF(ISERROR(VLOOKUP(IO_Riparian[[#This Row],[APP_ID]],Table6[APPL_ID],1,FALSE)),"","Y")</f>
        <v>Y</v>
      </c>
      <c r="C779" s="6" t="str">
        <f>IF(ISERROR(VLOOKUP(IO_Riparian[[#This Row],[APP_ID]],Sheet1!$C$2:$C$9,1,FALSE)),"","Y")</f>
        <v/>
      </c>
      <c r="E779" s="6" t="s">
        <v>1531</v>
      </c>
      <c r="F779" s="41" t="s">
        <v>1532</v>
      </c>
      <c r="G779" s="6" t="s">
        <v>343</v>
      </c>
      <c r="H779" s="7">
        <v>0</v>
      </c>
      <c r="I779" s="7">
        <v>0</v>
      </c>
      <c r="J779" s="7">
        <v>0</v>
      </c>
      <c r="K779" s="7">
        <v>1</v>
      </c>
      <c r="L779" s="7">
        <v>1</v>
      </c>
      <c r="M779" s="7">
        <v>1</v>
      </c>
      <c r="N779" s="7">
        <v>1</v>
      </c>
      <c r="O779" s="7">
        <v>1</v>
      </c>
      <c r="P779" s="7">
        <v>1</v>
      </c>
      <c r="Q779" s="7">
        <v>1</v>
      </c>
      <c r="R779" s="7">
        <v>0</v>
      </c>
      <c r="S779" s="7">
        <v>0</v>
      </c>
      <c r="T779" s="8">
        <f>SUM(IO_Riparian[[#This Row],[JANUARY]:[DECEMBER]])</f>
        <v>7</v>
      </c>
    </row>
    <row r="780" spans="1:20" x14ac:dyDescent="0.25">
      <c r="A780" s="6" t="s">
        <v>381</v>
      </c>
      <c r="B780" s="6" t="str">
        <f>IF(ISERROR(VLOOKUP(IO_Riparian[[#This Row],[APP_ID]],Table6[APPL_ID],1,FALSE)),"","Y")</f>
        <v>Y</v>
      </c>
      <c r="C780" s="6" t="str">
        <f>IF(ISERROR(VLOOKUP(IO_Riparian[[#This Row],[APP_ID]],Sheet1!$C$2:$C$9,1,FALSE)),"","Y")</f>
        <v/>
      </c>
      <c r="E780" s="6" t="s">
        <v>1531</v>
      </c>
      <c r="F780" s="41" t="s">
        <v>1532</v>
      </c>
      <c r="G780" s="6" t="s">
        <v>343</v>
      </c>
      <c r="H780" s="7">
        <v>0</v>
      </c>
      <c r="I780" s="7">
        <v>0</v>
      </c>
      <c r="J780" s="7">
        <v>0</v>
      </c>
      <c r="K780" s="7">
        <v>0</v>
      </c>
      <c r="L780" s="7">
        <v>1</v>
      </c>
      <c r="M780" s="7">
        <v>1</v>
      </c>
      <c r="N780" s="7">
        <v>1</v>
      </c>
      <c r="O780" s="7">
        <v>1</v>
      </c>
      <c r="P780" s="7">
        <v>1</v>
      </c>
      <c r="Q780" s="7">
        <v>0</v>
      </c>
      <c r="R780" s="7">
        <v>0</v>
      </c>
      <c r="S780" s="7">
        <v>1</v>
      </c>
      <c r="T780" s="8">
        <f>SUM(IO_Riparian[[#This Row],[JANUARY]:[DECEMBER]])</f>
        <v>6</v>
      </c>
    </row>
    <row r="781" spans="1:20" x14ac:dyDescent="0.25">
      <c r="A781" s="6" t="s">
        <v>383</v>
      </c>
      <c r="B781" s="6" t="str">
        <f>IF(ISERROR(VLOOKUP(IO_Riparian[[#This Row],[APP_ID]],Table6[APPL_ID],1,FALSE)),"","Y")</f>
        <v>Y</v>
      </c>
      <c r="C781" s="6" t="str">
        <f>IF(ISERROR(VLOOKUP(IO_Riparian[[#This Row],[APP_ID]],Sheet1!$C$2:$C$9,1,FALSE)),"","Y")</f>
        <v/>
      </c>
      <c r="E781" s="6" t="s">
        <v>1531</v>
      </c>
      <c r="F781" s="41" t="s">
        <v>1532</v>
      </c>
      <c r="G781" s="6" t="s">
        <v>343</v>
      </c>
      <c r="H781" s="7">
        <v>0</v>
      </c>
      <c r="I781" s="7">
        <v>0</v>
      </c>
      <c r="J781" s="7">
        <v>0</v>
      </c>
      <c r="K781" s="7">
        <v>1</v>
      </c>
      <c r="L781" s="7">
        <v>1</v>
      </c>
      <c r="M781" s="7">
        <v>1</v>
      </c>
      <c r="N781" s="7">
        <v>1</v>
      </c>
      <c r="O781" s="7">
        <v>1</v>
      </c>
      <c r="P781" s="7">
        <v>0</v>
      </c>
      <c r="Q781" s="7">
        <v>0</v>
      </c>
      <c r="R781" s="7">
        <v>0</v>
      </c>
      <c r="S781" s="7">
        <v>0</v>
      </c>
      <c r="T781" s="8">
        <f>SUM(IO_Riparian[[#This Row],[JANUARY]:[DECEMBER]])</f>
        <v>5</v>
      </c>
    </row>
    <row r="782" spans="1:20" x14ac:dyDescent="0.25">
      <c r="A782" s="6" t="s">
        <v>393</v>
      </c>
      <c r="B782" s="6" t="str">
        <f>IF(ISERROR(VLOOKUP(IO_Riparian[[#This Row],[APP_ID]],Table6[APPL_ID],1,FALSE)),"","Y")</f>
        <v>Y</v>
      </c>
      <c r="C782" s="6" t="str">
        <f>IF(ISERROR(VLOOKUP(IO_Riparian[[#This Row],[APP_ID]],Sheet1!$C$2:$C$9,1,FALSE)),"","Y")</f>
        <v/>
      </c>
      <c r="E782" s="6" t="s">
        <v>1531</v>
      </c>
      <c r="F782" s="41" t="s">
        <v>1532</v>
      </c>
      <c r="G782" s="6" t="s">
        <v>343</v>
      </c>
      <c r="H782" s="7">
        <v>0</v>
      </c>
      <c r="I782" s="7">
        <v>0</v>
      </c>
      <c r="J782" s="7">
        <v>0</v>
      </c>
      <c r="K782" s="7">
        <v>1</v>
      </c>
      <c r="L782" s="7">
        <v>1</v>
      </c>
      <c r="M782" s="7">
        <v>1</v>
      </c>
      <c r="N782" s="7">
        <v>1</v>
      </c>
      <c r="O782" s="7">
        <v>1</v>
      </c>
      <c r="P782" s="7">
        <v>0</v>
      </c>
      <c r="Q782" s="7">
        <v>0</v>
      </c>
      <c r="R782" s="7">
        <v>0</v>
      </c>
      <c r="S782" s="7">
        <v>0</v>
      </c>
      <c r="T782" s="8">
        <f>SUM(IO_Riparian[[#This Row],[JANUARY]:[DECEMBER]])</f>
        <v>5</v>
      </c>
    </row>
    <row r="783" spans="1:20" x14ac:dyDescent="0.25">
      <c r="A783" s="6" t="s">
        <v>396</v>
      </c>
      <c r="B783" s="6" t="str">
        <f>IF(ISERROR(VLOOKUP(IO_Riparian[[#This Row],[APP_ID]],Table6[APPL_ID],1,FALSE)),"","Y")</f>
        <v>Y</v>
      </c>
      <c r="C783" s="6" t="str">
        <f>IF(ISERROR(VLOOKUP(IO_Riparian[[#This Row],[APP_ID]],Sheet1!$C$2:$C$9,1,FALSE)),"","Y")</f>
        <v/>
      </c>
      <c r="E783" s="6" t="s">
        <v>1531</v>
      </c>
      <c r="F783" s="41" t="s">
        <v>1532</v>
      </c>
      <c r="G783" s="6" t="s">
        <v>343</v>
      </c>
      <c r="H783" s="7">
        <v>0</v>
      </c>
      <c r="I783" s="7">
        <v>0</v>
      </c>
      <c r="J783" s="7">
        <v>0</v>
      </c>
      <c r="K783" s="7">
        <v>1</v>
      </c>
      <c r="L783" s="7">
        <v>1</v>
      </c>
      <c r="M783" s="7">
        <v>1</v>
      </c>
      <c r="N783" s="7">
        <v>1</v>
      </c>
      <c r="O783" s="7">
        <v>1</v>
      </c>
      <c r="P783" s="7">
        <v>1</v>
      </c>
      <c r="Q783" s="7">
        <v>0</v>
      </c>
      <c r="R783" s="7">
        <v>0</v>
      </c>
      <c r="S783" s="7">
        <v>0</v>
      </c>
      <c r="T783" s="8">
        <f>SUM(IO_Riparian[[#This Row],[JANUARY]:[DECEMBER]])</f>
        <v>6</v>
      </c>
    </row>
    <row r="784" spans="1:20" x14ac:dyDescent="0.25">
      <c r="A784" s="6" t="s">
        <v>397</v>
      </c>
      <c r="B784" s="6" t="str">
        <f>IF(ISERROR(VLOOKUP(IO_Riparian[[#This Row],[APP_ID]],Table6[APPL_ID],1,FALSE)),"","Y")</f>
        <v>Y</v>
      </c>
      <c r="C784" s="6" t="str">
        <f>IF(ISERROR(VLOOKUP(IO_Riparian[[#This Row],[APP_ID]],Sheet1!$C$2:$C$9,1,FALSE)),"","Y")</f>
        <v/>
      </c>
      <c r="E784" s="6" t="s">
        <v>1531</v>
      </c>
      <c r="F784" s="41" t="s">
        <v>1532</v>
      </c>
      <c r="G784" s="6" t="s">
        <v>343</v>
      </c>
      <c r="H784" s="7">
        <v>0</v>
      </c>
      <c r="I784" s="7">
        <v>0</v>
      </c>
      <c r="J784" s="7">
        <v>0</v>
      </c>
      <c r="K784" s="7">
        <v>1</v>
      </c>
      <c r="L784" s="7">
        <v>1</v>
      </c>
      <c r="M784" s="7">
        <v>1</v>
      </c>
      <c r="N784" s="7">
        <v>1</v>
      </c>
      <c r="O784" s="7">
        <v>1</v>
      </c>
      <c r="P784" s="7">
        <v>1</v>
      </c>
      <c r="Q784" s="7">
        <v>1</v>
      </c>
      <c r="R784" s="7">
        <v>0</v>
      </c>
      <c r="S784" s="7">
        <v>0</v>
      </c>
      <c r="T784" s="8">
        <f>SUM(IO_Riparian[[#This Row],[JANUARY]:[DECEMBER]])</f>
        <v>7</v>
      </c>
    </row>
    <row r="785" spans="1:20" x14ac:dyDescent="0.25">
      <c r="A785" s="6" t="s">
        <v>346</v>
      </c>
      <c r="B785" s="6" t="str">
        <f>IF(ISERROR(VLOOKUP(IO_Riparian[[#This Row],[APP_ID]],Table6[APPL_ID],1,FALSE)),"","Y")</f>
        <v>Y</v>
      </c>
      <c r="C785" s="6" t="str">
        <f>IF(ISERROR(VLOOKUP(IO_Riparian[[#This Row],[APP_ID]],Sheet1!$C$2:$C$9,1,FALSE)),"","Y")</f>
        <v/>
      </c>
      <c r="E785" s="6" t="s">
        <v>1531</v>
      </c>
      <c r="F785" s="41" t="s">
        <v>1532</v>
      </c>
      <c r="G785" s="6" t="s">
        <v>343</v>
      </c>
      <c r="H785" s="7">
        <v>0</v>
      </c>
      <c r="I785" s="7">
        <v>0</v>
      </c>
      <c r="J785" s="7">
        <v>1</v>
      </c>
      <c r="K785" s="7">
        <v>1</v>
      </c>
      <c r="L785" s="7">
        <v>1</v>
      </c>
      <c r="M785" s="7">
        <v>1</v>
      </c>
      <c r="N785" s="7">
        <v>1</v>
      </c>
      <c r="O785" s="7">
        <v>1</v>
      </c>
      <c r="P785" s="7">
        <v>1</v>
      </c>
      <c r="Q785" s="7">
        <v>0</v>
      </c>
      <c r="R785" s="7">
        <v>0</v>
      </c>
      <c r="S785" s="7">
        <v>0</v>
      </c>
      <c r="T785" s="8">
        <f>SUM(IO_Riparian[[#This Row],[JANUARY]:[DECEMBER]])</f>
        <v>7</v>
      </c>
    </row>
    <row r="786" spans="1:20" x14ac:dyDescent="0.25">
      <c r="A786" s="6" t="s">
        <v>950</v>
      </c>
      <c r="B786" s="6" t="str">
        <f>IF(ISERROR(VLOOKUP(IO_Riparian[[#This Row],[APP_ID]],Table6[APPL_ID],1,FALSE)),"","Y")</f>
        <v>Y</v>
      </c>
      <c r="C786" s="6" t="str">
        <f>IF(ISERROR(VLOOKUP(IO_Riparian[[#This Row],[APP_ID]],Sheet1!$C$2:$C$9,1,FALSE)),"","Y")</f>
        <v/>
      </c>
      <c r="E786" s="6" t="s">
        <v>1531</v>
      </c>
      <c r="F786" s="41" t="s">
        <v>1532</v>
      </c>
      <c r="G786" s="6" t="s">
        <v>145</v>
      </c>
      <c r="H786" s="7">
        <v>1</v>
      </c>
      <c r="I786" s="7">
        <v>0</v>
      </c>
      <c r="J786" s="7">
        <v>0</v>
      </c>
      <c r="K786" s="7">
        <v>0</v>
      </c>
      <c r="L786" s="7">
        <v>1</v>
      </c>
      <c r="M786" s="7">
        <v>1</v>
      </c>
      <c r="N786" s="7">
        <v>1</v>
      </c>
      <c r="O786" s="7">
        <v>1</v>
      </c>
      <c r="P786" s="7">
        <v>1</v>
      </c>
      <c r="Q786" s="7">
        <v>0</v>
      </c>
      <c r="R786" s="7">
        <v>0</v>
      </c>
      <c r="S786" s="7">
        <v>1</v>
      </c>
      <c r="T786" s="8">
        <f>SUM(IO_Riparian[[#This Row],[JANUARY]:[DECEMBER]])</f>
        <v>7</v>
      </c>
    </row>
    <row r="787" spans="1:20" x14ac:dyDescent="0.25">
      <c r="A787" s="6" t="s">
        <v>947</v>
      </c>
      <c r="B787" s="6" t="str">
        <f>IF(ISERROR(VLOOKUP(IO_Riparian[[#This Row],[APP_ID]],Table6[APPL_ID],1,FALSE)),"","Y")</f>
        <v>Y</v>
      </c>
      <c r="C787" s="6" t="str">
        <f>IF(ISERROR(VLOOKUP(IO_Riparian[[#This Row],[APP_ID]],Sheet1!$C$2:$C$9,1,FALSE)),"","Y")</f>
        <v/>
      </c>
      <c r="E787" s="6" t="s">
        <v>1531</v>
      </c>
      <c r="F787" s="41" t="s">
        <v>1532</v>
      </c>
      <c r="G787" s="6" t="s">
        <v>145</v>
      </c>
      <c r="H787" s="7">
        <v>1</v>
      </c>
      <c r="I787" s="7">
        <v>0</v>
      </c>
      <c r="J787" s="7">
        <v>0</v>
      </c>
      <c r="K787" s="7">
        <v>0</v>
      </c>
      <c r="L787" s="7">
        <v>1</v>
      </c>
      <c r="M787" s="7">
        <v>1</v>
      </c>
      <c r="N787" s="7">
        <v>1</v>
      </c>
      <c r="O787" s="7">
        <v>1</v>
      </c>
      <c r="P787" s="7">
        <v>1</v>
      </c>
      <c r="Q787" s="7">
        <v>0</v>
      </c>
      <c r="R787" s="7">
        <v>0</v>
      </c>
      <c r="S787" s="7">
        <v>1</v>
      </c>
      <c r="T787" s="8">
        <f>SUM(IO_Riparian[[#This Row],[JANUARY]:[DECEMBER]])</f>
        <v>7</v>
      </c>
    </row>
    <row r="788" spans="1:20" x14ac:dyDescent="0.25">
      <c r="A788" s="6" t="s">
        <v>144</v>
      </c>
      <c r="B788" s="6" t="str">
        <f>IF(ISERROR(VLOOKUP(IO_Riparian[[#This Row],[APP_ID]],Table6[APPL_ID],1,FALSE)),"","Y")</f>
        <v>Y</v>
      </c>
      <c r="C788" s="6" t="str">
        <f>IF(ISERROR(VLOOKUP(IO_Riparian[[#This Row],[APP_ID]],Sheet1!$C$2:$C$9,1,FALSE)),"","Y")</f>
        <v/>
      </c>
      <c r="E788" s="6" t="s">
        <v>1531</v>
      </c>
      <c r="F788" s="41" t="s">
        <v>1532</v>
      </c>
      <c r="G788" s="6" t="s">
        <v>145</v>
      </c>
      <c r="H788" s="7">
        <v>1</v>
      </c>
      <c r="I788" s="7">
        <v>0</v>
      </c>
      <c r="J788" s="7">
        <v>0</v>
      </c>
      <c r="K788" s="7">
        <v>0</v>
      </c>
      <c r="L788" s="7">
        <v>1</v>
      </c>
      <c r="M788" s="7">
        <v>1</v>
      </c>
      <c r="N788" s="7">
        <v>1</v>
      </c>
      <c r="O788" s="7">
        <v>1</v>
      </c>
      <c r="P788" s="7">
        <v>1</v>
      </c>
      <c r="Q788" s="7">
        <v>0</v>
      </c>
      <c r="R788" s="7">
        <v>0</v>
      </c>
      <c r="S788" s="7">
        <v>1</v>
      </c>
      <c r="T788" s="8">
        <f>SUM(IO_Riparian[[#This Row],[JANUARY]:[DECEMBER]])</f>
        <v>7</v>
      </c>
    </row>
    <row r="789" spans="1:20" x14ac:dyDescent="0.25">
      <c r="A789" s="6" t="s">
        <v>971</v>
      </c>
      <c r="B789" s="6" t="str">
        <f>IF(ISERROR(VLOOKUP(IO_Riparian[[#This Row],[APP_ID]],Table6[APPL_ID],1,FALSE)),"","Y")</f>
        <v>Y</v>
      </c>
      <c r="C789" s="6" t="str">
        <f>IF(ISERROR(VLOOKUP(IO_Riparian[[#This Row],[APP_ID]],Sheet1!$C$2:$C$9,1,FALSE)),"","Y")</f>
        <v/>
      </c>
      <c r="E789" s="6" t="s">
        <v>1531</v>
      </c>
      <c r="F789" s="41" t="s">
        <v>1532</v>
      </c>
      <c r="G789" s="6" t="s">
        <v>972</v>
      </c>
      <c r="H789" s="7">
        <v>1</v>
      </c>
      <c r="I789" s="7">
        <v>0</v>
      </c>
      <c r="J789" s="7">
        <v>0</v>
      </c>
      <c r="K789" s="7">
        <v>1</v>
      </c>
      <c r="L789" s="7">
        <v>1</v>
      </c>
      <c r="M789" s="7">
        <v>1</v>
      </c>
      <c r="N789" s="7">
        <v>1</v>
      </c>
      <c r="O789" s="7">
        <v>1</v>
      </c>
      <c r="P789" s="7">
        <v>1</v>
      </c>
      <c r="Q789" s="7">
        <v>0</v>
      </c>
      <c r="R789" s="7">
        <v>0</v>
      </c>
      <c r="S789" s="7">
        <v>1</v>
      </c>
      <c r="T789" s="8">
        <f>SUM(IO_Riparian[[#This Row],[JANUARY]:[DECEMBER]])</f>
        <v>8</v>
      </c>
    </row>
    <row r="790" spans="1:20" x14ac:dyDescent="0.25">
      <c r="A790" s="6" t="s">
        <v>980</v>
      </c>
      <c r="B790" s="6" t="str">
        <f>IF(ISERROR(VLOOKUP(IO_Riparian[[#This Row],[APP_ID]],Table6[APPL_ID],1,FALSE)),"","Y")</f>
        <v>Y</v>
      </c>
      <c r="C790" s="6" t="str">
        <f>IF(ISERROR(VLOOKUP(IO_Riparian[[#This Row],[APP_ID]],Sheet1!$C$2:$C$9,1,FALSE)),"","Y")</f>
        <v/>
      </c>
      <c r="E790" s="6" t="s">
        <v>1531</v>
      </c>
      <c r="F790" s="41" t="s">
        <v>1532</v>
      </c>
      <c r="G790" s="6" t="s">
        <v>972</v>
      </c>
      <c r="H790" s="7">
        <v>1</v>
      </c>
      <c r="I790" s="7">
        <v>0</v>
      </c>
      <c r="J790" s="7">
        <v>0</v>
      </c>
      <c r="K790" s="7">
        <v>0</v>
      </c>
      <c r="L790" s="7">
        <v>1</v>
      </c>
      <c r="M790" s="7">
        <v>1</v>
      </c>
      <c r="N790" s="7">
        <v>1</v>
      </c>
      <c r="O790" s="7">
        <v>1</v>
      </c>
      <c r="P790" s="7">
        <v>1</v>
      </c>
      <c r="Q790" s="7">
        <v>0</v>
      </c>
      <c r="R790" s="7">
        <v>0</v>
      </c>
      <c r="S790" s="7">
        <v>1</v>
      </c>
      <c r="T790" s="8">
        <f>SUM(IO_Riparian[[#This Row],[JANUARY]:[DECEMBER]])</f>
        <v>7</v>
      </c>
    </row>
    <row r="791" spans="1:20" x14ac:dyDescent="0.25">
      <c r="A791" s="6" t="s">
        <v>983</v>
      </c>
      <c r="B791" s="6" t="str">
        <f>IF(ISERROR(VLOOKUP(IO_Riparian[[#This Row],[APP_ID]],Table6[APPL_ID],1,FALSE)),"","Y")</f>
        <v>Y</v>
      </c>
      <c r="C791" s="6" t="str">
        <f>IF(ISERROR(VLOOKUP(IO_Riparian[[#This Row],[APP_ID]],Sheet1!$C$2:$C$9,1,FALSE)),"","Y")</f>
        <v/>
      </c>
      <c r="E791" s="6" t="s">
        <v>1531</v>
      </c>
      <c r="F791" s="41" t="s">
        <v>1532</v>
      </c>
      <c r="G791" s="6" t="s">
        <v>972</v>
      </c>
      <c r="H791" s="7">
        <v>1</v>
      </c>
      <c r="I791" s="7">
        <v>0</v>
      </c>
      <c r="J791" s="7">
        <v>0</v>
      </c>
      <c r="K791" s="7">
        <v>0</v>
      </c>
      <c r="L791" s="7">
        <v>1</v>
      </c>
      <c r="M791" s="7">
        <v>1</v>
      </c>
      <c r="N791" s="7">
        <v>1</v>
      </c>
      <c r="O791" s="7">
        <v>1</v>
      </c>
      <c r="P791" s="7">
        <v>1</v>
      </c>
      <c r="Q791" s="7">
        <v>0</v>
      </c>
      <c r="R791" s="7">
        <v>0</v>
      </c>
      <c r="S791" s="7">
        <v>1</v>
      </c>
      <c r="T791" s="8">
        <f>SUM(IO_Riparian[[#This Row],[JANUARY]:[DECEMBER]])</f>
        <v>7</v>
      </c>
    </row>
    <row r="792" spans="1:20" x14ac:dyDescent="0.25">
      <c r="A792" s="6" t="s">
        <v>986</v>
      </c>
      <c r="B792" s="6" t="str">
        <f>IF(ISERROR(VLOOKUP(IO_Riparian[[#This Row],[APP_ID]],Table6[APPL_ID],1,FALSE)),"","Y")</f>
        <v>Y</v>
      </c>
      <c r="C792" s="6" t="str">
        <f>IF(ISERROR(VLOOKUP(IO_Riparian[[#This Row],[APP_ID]],Sheet1!$C$2:$C$9,1,FALSE)),"","Y")</f>
        <v/>
      </c>
      <c r="E792" s="6" t="s">
        <v>1531</v>
      </c>
      <c r="F792" s="41" t="s">
        <v>1532</v>
      </c>
      <c r="G792" s="6" t="s">
        <v>972</v>
      </c>
      <c r="H792" s="7">
        <v>1</v>
      </c>
      <c r="I792" s="7">
        <v>0</v>
      </c>
      <c r="J792" s="7">
        <v>0</v>
      </c>
      <c r="K792" s="7">
        <v>0</v>
      </c>
      <c r="L792" s="7">
        <v>1</v>
      </c>
      <c r="M792" s="7">
        <v>1</v>
      </c>
      <c r="N792" s="7">
        <v>1</v>
      </c>
      <c r="O792" s="7">
        <v>1</v>
      </c>
      <c r="P792" s="7">
        <v>1</v>
      </c>
      <c r="Q792" s="7">
        <v>0</v>
      </c>
      <c r="R792" s="7">
        <v>0</v>
      </c>
      <c r="S792" s="7">
        <v>1</v>
      </c>
      <c r="T792" s="8">
        <f>SUM(IO_Riparian[[#This Row],[JANUARY]:[DECEMBER]])</f>
        <v>7</v>
      </c>
    </row>
    <row r="793" spans="1:20" x14ac:dyDescent="0.25">
      <c r="A793" s="6" t="s">
        <v>977</v>
      </c>
      <c r="B793" s="6" t="str">
        <f>IF(ISERROR(VLOOKUP(IO_Riparian[[#This Row],[APP_ID]],Table6[APPL_ID],1,FALSE)),"","Y")</f>
        <v>Y</v>
      </c>
      <c r="C793" s="6" t="str">
        <f>IF(ISERROR(VLOOKUP(IO_Riparian[[#This Row],[APP_ID]],Sheet1!$C$2:$C$9,1,FALSE)),"","Y")</f>
        <v/>
      </c>
      <c r="E793" s="6" t="s">
        <v>1531</v>
      </c>
      <c r="F793" s="41" t="s">
        <v>1532</v>
      </c>
      <c r="G793" s="6" t="s">
        <v>972</v>
      </c>
      <c r="H793" s="7">
        <v>1</v>
      </c>
      <c r="I793" s="7">
        <v>0</v>
      </c>
      <c r="J793" s="7">
        <v>1</v>
      </c>
      <c r="K793" s="7">
        <v>1</v>
      </c>
      <c r="L793" s="7">
        <v>1</v>
      </c>
      <c r="M793" s="7">
        <v>1</v>
      </c>
      <c r="N793" s="7">
        <v>1</v>
      </c>
      <c r="O793" s="7">
        <v>1</v>
      </c>
      <c r="P793" s="7">
        <v>1</v>
      </c>
      <c r="Q793" s="7">
        <v>0</v>
      </c>
      <c r="R793" s="7">
        <v>0</v>
      </c>
      <c r="S793" s="7">
        <v>1</v>
      </c>
      <c r="T793" s="8">
        <f>SUM(IO_Riparian[[#This Row],[JANUARY]:[DECEMBER]])</f>
        <v>9</v>
      </c>
    </row>
    <row r="794" spans="1:20" x14ac:dyDescent="0.25">
      <c r="A794" s="6" t="s">
        <v>126</v>
      </c>
      <c r="B794" s="6" t="str">
        <f>IF(ISERROR(VLOOKUP(IO_Riparian[[#This Row],[APP_ID]],Table6[APPL_ID],1,FALSE)),"","Y")</f>
        <v>Y</v>
      </c>
      <c r="C794" s="6" t="str">
        <f>IF(ISERROR(VLOOKUP(IO_Riparian[[#This Row],[APP_ID]],Sheet1!$C$2:$C$9,1,FALSE)),"","Y")</f>
        <v/>
      </c>
      <c r="E794" s="6" t="s">
        <v>1531</v>
      </c>
      <c r="F794" s="41" t="s">
        <v>1532</v>
      </c>
      <c r="G794" s="6" t="s">
        <v>127</v>
      </c>
      <c r="H794" s="7">
        <v>1</v>
      </c>
      <c r="I794" s="7">
        <v>0</v>
      </c>
      <c r="J794" s="7">
        <v>0</v>
      </c>
      <c r="K794" s="7">
        <v>0</v>
      </c>
      <c r="L794" s="7">
        <v>0</v>
      </c>
      <c r="M794" s="7">
        <v>1</v>
      </c>
      <c r="N794" s="7">
        <v>1</v>
      </c>
      <c r="O794" s="7">
        <v>1</v>
      </c>
      <c r="P794" s="7">
        <v>1</v>
      </c>
      <c r="Q794" s="7">
        <v>0</v>
      </c>
      <c r="R794" s="7">
        <v>0</v>
      </c>
      <c r="S794" s="7">
        <v>1</v>
      </c>
      <c r="T794" s="8">
        <f>SUM(IO_Riparian[[#This Row],[JANUARY]:[DECEMBER]])</f>
        <v>6</v>
      </c>
    </row>
    <row r="795" spans="1:20" x14ac:dyDescent="0.25">
      <c r="A795" s="6" t="s">
        <v>407</v>
      </c>
      <c r="B795" s="6" t="str">
        <f>IF(ISERROR(VLOOKUP(IO_Riparian[[#This Row],[APP_ID]],Table6[APPL_ID],1,FALSE)),"","Y")</f>
        <v>Y</v>
      </c>
      <c r="C795" s="6" t="str">
        <f>IF(ISERROR(VLOOKUP(IO_Riparian[[#This Row],[APP_ID]],Sheet1!$C$2:$C$9,1,FALSE)),"","Y")</f>
        <v/>
      </c>
      <c r="E795" s="6" t="s">
        <v>1531</v>
      </c>
      <c r="F795" s="41" t="s">
        <v>1532</v>
      </c>
      <c r="G795" s="6" t="s">
        <v>408</v>
      </c>
      <c r="H795" s="7">
        <v>1</v>
      </c>
      <c r="I795" s="7">
        <v>0</v>
      </c>
      <c r="J795" s="7">
        <v>1</v>
      </c>
      <c r="K795" s="7">
        <v>1</v>
      </c>
      <c r="L795" s="7">
        <v>1</v>
      </c>
      <c r="M795" s="7">
        <v>1</v>
      </c>
      <c r="N795" s="7">
        <v>1</v>
      </c>
      <c r="O795" s="7">
        <v>1</v>
      </c>
      <c r="P795" s="7">
        <v>1</v>
      </c>
      <c r="Q795" s="7">
        <v>1</v>
      </c>
      <c r="R795" s="7">
        <v>1</v>
      </c>
      <c r="S795" s="7">
        <v>1</v>
      </c>
      <c r="T795" s="8">
        <f>SUM(IO_Riparian[[#This Row],[JANUARY]:[DECEMBER]])</f>
        <v>11</v>
      </c>
    </row>
    <row r="796" spans="1:20" x14ac:dyDescent="0.25">
      <c r="A796" s="6" t="s">
        <v>411</v>
      </c>
      <c r="B796" s="6" t="str">
        <f>IF(ISERROR(VLOOKUP(IO_Riparian[[#This Row],[APP_ID]],Table6[APPL_ID],1,FALSE)),"","Y")</f>
        <v>Y</v>
      </c>
      <c r="C796" s="6" t="str">
        <f>IF(ISERROR(VLOOKUP(IO_Riparian[[#This Row],[APP_ID]],Sheet1!$C$2:$C$9,1,FALSE)),"","Y")</f>
        <v/>
      </c>
      <c r="E796" s="6" t="s">
        <v>1531</v>
      </c>
      <c r="F796" s="41" t="s">
        <v>1532</v>
      </c>
      <c r="G796" s="6" t="s">
        <v>408</v>
      </c>
      <c r="H796" s="7">
        <v>1</v>
      </c>
      <c r="I796" s="7">
        <v>0</v>
      </c>
      <c r="J796" s="7">
        <v>1</v>
      </c>
      <c r="K796" s="7">
        <v>0</v>
      </c>
      <c r="L796" s="7">
        <v>1</v>
      </c>
      <c r="M796" s="7">
        <v>1</v>
      </c>
      <c r="N796" s="7">
        <v>1</v>
      </c>
      <c r="O796" s="7">
        <v>1</v>
      </c>
      <c r="P796" s="7">
        <v>1</v>
      </c>
      <c r="Q796" s="7">
        <v>1</v>
      </c>
      <c r="R796" s="7">
        <v>1</v>
      </c>
      <c r="S796" s="7">
        <v>1</v>
      </c>
      <c r="T796" s="8">
        <f>SUM(IO_Riparian[[#This Row],[JANUARY]:[DECEMBER]])</f>
        <v>10</v>
      </c>
    </row>
    <row r="797" spans="1:20" x14ac:dyDescent="0.25">
      <c r="A797" s="6" t="s">
        <v>416</v>
      </c>
      <c r="B797" s="6" t="str">
        <f>IF(ISERROR(VLOOKUP(IO_Riparian[[#This Row],[APP_ID]],Table6[APPL_ID],1,FALSE)),"","Y")</f>
        <v>Y</v>
      </c>
      <c r="C797" s="6" t="str">
        <f>IF(ISERROR(VLOOKUP(IO_Riparian[[#This Row],[APP_ID]],Sheet1!$C$2:$C$9,1,FALSE)),"","Y")</f>
        <v/>
      </c>
      <c r="E797" s="6" t="s">
        <v>1531</v>
      </c>
      <c r="F797" s="41" t="s">
        <v>1532</v>
      </c>
      <c r="G797" s="6" t="s">
        <v>408</v>
      </c>
      <c r="H797" s="7">
        <v>1</v>
      </c>
      <c r="I797" s="7">
        <v>0</v>
      </c>
      <c r="J797" s="7">
        <v>1</v>
      </c>
      <c r="K797" s="7">
        <v>0</v>
      </c>
      <c r="L797" s="7">
        <v>1</v>
      </c>
      <c r="M797" s="7">
        <v>1</v>
      </c>
      <c r="N797" s="7">
        <v>1</v>
      </c>
      <c r="O797" s="7">
        <v>1</v>
      </c>
      <c r="P797" s="7">
        <v>1</v>
      </c>
      <c r="Q797" s="7">
        <v>1</v>
      </c>
      <c r="R797" s="7">
        <v>1</v>
      </c>
      <c r="S797" s="7">
        <v>1</v>
      </c>
      <c r="T797" s="8">
        <f>SUM(IO_Riparian[[#This Row],[JANUARY]:[DECEMBER]])</f>
        <v>10</v>
      </c>
    </row>
    <row r="798" spans="1:20" x14ac:dyDescent="0.25">
      <c r="A798" s="6" t="s">
        <v>419</v>
      </c>
      <c r="B798" s="6" t="str">
        <f>IF(ISERROR(VLOOKUP(IO_Riparian[[#This Row],[APP_ID]],Table6[APPL_ID],1,FALSE)),"","Y")</f>
        <v>Y</v>
      </c>
      <c r="C798" s="6" t="str">
        <f>IF(ISERROR(VLOOKUP(IO_Riparian[[#This Row],[APP_ID]],Sheet1!$C$2:$C$9,1,FALSE)),"","Y")</f>
        <v/>
      </c>
      <c r="E798" s="6" t="s">
        <v>1531</v>
      </c>
      <c r="F798" s="41" t="s">
        <v>1532</v>
      </c>
      <c r="G798" s="6" t="s">
        <v>408</v>
      </c>
      <c r="H798" s="7">
        <v>1</v>
      </c>
      <c r="I798" s="7">
        <v>0</v>
      </c>
      <c r="J798" s="7">
        <v>1</v>
      </c>
      <c r="K798" s="7">
        <v>0</v>
      </c>
      <c r="L798" s="7">
        <v>1</v>
      </c>
      <c r="M798" s="7">
        <v>1</v>
      </c>
      <c r="N798" s="7">
        <v>1</v>
      </c>
      <c r="O798" s="7">
        <v>1</v>
      </c>
      <c r="P798" s="7">
        <v>1</v>
      </c>
      <c r="Q798" s="7">
        <v>1</v>
      </c>
      <c r="R798" s="7">
        <v>1</v>
      </c>
      <c r="S798" s="7">
        <v>1</v>
      </c>
      <c r="T798" s="8">
        <f>SUM(IO_Riparian[[#This Row],[JANUARY]:[DECEMBER]])</f>
        <v>10</v>
      </c>
    </row>
    <row r="799" spans="1:20" x14ac:dyDescent="0.25">
      <c r="A799" s="6" t="s">
        <v>423</v>
      </c>
      <c r="B799" s="6" t="str">
        <f>IF(ISERROR(VLOOKUP(IO_Riparian[[#This Row],[APP_ID]],Table6[APPL_ID],1,FALSE)),"","Y")</f>
        <v>Y</v>
      </c>
      <c r="C799" s="6" t="str">
        <f>IF(ISERROR(VLOOKUP(IO_Riparian[[#This Row],[APP_ID]],Sheet1!$C$2:$C$9,1,FALSE)),"","Y")</f>
        <v/>
      </c>
      <c r="E799" s="6" t="s">
        <v>1531</v>
      </c>
      <c r="F799" s="41" t="s">
        <v>1532</v>
      </c>
      <c r="G799" s="6" t="s">
        <v>424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0</v>
      </c>
      <c r="N799" s="7">
        <v>0</v>
      </c>
      <c r="O799" s="7">
        <v>0</v>
      </c>
      <c r="P799" s="7">
        <v>1</v>
      </c>
      <c r="Q799" s="7">
        <v>1</v>
      </c>
      <c r="R799" s="7">
        <v>0</v>
      </c>
      <c r="S799" s="7">
        <v>0</v>
      </c>
      <c r="T799" s="8">
        <f>SUM(IO_Riparian[[#This Row],[JANUARY]:[DECEMBER]])</f>
        <v>2</v>
      </c>
    </row>
    <row r="800" spans="1:20" x14ac:dyDescent="0.25">
      <c r="A800" s="6" t="s">
        <v>429</v>
      </c>
      <c r="B800" s="6" t="str">
        <f>IF(ISERROR(VLOOKUP(IO_Riparian[[#This Row],[APP_ID]],Table6[APPL_ID],1,FALSE)),"","Y")</f>
        <v>Y</v>
      </c>
      <c r="C800" s="6" t="str">
        <f>IF(ISERROR(VLOOKUP(IO_Riparian[[#This Row],[APP_ID]],Sheet1!$C$2:$C$9,1,FALSE)),"","Y")</f>
        <v/>
      </c>
      <c r="E800" s="6" t="s">
        <v>1531</v>
      </c>
      <c r="F800" s="41" t="s">
        <v>1532</v>
      </c>
      <c r="G800" s="6" t="s">
        <v>424</v>
      </c>
      <c r="H800" s="7">
        <v>0</v>
      </c>
      <c r="I800" s="7">
        <v>0</v>
      </c>
      <c r="J800" s="7">
        <v>1</v>
      </c>
      <c r="K800" s="7">
        <v>0</v>
      </c>
      <c r="L800" s="7">
        <v>1</v>
      </c>
      <c r="M800" s="7">
        <v>1</v>
      </c>
      <c r="N800" s="7">
        <v>1</v>
      </c>
      <c r="O800" s="7">
        <v>1</v>
      </c>
      <c r="P800" s="7">
        <v>1</v>
      </c>
      <c r="Q800" s="7">
        <v>0</v>
      </c>
      <c r="R800" s="7">
        <v>0</v>
      </c>
      <c r="S800" s="7">
        <v>0</v>
      </c>
      <c r="T800" s="8">
        <f>SUM(IO_Riparian[[#This Row],[JANUARY]:[DECEMBER]])</f>
        <v>6</v>
      </c>
    </row>
    <row r="801" spans="1:20" x14ac:dyDescent="0.25">
      <c r="A801" s="6" t="s">
        <v>430</v>
      </c>
      <c r="B801" s="6" t="str">
        <f>IF(ISERROR(VLOOKUP(IO_Riparian[[#This Row],[APP_ID]],Table6[APPL_ID],1,FALSE)),"","Y")</f>
        <v>Y</v>
      </c>
      <c r="C801" s="6" t="str">
        <f>IF(ISERROR(VLOOKUP(IO_Riparian[[#This Row],[APP_ID]],Sheet1!$C$2:$C$9,1,FALSE)),"","Y")</f>
        <v/>
      </c>
      <c r="E801" s="6" t="s">
        <v>1531</v>
      </c>
      <c r="F801" s="41" t="s">
        <v>1532</v>
      </c>
      <c r="G801" s="6" t="s">
        <v>424</v>
      </c>
      <c r="H801" s="7">
        <v>0</v>
      </c>
      <c r="I801" s="7">
        <v>0</v>
      </c>
      <c r="J801" s="7">
        <v>0</v>
      </c>
      <c r="K801" s="7">
        <v>1</v>
      </c>
      <c r="L801" s="7">
        <v>1</v>
      </c>
      <c r="M801" s="7">
        <v>1</v>
      </c>
      <c r="N801" s="7">
        <v>1</v>
      </c>
      <c r="O801" s="7">
        <v>1</v>
      </c>
      <c r="P801" s="7">
        <v>1</v>
      </c>
      <c r="Q801" s="7">
        <v>0</v>
      </c>
      <c r="R801" s="7">
        <v>0</v>
      </c>
      <c r="S801" s="7">
        <v>1</v>
      </c>
      <c r="T801" s="8">
        <f>SUM(IO_Riparian[[#This Row],[JANUARY]:[DECEMBER]])</f>
        <v>7</v>
      </c>
    </row>
    <row r="802" spans="1:20" x14ac:dyDescent="0.25">
      <c r="A802" s="6" t="s">
        <v>1356</v>
      </c>
      <c r="B802" s="6" t="str">
        <f>IF(ISERROR(VLOOKUP(IO_Riparian[[#This Row],[APP_ID]],Table6[APPL_ID],1,FALSE)),"","Y")</f>
        <v>Y</v>
      </c>
      <c r="C802" s="6" t="str">
        <f>IF(ISERROR(VLOOKUP(IO_Riparian[[#This Row],[APP_ID]],Sheet1!$C$2:$C$9,1,FALSE)),"","Y")</f>
        <v/>
      </c>
      <c r="E802" s="6" t="s">
        <v>1531</v>
      </c>
      <c r="F802" s="41" t="s">
        <v>1532</v>
      </c>
      <c r="G802" s="6" t="s">
        <v>424</v>
      </c>
      <c r="H802" s="7">
        <v>0</v>
      </c>
      <c r="I802" s="7">
        <v>0</v>
      </c>
      <c r="J802" s="7">
        <v>0</v>
      </c>
      <c r="K802" s="7">
        <v>0</v>
      </c>
      <c r="L802" s="7">
        <v>1</v>
      </c>
      <c r="M802" s="7">
        <v>1</v>
      </c>
      <c r="N802" s="7">
        <v>1</v>
      </c>
      <c r="O802" s="7">
        <v>1</v>
      </c>
      <c r="P802" s="7">
        <v>1</v>
      </c>
      <c r="Q802" s="7">
        <v>0</v>
      </c>
      <c r="R802" s="7">
        <v>0</v>
      </c>
      <c r="S802" s="7">
        <v>1</v>
      </c>
      <c r="T802" s="8">
        <f>SUM(IO_Riparian[[#This Row],[JANUARY]:[DECEMBER]])</f>
        <v>6</v>
      </c>
    </row>
    <row r="803" spans="1:20" x14ac:dyDescent="0.25">
      <c r="A803" s="6" t="s">
        <v>431</v>
      </c>
      <c r="B803" s="6" t="str">
        <f>IF(ISERROR(VLOOKUP(IO_Riparian[[#This Row],[APP_ID]],Table6[APPL_ID],1,FALSE)),"","Y")</f>
        <v>Y</v>
      </c>
      <c r="C803" s="6" t="str">
        <f>IF(ISERROR(VLOOKUP(IO_Riparian[[#This Row],[APP_ID]],Sheet1!$C$2:$C$9,1,FALSE)),"","Y")</f>
        <v/>
      </c>
      <c r="E803" s="6" t="s">
        <v>1531</v>
      </c>
      <c r="F803" s="41" t="s">
        <v>1532</v>
      </c>
      <c r="G803" s="6" t="s">
        <v>424</v>
      </c>
      <c r="H803" s="7">
        <v>0</v>
      </c>
      <c r="I803" s="7">
        <v>0</v>
      </c>
      <c r="J803" s="7">
        <v>0</v>
      </c>
      <c r="K803" s="7">
        <v>0</v>
      </c>
      <c r="L803" s="7">
        <v>1</v>
      </c>
      <c r="M803" s="7">
        <v>1</v>
      </c>
      <c r="N803" s="7">
        <v>1</v>
      </c>
      <c r="O803" s="7">
        <v>1</v>
      </c>
      <c r="P803" s="7">
        <v>1</v>
      </c>
      <c r="Q803" s="7">
        <v>0</v>
      </c>
      <c r="R803" s="7">
        <v>0</v>
      </c>
      <c r="S803" s="7">
        <v>1</v>
      </c>
      <c r="T803" s="8">
        <f>SUM(IO_Riparian[[#This Row],[JANUARY]:[DECEMBER]])</f>
        <v>6</v>
      </c>
    </row>
    <row r="804" spans="1:20" x14ac:dyDescent="0.25">
      <c r="A804" s="6" t="s">
        <v>432</v>
      </c>
      <c r="B804" s="6" t="str">
        <f>IF(ISERROR(VLOOKUP(IO_Riparian[[#This Row],[APP_ID]],Table6[APPL_ID],1,FALSE)),"","Y")</f>
        <v>Y</v>
      </c>
      <c r="C804" s="6" t="str">
        <f>IF(ISERROR(VLOOKUP(IO_Riparian[[#This Row],[APP_ID]],Sheet1!$C$2:$C$9,1,FALSE)),"","Y")</f>
        <v/>
      </c>
      <c r="E804" s="6" t="s">
        <v>1531</v>
      </c>
      <c r="F804" s="41" t="s">
        <v>1532</v>
      </c>
      <c r="G804" s="6" t="s">
        <v>424</v>
      </c>
      <c r="H804" s="7">
        <v>0</v>
      </c>
      <c r="I804" s="7">
        <v>0</v>
      </c>
      <c r="J804" s="7">
        <v>1</v>
      </c>
      <c r="K804" s="7">
        <v>1</v>
      </c>
      <c r="L804" s="7">
        <v>1</v>
      </c>
      <c r="M804" s="7">
        <v>1</v>
      </c>
      <c r="N804" s="7">
        <v>1</v>
      </c>
      <c r="O804" s="7">
        <v>1</v>
      </c>
      <c r="P804" s="7">
        <v>1</v>
      </c>
      <c r="Q804" s="7">
        <v>0</v>
      </c>
      <c r="R804" s="7">
        <v>0</v>
      </c>
      <c r="S804" s="7">
        <v>0</v>
      </c>
      <c r="T804" s="8">
        <f>SUM(IO_Riparian[[#This Row],[JANUARY]:[DECEMBER]])</f>
        <v>7</v>
      </c>
    </row>
    <row r="805" spans="1:20" x14ac:dyDescent="0.25">
      <c r="A805" s="6" t="s">
        <v>912</v>
      </c>
      <c r="B805" s="6" t="str">
        <f>IF(ISERROR(VLOOKUP(IO_Riparian[[#This Row],[APP_ID]],Table6[APPL_ID],1,FALSE)),"","Y")</f>
        <v>Y</v>
      </c>
      <c r="C805" s="6" t="str">
        <f>IF(ISERROR(VLOOKUP(IO_Riparian[[#This Row],[APP_ID]],Sheet1!$C$2:$C$9,1,FALSE)),"","Y")</f>
        <v/>
      </c>
      <c r="E805" s="6" t="s">
        <v>1531</v>
      </c>
      <c r="F805" s="41" t="s">
        <v>1533</v>
      </c>
      <c r="G805" s="6" t="s">
        <v>801</v>
      </c>
      <c r="H805" s="7">
        <v>1</v>
      </c>
      <c r="I805" s="7">
        <v>1</v>
      </c>
      <c r="J805" s="7">
        <v>1</v>
      </c>
      <c r="K805" s="7">
        <v>1</v>
      </c>
      <c r="L805" s="7">
        <v>1</v>
      </c>
      <c r="M805" s="7">
        <v>1</v>
      </c>
      <c r="N805" s="7">
        <v>1</v>
      </c>
      <c r="O805" s="7">
        <v>1</v>
      </c>
      <c r="P805" s="7">
        <v>1</v>
      </c>
      <c r="Q805" s="7">
        <v>1</v>
      </c>
      <c r="R805" s="7">
        <v>1</v>
      </c>
      <c r="S805" s="7">
        <v>1</v>
      </c>
      <c r="T805" s="8">
        <f>SUM(IO_Riparian[[#This Row],[JANUARY]:[DECEMBER]])</f>
        <v>12</v>
      </c>
    </row>
    <row r="806" spans="1:20" x14ac:dyDescent="0.25">
      <c r="A806" s="6" t="s">
        <v>918</v>
      </c>
      <c r="B806" s="6" t="str">
        <f>IF(ISERROR(VLOOKUP(IO_Riparian[[#This Row],[APP_ID]],Table6[APPL_ID],1,FALSE)),"","Y")</f>
        <v>Y</v>
      </c>
      <c r="C806" s="6" t="str">
        <f>IF(ISERROR(VLOOKUP(IO_Riparian[[#This Row],[APP_ID]],Sheet1!$C$2:$C$9,1,FALSE)),"","Y")</f>
        <v/>
      </c>
      <c r="E806" s="6" t="s">
        <v>1531</v>
      </c>
      <c r="F806" s="41" t="s">
        <v>1533</v>
      </c>
      <c r="G806" s="6" t="s">
        <v>801</v>
      </c>
      <c r="H806" s="7">
        <v>1</v>
      </c>
      <c r="I806" s="7">
        <v>1</v>
      </c>
      <c r="J806" s="7">
        <v>1</v>
      </c>
      <c r="K806" s="7">
        <v>1</v>
      </c>
      <c r="L806" s="7">
        <v>1</v>
      </c>
      <c r="M806" s="7">
        <v>1</v>
      </c>
      <c r="N806" s="7">
        <v>1</v>
      </c>
      <c r="O806" s="7">
        <v>1</v>
      </c>
      <c r="P806" s="7">
        <v>1</v>
      </c>
      <c r="Q806" s="7">
        <v>1</v>
      </c>
      <c r="R806" s="7">
        <v>1</v>
      </c>
      <c r="S806" s="7">
        <v>1</v>
      </c>
      <c r="T806" s="8">
        <f>SUM(IO_Riparian[[#This Row],[JANUARY]:[DECEMBER]])</f>
        <v>12</v>
      </c>
    </row>
    <row r="807" spans="1:20" x14ac:dyDescent="0.25">
      <c r="A807" s="6" t="s">
        <v>928</v>
      </c>
      <c r="B807" s="6" t="str">
        <f>IF(ISERROR(VLOOKUP(IO_Riparian[[#This Row],[APP_ID]],Table6[APPL_ID],1,FALSE)),"","Y")</f>
        <v>Y</v>
      </c>
      <c r="C807" s="6" t="str">
        <f>IF(ISERROR(VLOOKUP(IO_Riparian[[#This Row],[APP_ID]],Sheet1!$C$2:$C$9,1,FALSE)),"","Y")</f>
        <v/>
      </c>
      <c r="E807" s="6" t="s">
        <v>1531</v>
      </c>
      <c r="F807" s="41" t="s">
        <v>1533</v>
      </c>
      <c r="G807" s="6" t="s">
        <v>801</v>
      </c>
      <c r="H807" s="7">
        <v>1</v>
      </c>
      <c r="I807" s="7">
        <v>1</v>
      </c>
      <c r="J807" s="7">
        <v>1</v>
      </c>
      <c r="K807" s="7">
        <v>1</v>
      </c>
      <c r="L807" s="7">
        <v>1</v>
      </c>
      <c r="M807" s="7">
        <v>1</v>
      </c>
      <c r="N807" s="7">
        <v>1</v>
      </c>
      <c r="O807" s="7">
        <v>1</v>
      </c>
      <c r="P807" s="7">
        <v>1</v>
      </c>
      <c r="Q807" s="7">
        <v>1</v>
      </c>
      <c r="R807" s="7">
        <v>1</v>
      </c>
      <c r="S807" s="7">
        <v>1</v>
      </c>
      <c r="T807" s="8">
        <f>SUM(IO_Riparian[[#This Row],[JANUARY]:[DECEMBER]])</f>
        <v>12</v>
      </c>
    </row>
    <row r="808" spans="1:20" x14ac:dyDescent="0.25">
      <c r="A808" s="6" t="s">
        <v>198</v>
      </c>
      <c r="B808" s="6" t="str">
        <f>IF(ISERROR(VLOOKUP(IO_Riparian[[#This Row],[APP_ID]],Table6[APPL_ID],1,FALSE)),"","Y")</f>
        <v>Y</v>
      </c>
      <c r="C808" s="6" t="str">
        <f>IF(ISERROR(VLOOKUP(IO_Riparian[[#This Row],[APP_ID]],Sheet1!$C$2:$C$9,1,FALSE)),"","Y")</f>
        <v/>
      </c>
      <c r="E808" s="6" t="s">
        <v>1531</v>
      </c>
      <c r="F808" s="41" t="s">
        <v>1532</v>
      </c>
      <c r="G808" s="6" t="s">
        <v>199</v>
      </c>
      <c r="H808" s="7">
        <v>0</v>
      </c>
      <c r="I808" s="7">
        <v>0</v>
      </c>
      <c r="J808" s="7">
        <v>0</v>
      </c>
      <c r="K808" s="7">
        <v>1</v>
      </c>
      <c r="L808" s="7">
        <v>1</v>
      </c>
      <c r="M808" s="7">
        <v>1</v>
      </c>
      <c r="N808" s="7">
        <v>1</v>
      </c>
      <c r="O808" s="7">
        <v>1</v>
      </c>
      <c r="P808" s="7">
        <v>1</v>
      </c>
      <c r="Q808" s="7">
        <v>1</v>
      </c>
      <c r="R808" s="7">
        <v>0</v>
      </c>
      <c r="S808" s="7">
        <v>0</v>
      </c>
      <c r="T808" s="8">
        <f>SUM(IO_Riparian[[#This Row],[JANUARY]:[DECEMBER]])</f>
        <v>7</v>
      </c>
    </row>
    <row r="809" spans="1:20" x14ac:dyDescent="0.25">
      <c r="A809" s="6" t="s">
        <v>200</v>
      </c>
      <c r="B809" s="6" t="str">
        <f>IF(ISERROR(VLOOKUP(IO_Riparian[[#This Row],[APP_ID]],Table6[APPL_ID],1,FALSE)),"","Y")</f>
        <v>Y</v>
      </c>
      <c r="C809" s="6" t="str">
        <f>IF(ISERROR(VLOOKUP(IO_Riparian[[#This Row],[APP_ID]],Sheet1!$C$2:$C$9,1,FALSE)),"","Y")</f>
        <v/>
      </c>
      <c r="E809" s="6" t="s">
        <v>1531</v>
      </c>
      <c r="F809" s="41" t="s">
        <v>1532</v>
      </c>
      <c r="G809" s="6" t="s">
        <v>199</v>
      </c>
      <c r="H809" s="7">
        <v>0</v>
      </c>
      <c r="I809" s="7">
        <v>0</v>
      </c>
      <c r="J809" s="7">
        <v>0</v>
      </c>
      <c r="K809" s="7">
        <v>1</v>
      </c>
      <c r="L809" s="7">
        <v>1</v>
      </c>
      <c r="M809" s="7">
        <v>1</v>
      </c>
      <c r="N809" s="7">
        <v>1</v>
      </c>
      <c r="O809" s="7">
        <v>1</v>
      </c>
      <c r="P809" s="7">
        <v>1</v>
      </c>
      <c r="Q809" s="7">
        <v>1</v>
      </c>
      <c r="R809" s="7">
        <v>0</v>
      </c>
      <c r="S809" s="7">
        <v>0</v>
      </c>
      <c r="T809" s="8">
        <f>SUM(IO_Riparian[[#This Row],[JANUARY]:[DECEMBER]])</f>
        <v>7</v>
      </c>
    </row>
    <row r="810" spans="1:20" x14ac:dyDescent="0.25">
      <c r="A810" s="6" t="s">
        <v>203</v>
      </c>
      <c r="B810" s="6" t="str">
        <f>IF(ISERROR(VLOOKUP(IO_Riparian[[#This Row],[APP_ID]],Table6[APPL_ID],1,FALSE)),"","Y")</f>
        <v>Y</v>
      </c>
      <c r="C810" s="6" t="str">
        <f>IF(ISERROR(VLOOKUP(IO_Riparian[[#This Row],[APP_ID]],Sheet1!$C$2:$C$9,1,FALSE)),"","Y")</f>
        <v/>
      </c>
      <c r="E810" s="6" t="s">
        <v>1531</v>
      </c>
      <c r="F810" s="41" t="s">
        <v>1532</v>
      </c>
      <c r="G810" s="6" t="s">
        <v>199</v>
      </c>
      <c r="H810" s="7">
        <v>0</v>
      </c>
      <c r="I810" s="7">
        <v>0</v>
      </c>
      <c r="J810" s="7">
        <v>0</v>
      </c>
      <c r="K810" s="7">
        <v>1</v>
      </c>
      <c r="L810" s="7">
        <v>1</v>
      </c>
      <c r="M810" s="7">
        <v>1</v>
      </c>
      <c r="N810" s="7">
        <v>1</v>
      </c>
      <c r="O810" s="7">
        <v>1</v>
      </c>
      <c r="P810" s="7">
        <v>1</v>
      </c>
      <c r="Q810" s="7">
        <v>1</v>
      </c>
      <c r="R810" s="7">
        <v>0</v>
      </c>
      <c r="S810" s="7">
        <v>0</v>
      </c>
      <c r="T810" s="8">
        <f>SUM(IO_Riparian[[#This Row],[JANUARY]:[DECEMBER]])</f>
        <v>7</v>
      </c>
    </row>
    <row r="811" spans="1:20" x14ac:dyDescent="0.25">
      <c r="A811" s="6" t="s">
        <v>179</v>
      </c>
      <c r="B811" s="6" t="str">
        <f>IF(ISERROR(VLOOKUP(IO_Riparian[[#This Row],[APP_ID]],Table6[APPL_ID],1,FALSE)),"","Y")</f>
        <v>Y</v>
      </c>
      <c r="C811" s="6" t="str">
        <f>IF(ISERROR(VLOOKUP(IO_Riparian[[#This Row],[APP_ID]],Sheet1!$C$2:$C$9,1,FALSE)),"","Y")</f>
        <v/>
      </c>
      <c r="E811" s="6" t="s">
        <v>1531</v>
      </c>
      <c r="F811" s="41" t="s">
        <v>1532</v>
      </c>
      <c r="G811" s="6" t="s">
        <v>180</v>
      </c>
      <c r="H811" s="7">
        <v>0</v>
      </c>
      <c r="I811" s="7">
        <v>0</v>
      </c>
      <c r="J811" s="7">
        <v>0</v>
      </c>
      <c r="K811" s="7">
        <v>1</v>
      </c>
      <c r="L811" s="7">
        <v>1</v>
      </c>
      <c r="M811" s="7">
        <v>1</v>
      </c>
      <c r="N811" s="7">
        <v>1</v>
      </c>
      <c r="O811" s="7">
        <v>1</v>
      </c>
      <c r="P811" s="7">
        <v>1</v>
      </c>
      <c r="Q811" s="7">
        <v>0</v>
      </c>
      <c r="R811" s="7">
        <v>0</v>
      </c>
      <c r="S811" s="7">
        <v>0</v>
      </c>
      <c r="T811" s="8">
        <f>SUM(IO_Riparian[[#This Row],[JANUARY]:[DECEMBER]])</f>
        <v>6</v>
      </c>
    </row>
    <row r="812" spans="1:20" x14ac:dyDescent="0.25">
      <c r="A812" s="6" t="s">
        <v>185</v>
      </c>
      <c r="B812" s="6" t="str">
        <f>IF(ISERROR(VLOOKUP(IO_Riparian[[#This Row],[APP_ID]],Table6[APPL_ID],1,FALSE)),"","Y")</f>
        <v>Y</v>
      </c>
      <c r="C812" s="6" t="str">
        <f>IF(ISERROR(VLOOKUP(IO_Riparian[[#This Row],[APP_ID]],Sheet1!$C$2:$C$9,1,FALSE)),"","Y")</f>
        <v/>
      </c>
      <c r="E812" s="6" t="s">
        <v>1531</v>
      </c>
      <c r="F812" s="41" t="s">
        <v>1532</v>
      </c>
      <c r="G812" s="6" t="s">
        <v>180</v>
      </c>
      <c r="H812" s="7">
        <v>0</v>
      </c>
      <c r="I812" s="7">
        <v>0</v>
      </c>
      <c r="J812" s="7">
        <v>0</v>
      </c>
      <c r="K812" s="7">
        <v>1</v>
      </c>
      <c r="L812" s="7">
        <v>1</v>
      </c>
      <c r="M812" s="7">
        <v>1</v>
      </c>
      <c r="N812" s="7">
        <v>1</v>
      </c>
      <c r="O812" s="7">
        <v>1</v>
      </c>
      <c r="P812" s="7">
        <v>1</v>
      </c>
      <c r="Q812" s="7">
        <v>0</v>
      </c>
      <c r="R812" s="7">
        <v>0</v>
      </c>
      <c r="S812" s="7">
        <v>0</v>
      </c>
      <c r="T812" s="8">
        <f>SUM(IO_Riparian[[#This Row],[JANUARY]:[DECEMBER]])</f>
        <v>6</v>
      </c>
    </row>
    <row r="813" spans="1:20" x14ac:dyDescent="0.25">
      <c r="A813" s="6" t="s">
        <v>758</v>
      </c>
      <c r="B813" s="6" t="str">
        <f>IF(ISERROR(VLOOKUP(IO_Riparian[[#This Row],[APP_ID]],Table6[APPL_ID],1,FALSE)),"","Y")</f>
        <v>Y</v>
      </c>
      <c r="C813" s="6" t="str">
        <f>IF(ISERROR(VLOOKUP(IO_Riparian[[#This Row],[APP_ID]],Sheet1!$C$2:$C$9,1,FALSE)),"","Y")</f>
        <v/>
      </c>
      <c r="E813" s="6" t="s">
        <v>1531</v>
      </c>
      <c r="F813" s="41" t="s">
        <v>1533</v>
      </c>
      <c r="G813" s="6" t="s">
        <v>759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190</v>
      </c>
      <c r="O813" s="7">
        <v>280</v>
      </c>
      <c r="P813" s="7">
        <v>0</v>
      </c>
      <c r="Q813" s="7">
        <v>0</v>
      </c>
      <c r="R813" s="7">
        <v>0</v>
      </c>
      <c r="S813" s="7">
        <v>0</v>
      </c>
      <c r="T813" s="8">
        <f>SUM(IO_Riparian[[#This Row],[JANUARY]:[DECEMBER]])</f>
        <v>470</v>
      </c>
    </row>
    <row r="814" spans="1:20" x14ac:dyDescent="0.25">
      <c r="A814" s="6" t="s">
        <v>1372</v>
      </c>
      <c r="B814" s="6" t="str">
        <f>IF(ISERROR(VLOOKUP(IO_Riparian[[#This Row],[APP_ID]],Table6[APPL_ID],1,FALSE)),"","Y")</f>
        <v>Y</v>
      </c>
      <c r="C814" s="6" t="str">
        <f>IF(ISERROR(VLOOKUP(IO_Riparian[[#This Row],[APP_ID]],Sheet1!$C$2:$C$9,1,FALSE)),"","Y")</f>
        <v/>
      </c>
      <c r="E814" s="6" t="s">
        <v>1531</v>
      </c>
      <c r="F814" s="41" t="s">
        <v>1532</v>
      </c>
      <c r="G814" s="6" t="s">
        <v>1373</v>
      </c>
      <c r="H814" s="7">
        <v>0</v>
      </c>
      <c r="I814" s="7">
        <v>1</v>
      </c>
      <c r="J814" s="7">
        <v>0</v>
      </c>
      <c r="K814" s="7">
        <v>0</v>
      </c>
      <c r="L814" s="7">
        <v>0</v>
      </c>
      <c r="M814" s="7">
        <v>0</v>
      </c>
      <c r="N814" s="7">
        <v>1</v>
      </c>
      <c r="O814" s="7">
        <v>1</v>
      </c>
      <c r="P814" s="7">
        <v>0</v>
      </c>
      <c r="Q814" s="7">
        <v>0</v>
      </c>
      <c r="R814" s="7">
        <v>0</v>
      </c>
      <c r="S814" s="7">
        <v>0</v>
      </c>
      <c r="T814" s="8">
        <f>SUM(IO_Riparian[[#This Row],[JANUARY]:[DECEMBER]])</f>
        <v>3</v>
      </c>
    </row>
    <row r="815" spans="1:20" x14ac:dyDescent="0.25">
      <c r="A815" s="6" t="s">
        <v>765</v>
      </c>
      <c r="B815" s="6" t="str">
        <f>IF(ISERROR(VLOOKUP(IO_Riparian[[#This Row],[APP_ID]],Table6[APPL_ID],1,FALSE)),"","Y")</f>
        <v>Y</v>
      </c>
      <c r="C815" s="6" t="str">
        <f>IF(ISERROR(VLOOKUP(IO_Riparian[[#This Row],[APP_ID]],Sheet1!$C$2:$C$9,1,FALSE)),"","Y")</f>
        <v/>
      </c>
      <c r="E815" s="6" t="s">
        <v>1531</v>
      </c>
      <c r="F815" s="41" t="s">
        <v>1532</v>
      </c>
      <c r="G815" s="6" t="s">
        <v>766</v>
      </c>
      <c r="H815" s="7">
        <v>1</v>
      </c>
      <c r="I815" s="7">
        <v>1</v>
      </c>
      <c r="J815" s="7">
        <v>1</v>
      </c>
      <c r="K815" s="7">
        <v>1</v>
      </c>
      <c r="L815" s="7">
        <v>1</v>
      </c>
      <c r="M815" s="7">
        <v>1</v>
      </c>
      <c r="N815" s="7">
        <v>1</v>
      </c>
      <c r="O815" s="7">
        <v>1</v>
      </c>
      <c r="P815" s="7">
        <v>1</v>
      </c>
      <c r="Q815" s="7">
        <v>1</v>
      </c>
      <c r="R815" s="7">
        <v>1</v>
      </c>
      <c r="S815" s="7">
        <v>1</v>
      </c>
      <c r="T815" s="8">
        <f>SUM(IO_Riparian[[#This Row],[JANUARY]:[DECEMBER]])</f>
        <v>12</v>
      </c>
    </row>
    <row r="816" spans="1:20" x14ac:dyDescent="0.25">
      <c r="A816" s="6" t="s">
        <v>772</v>
      </c>
      <c r="B816" s="6" t="str">
        <f>IF(ISERROR(VLOOKUP(IO_Riparian[[#This Row],[APP_ID]],Table6[APPL_ID],1,FALSE)),"","Y")</f>
        <v>Y</v>
      </c>
      <c r="C816" s="6" t="str">
        <f>IF(ISERROR(VLOOKUP(IO_Riparian[[#This Row],[APP_ID]],Sheet1!$C$2:$C$9,1,FALSE)),"","Y")</f>
        <v/>
      </c>
      <c r="E816" s="6" t="s">
        <v>1531</v>
      </c>
      <c r="F816" s="41" t="s">
        <v>1532</v>
      </c>
      <c r="G816" s="6" t="s">
        <v>773</v>
      </c>
      <c r="H816" s="7">
        <v>1</v>
      </c>
      <c r="I816" s="7">
        <v>1</v>
      </c>
      <c r="J816" s="7">
        <v>1</v>
      </c>
      <c r="K816" s="7">
        <v>1</v>
      </c>
      <c r="L816" s="7">
        <v>1</v>
      </c>
      <c r="M816" s="7">
        <v>1</v>
      </c>
      <c r="N816" s="7">
        <v>1</v>
      </c>
      <c r="O816" s="7">
        <v>1</v>
      </c>
      <c r="P816" s="7">
        <v>1</v>
      </c>
      <c r="Q816" s="7">
        <v>1</v>
      </c>
      <c r="R816" s="7">
        <v>1</v>
      </c>
      <c r="S816" s="7">
        <v>1</v>
      </c>
      <c r="T816" s="8">
        <f>SUM(IO_Riparian[[#This Row],[JANUARY]:[DECEMBER]])</f>
        <v>12</v>
      </c>
    </row>
    <row r="817" spans="1:20" x14ac:dyDescent="0.25">
      <c r="A817" s="6" t="s">
        <v>792</v>
      </c>
      <c r="B817" s="6" t="str">
        <f>IF(ISERROR(VLOOKUP(IO_Riparian[[#This Row],[APP_ID]],Table6[APPL_ID],1,FALSE)),"","Y")</f>
        <v>Y</v>
      </c>
      <c r="C817" s="6" t="str">
        <f>IF(ISERROR(VLOOKUP(IO_Riparian[[#This Row],[APP_ID]],Sheet1!$C$2:$C$9,1,FALSE)),"","Y")</f>
        <v/>
      </c>
      <c r="E817" s="6" t="s">
        <v>1531</v>
      </c>
      <c r="F817" s="41" t="s">
        <v>1532</v>
      </c>
      <c r="G817" s="6" t="s">
        <v>766</v>
      </c>
      <c r="H817" s="7">
        <v>1</v>
      </c>
      <c r="I817" s="7">
        <v>1</v>
      </c>
      <c r="J817" s="7">
        <v>1</v>
      </c>
      <c r="K817" s="7">
        <v>1</v>
      </c>
      <c r="L817" s="7">
        <v>1</v>
      </c>
      <c r="M817" s="7">
        <v>1</v>
      </c>
      <c r="N817" s="7">
        <v>1</v>
      </c>
      <c r="O817" s="7">
        <v>1</v>
      </c>
      <c r="P817" s="7">
        <v>1</v>
      </c>
      <c r="Q817" s="7">
        <v>1</v>
      </c>
      <c r="R817" s="7">
        <v>1</v>
      </c>
      <c r="S817" s="7">
        <v>1</v>
      </c>
      <c r="T817" s="8">
        <f>SUM(IO_Riparian[[#This Row],[JANUARY]:[DECEMBER]])</f>
        <v>12</v>
      </c>
    </row>
    <row r="818" spans="1:20" x14ac:dyDescent="0.25">
      <c r="A818" s="6" t="s">
        <v>799</v>
      </c>
      <c r="B818" s="6" t="str">
        <f>IF(ISERROR(VLOOKUP(IO_Riparian[[#This Row],[APP_ID]],Table6[APPL_ID],1,FALSE)),"","Y")</f>
        <v>Y</v>
      </c>
      <c r="C818" s="6" t="str">
        <f>IF(ISERROR(VLOOKUP(IO_Riparian[[#This Row],[APP_ID]],Sheet1!$C$2:$C$9,1,FALSE)),"","Y")</f>
        <v/>
      </c>
      <c r="E818" s="6" t="s">
        <v>1531</v>
      </c>
      <c r="F818" s="41" t="s">
        <v>1532</v>
      </c>
      <c r="G818" s="6" t="s">
        <v>773</v>
      </c>
      <c r="H818" s="7">
        <v>1</v>
      </c>
      <c r="I818" s="7">
        <v>1</v>
      </c>
      <c r="J818" s="7">
        <v>1</v>
      </c>
      <c r="K818" s="7">
        <v>1</v>
      </c>
      <c r="L818" s="7">
        <v>1</v>
      </c>
      <c r="M818" s="7">
        <v>1</v>
      </c>
      <c r="N818" s="7">
        <v>1</v>
      </c>
      <c r="O818" s="7">
        <v>1</v>
      </c>
      <c r="P818" s="7">
        <v>1</v>
      </c>
      <c r="Q818" s="7">
        <v>1</v>
      </c>
      <c r="R818" s="7">
        <v>1</v>
      </c>
      <c r="S818" s="7">
        <v>1</v>
      </c>
      <c r="T818" s="8">
        <f>SUM(IO_Riparian[[#This Row],[JANUARY]:[DECEMBER]])</f>
        <v>12</v>
      </c>
    </row>
    <row r="819" spans="1:20" x14ac:dyDescent="0.25">
      <c r="A819" s="6" t="s">
        <v>814</v>
      </c>
      <c r="B819" s="6" t="str">
        <f>IF(ISERROR(VLOOKUP(IO_Riparian[[#This Row],[APP_ID]],Table6[APPL_ID],1,FALSE)),"","Y")</f>
        <v>Y</v>
      </c>
      <c r="C819" s="6" t="str">
        <f>IF(ISERROR(VLOOKUP(IO_Riparian[[#This Row],[APP_ID]],Sheet1!$C$2:$C$9,1,FALSE)),"","Y")</f>
        <v/>
      </c>
      <c r="E819" s="6" t="s">
        <v>1531</v>
      </c>
      <c r="F819" s="41" t="s">
        <v>1532</v>
      </c>
      <c r="G819" s="6" t="s">
        <v>773</v>
      </c>
      <c r="H819" s="7">
        <v>1</v>
      </c>
      <c r="I819" s="7">
        <v>1</v>
      </c>
      <c r="J819" s="7">
        <v>1</v>
      </c>
      <c r="K819" s="7">
        <v>1</v>
      </c>
      <c r="L819" s="7">
        <v>1</v>
      </c>
      <c r="M819" s="7">
        <v>1</v>
      </c>
      <c r="N819" s="7">
        <v>1</v>
      </c>
      <c r="O819" s="7">
        <v>1</v>
      </c>
      <c r="P819" s="7">
        <v>1</v>
      </c>
      <c r="Q819" s="7">
        <v>1</v>
      </c>
      <c r="R819" s="7">
        <v>1</v>
      </c>
      <c r="S819" s="7">
        <v>1</v>
      </c>
      <c r="T819" s="8">
        <f>SUM(IO_Riparian[[#This Row],[JANUARY]:[DECEMBER]])</f>
        <v>12</v>
      </c>
    </row>
    <row r="820" spans="1:20" x14ac:dyDescent="0.25">
      <c r="A820" s="6" t="s">
        <v>837</v>
      </c>
      <c r="B820" s="6" t="str">
        <f>IF(ISERROR(VLOOKUP(IO_Riparian[[#This Row],[APP_ID]],Table6[APPL_ID],1,FALSE)),"","Y")</f>
        <v>Y</v>
      </c>
      <c r="C820" s="6" t="str">
        <f>IF(ISERROR(VLOOKUP(IO_Riparian[[#This Row],[APP_ID]],Sheet1!$C$2:$C$9,1,FALSE)),"","Y")</f>
        <v/>
      </c>
      <c r="E820" s="6" t="s">
        <v>1531</v>
      </c>
      <c r="F820" s="41" t="s">
        <v>1532</v>
      </c>
      <c r="G820" s="6" t="s">
        <v>773</v>
      </c>
      <c r="H820" s="7">
        <v>1</v>
      </c>
      <c r="I820" s="7">
        <v>1</v>
      </c>
      <c r="J820" s="7">
        <v>1</v>
      </c>
      <c r="K820" s="7">
        <v>1</v>
      </c>
      <c r="L820" s="7">
        <v>1</v>
      </c>
      <c r="M820" s="7">
        <v>1</v>
      </c>
      <c r="N820" s="7">
        <v>1</v>
      </c>
      <c r="O820" s="7">
        <v>1</v>
      </c>
      <c r="P820" s="7">
        <v>1</v>
      </c>
      <c r="Q820" s="7">
        <v>1</v>
      </c>
      <c r="R820" s="7">
        <v>1</v>
      </c>
      <c r="S820" s="7">
        <v>1</v>
      </c>
      <c r="T820" s="8">
        <f>SUM(IO_Riparian[[#This Row],[JANUARY]:[DECEMBER]])</f>
        <v>12</v>
      </c>
    </row>
    <row r="821" spans="1:20" x14ac:dyDescent="0.25">
      <c r="A821" s="6" t="s">
        <v>854</v>
      </c>
      <c r="B821" s="6" t="str">
        <f>IF(ISERROR(VLOOKUP(IO_Riparian[[#This Row],[APP_ID]],Table6[APPL_ID],1,FALSE)),"","Y")</f>
        <v>Y</v>
      </c>
      <c r="C821" s="6" t="str">
        <f>IF(ISERROR(VLOOKUP(IO_Riparian[[#This Row],[APP_ID]],Sheet1!$C$2:$C$9,1,FALSE)),"","Y")</f>
        <v/>
      </c>
      <c r="E821" s="6" t="s">
        <v>1531</v>
      </c>
      <c r="F821" s="41" t="s">
        <v>1532</v>
      </c>
      <c r="G821" s="6" t="s">
        <v>773</v>
      </c>
      <c r="H821" s="7">
        <v>1</v>
      </c>
      <c r="I821" s="7">
        <v>1</v>
      </c>
      <c r="J821" s="7">
        <v>1</v>
      </c>
      <c r="K821" s="7">
        <v>1</v>
      </c>
      <c r="L821" s="7">
        <v>1</v>
      </c>
      <c r="M821" s="7">
        <v>1</v>
      </c>
      <c r="N821" s="7">
        <v>1</v>
      </c>
      <c r="O821" s="7">
        <v>1</v>
      </c>
      <c r="P821" s="7">
        <v>1</v>
      </c>
      <c r="Q821" s="7">
        <v>1</v>
      </c>
      <c r="R821" s="7">
        <v>1</v>
      </c>
      <c r="S821" s="7">
        <v>1</v>
      </c>
      <c r="T821" s="8">
        <f>SUM(IO_Riparian[[#This Row],[JANUARY]:[DECEMBER]])</f>
        <v>12</v>
      </c>
    </row>
    <row r="822" spans="1:20" x14ac:dyDescent="0.25">
      <c r="A822" s="6" t="s">
        <v>863</v>
      </c>
      <c r="B822" s="6" t="str">
        <f>IF(ISERROR(VLOOKUP(IO_Riparian[[#This Row],[APP_ID]],Table6[APPL_ID],1,FALSE)),"","Y")</f>
        <v>Y</v>
      </c>
      <c r="C822" s="6" t="str">
        <f>IF(ISERROR(VLOOKUP(IO_Riparian[[#This Row],[APP_ID]],Sheet1!$C$2:$C$9,1,FALSE)),"","Y")</f>
        <v/>
      </c>
      <c r="E822" s="6" t="s">
        <v>1531</v>
      </c>
      <c r="F822" s="41" t="s">
        <v>1532</v>
      </c>
      <c r="G822" s="6" t="s">
        <v>773</v>
      </c>
      <c r="H822" s="7">
        <v>1</v>
      </c>
      <c r="I822" s="7">
        <v>1</v>
      </c>
      <c r="J822" s="7">
        <v>1</v>
      </c>
      <c r="K822" s="7">
        <v>1</v>
      </c>
      <c r="L822" s="7">
        <v>1</v>
      </c>
      <c r="M822" s="7">
        <v>1</v>
      </c>
      <c r="N822" s="7">
        <v>1</v>
      </c>
      <c r="O822" s="7">
        <v>1</v>
      </c>
      <c r="P822" s="7">
        <v>1</v>
      </c>
      <c r="Q822" s="7">
        <v>1</v>
      </c>
      <c r="R822" s="7">
        <v>1</v>
      </c>
      <c r="S822" s="7">
        <v>1</v>
      </c>
      <c r="T822" s="8">
        <f>SUM(IO_Riparian[[#This Row],[JANUARY]:[DECEMBER]])</f>
        <v>12</v>
      </c>
    </row>
    <row r="823" spans="1:20" x14ac:dyDescent="0.25">
      <c r="A823" s="6" t="s">
        <v>821</v>
      </c>
      <c r="B823" s="6" t="str">
        <f>IF(ISERROR(VLOOKUP(IO_Riparian[[#This Row],[APP_ID]],Table6[APPL_ID],1,FALSE)),"","Y")</f>
        <v>Y</v>
      </c>
      <c r="C823" s="6" t="str">
        <f>IF(ISERROR(VLOOKUP(IO_Riparian[[#This Row],[APP_ID]],Sheet1!$C$2:$C$9,1,FALSE)),"","Y")</f>
        <v/>
      </c>
      <c r="E823" s="6" t="s">
        <v>1531</v>
      </c>
      <c r="F823" s="41" t="s">
        <v>1532</v>
      </c>
      <c r="G823" s="6" t="s">
        <v>773</v>
      </c>
      <c r="H823" s="7">
        <v>1</v>
      </c>
      <c r="I823" s="7">
        <v>1</v>
      </c>
      <c r="J823" s="7">
        <v>1</v>
      </c>
      <c r="K823" s="7">
        <v>1</v>
      </c>
      <c r="L823" s="7">
        <v>1</v>
      </c>
      <c r="M823" s="7">
        <v>1</v>
      </c>
      <c r="N823" s="7">
        <v>1</v>
      </c>
      <c r="O823" s="7">
        <v>1</v>
      </c>
      <c r="P823" s="7">
        <v>1</v>
      </c>
      <c r="Q823" s="7">
        <v>1</v>
      </c>
      <c r="R823" s="7">
        <v>1</v>
      </c>
      <c r="S823" s="7">
        <v>1</v>
      </c>
      <c r="T823" s="8">
        <f>SUM(IO_Riparian[[#This Row],[JANUARY]:[DECEMBER]])</f>
        <v>12</v>
      </c>
    </row>
    <row r="824" spans="1:20" x14ac:dyDescent="0.25">
      <c r="A824" s="6" t="s">
        <v>874</v>
      </c>
      <c r="B824" s="6" t="str">
        <f>IF(ISERROR(VLOOKUP(IO_Riparian[[#This Row],[APP_ID]],Table6[APPL_ID],1,FALSE)),"","Y")</f>
        <v>Y</v>
      </c>
      <c r="C824" s="6" t="str">
        <f>IF(ISERROR(VLOOKUP(IO_Riparian[[#This Row],[APP_ID]],Sheet1!$C$2:$C$9,1,FALSE)),"","Y")</f>
        <v/>
      </c>
      <c r="E824" s="6" t="s">
        <v>1531</v>
      </c>
      <c r="F824" s="41" t="s">
        <v>1532</v>
      </c>
      <c r="G824" s="6" t="s">
        <v>773</v>
      </c>
      <c r="H824" s="7">
        <v>1</v>
      </c>
      <c r="I824" s="7">
        <v>1</v>
      </c>
      <c r="J824" s="7">
        <v>1</v>
      </c>
      <c r="K824" s="7">
        <v>1</v>
      </c>
      <c r="L824" s="7">
        <v>1</v>
      </c>
      <c r="M824" s="7">
        <v>1</v>
      </c>
      <c r="N824" s="7">
        <v>1</v>
      </c>
      <c r="O824" s="7">
        <v>1</v>
      </c>
      <c r="P824" s="7">
        <v>1</v>
      </c>
      <c r="Q824" s="7">
        <v>1</v>
      </c>
      <c r="R824" s="7">
        <v>1</v>
      </c>
      <c r="S824" s="7">
        <v>1</v>
      </c>
      <c r="T824" s="8">
        <f>SUM(IO_Riparian[[#This Row],[JANUARY]:[DECEMBER]])</f>
        <v>12</v>
      </c>
    </row>
    <row r="825" spans="1:20" x14ac:dyDescent="0.25">
      <c r="A825" s="6" t="s">
        <v>868</v>
      </c>
      <c r="B825" s="6" t="str">
        <f>IF(ISERROR(VLOOKUP(IO_Riparian[[#This Row],[APP_ID]],Table6[APPL_ID],1,FALSE)),"","Y")</f>
        <v>Y</v>
      </c>
      <c r="C825" s="6" t="str">
        <f>IF(ISERROR(VLOOKUP(IO_Riparian[[#This Row],[APP_ID]],Sheet1!$C$2:$C$9,1,FALSE)),"","Y")</f>
        <v/>
      </c>
      <c r="E825" s="6" t="s">
        <v>1531</v>
      </c>
      <c r="F825" s="41" t="s">
        <v>1532</v>
      </c>
      <c r="G825" s="6" t="s">
        <v>773</v>
      </c>
      <c r="H825" s="7">
        <v>1</v>
      </c>
      <c r="I825" s="7">
        <v>1</v>
      </c>
      <c r="J825" s="7">
        <v>1</v>
      </c>
      <c r="K825" s="7">
        <v>1</v>
      </c>
      <c r="L825" s="7">
        <v>1</v>
      </c>
      <c r="M825" s="7">
        <v>1</v>
      </c>
      <c r="N825" s="7">
        <v>1</v>
      </c>
      <c r="O825" s="7">
        <v>1</v>
      </c>
      <c r="P825" s="7">
        <v>1</v>
      </c>
      <c r="Q825" s="7">
        <v>1</v>
      </c>
      <c r="R825" s="7">
        <v>1</v>
      </c>
      <c r="S825" s="7">
        <v>1</v>
      </c>
      <c r="T825" s="8">
        <f>SUM(IO_Riparian[[#This Row],[JANUARY]:[DECEMBER]])</f>
        <v>12</v>
      </c>
    </row>
    <row r="826" spans="1:20" x14ac:dyDescent="0.25">
      <c r="A826" s="6" t="s">
        <v>1124</v>
      </c>
      <c r="B826" s="6" t="str">
        <f>IF(ISERROR(VLOOKUP(IO_Riparian[[#This Row],[APP_ID]],Table6[APPL_ID],1,FALSE)),"","Y")</f>
        <v>Y</v>
      </c>
      <c r="C826" s="6" t="str">
        <f>IF(ISERROR(VLOOKUP(IO_Riparian[[#This Row],[APP_ID]],Sheet1!$C$2:$C$9,1,FALSE)),"","Y")</f>
        <v/>
      </c>
      <c r="E826" s="6" t="s">
        <v>1531</v>
      </c>
      <c r="F826" s="41" t="s">
        <v>1532</v>
      </c>
      <c r="G826" s="6" t="s">
        <v>773</v>
      </c>
      <c r="H826" s="7">
        <v>1</v>
      </c>
      <c r="I826" s="7">
        <v>1</v>
      </c>
      <c r="J826" s="7">
        <v>1</v>
      </c>
      <c r="K826" s="7">
        <v>1</v>
      </c>
      <c r="L826" s="7">
        <v>1</v>
      </c>
      <c r="M826" s="7">
        <v>1</v>
      </c>
      <c r="N826" s="7">
        <v>1</v>
      </c>
      <c r="O826" s="7">
        <v>1</v>
      </c>
      <c r="P826" s="7">
        <v>1</v>
      </c>
      <c r="Q826" s="7">
        <v>1</v>
      </c>
      <c r="R826" s="7">
        <v>1</v>
      </c>
      <c r="S826" s="7">
        <v>1</v>
      </c>
      <c r="T826" s="8">
        <f>SUM(IO_Riparian[[#This Row],[JANUARY]:[DECEMBER]])</f>
        <v>12</v>
      </c>
    </row>
    <row r="827" spans="1:20" x14ac:dyDescent="0.25">
      <c r="A827" s="6" t="s">
        <v>1126</v>
      </c>
      <c r="B827" s="6" t="str">
        <f>IF(ISERROR(VLOOKUP(IO_Riparian[[#This Row],[APP_ID]],Table6[APPL_ID],1,FALSE)),"","Y")</f>
        <v>Y</v>
      </c>
      <c r="C827" s="6" t="str">
        <f>IF(ISERROR(VLOOKUP(IO_Riparian[[#This Row],[APP_ID]],Sheet1!$C$2:$C$9,1,FALSE)),"","Y")</f>
        <v/>
      </c>
      <c r="E827" s="6" t="s">
        <v>1531</v>
      </c>
      <c r="F827" s="41" t="s">
        <v>1532</v>
      </c>
      <c r="G827" s="6" t="s">
        <v>773</v>
      </c>
      <c r="H827" s="7">
        <v>1</v>
      </c>
      <c r="I827" s="7">
        <v>1</v>
      </c>
      <c r="J827" s="7">
        <v>1</v>
      </c>
      <c r="K827" s="7">
        <v>1</v>
      </c>
      <c r="L827" s="7">
        <v>1</v>
      </c>
      <c r="M827" s="7">
        <v>1</v>
      </c>
      <c r="N827" s="7">
        <v>1</v>
      </c>
      <c r="O827" s="7">
        <v>1</v>
      </c>
      <c r="P827" s="7">
        <v>1</v>
      </c>
      <c r="Q827" s="7">
        <v>1</v>
      </c>
      <c r="R827" s="7">
        <v>1</v>
      </c>
      <c r="S827" s="7">
        <v>1</v>
      </c>
      <c r="T827" s="8">
        <f>SUM(IO_Riparian[[#This Row],[JANUARY]:[DECEMBER]])</f>
        <v>12</v>
      </c>
    </row>
    <row r="828" spans="1:20" x14ac:dyDescent="0.25">
      <c r="A828" s="6" t="s">
        <v>1130</v>
      </c>
      <c r="B828" s="6" t="str">
        <f>IF(ISERROR(VLOOKUP(IO_Riparian[[#This Row],[APP_ID]],Table6[APPL_ID],1,FALSE)),"","Y")</f>
        <v>Y</v>
      </c>
      <c r="C828" s="6" t="str">
        <f>IF(ISERROR(VLOOKUP(IO_Riparian[[#This Row],[APP_ID]],Sheet1!$C$2:$C$9,1,FALSE)),"","Y")</f>
        <v/>
      </c>
      <c r="E828" s="6" t="s">
        <v>1531</v>
      </c>
      <c r="F828" s="41" t="s">
        <v>1532</v>
      </c>
      <c r="G828" s="6" t="s">
        <v>773</v>
      </c>
      <c r="H828" s="7">
        <v>1</v>
      </c>
      <c r="I828" s="7">
        <v>1</v>
      </c>
      <c r="J828" s="7">
        <v>1</v>
      </c>
      <c r="K828" s="7">
        <v>1</v>
      </c>
      <c r="L828" s="7">
        <v>1</v>
      </c>
      <c r="M828" s="7">
        <v>1</v>
      </c>
      <c r="N828" s="7">
        <v>1</v>
      </c>
      <c r="O828" s="7">
        <v>1</v>
      </c>
      <c r="P828" s="7">
        <v>1</v>
      </c>
      <c r="Q828" s="7">
        <v>1</v>
      </c>
      <c r="R828" s="7">
        <v>1</v>
      </c>
      <c r="S828" s="7">
        <v>1</v>
      </c>
      <c r="T828" s="8">
        <f>SUM(IO_Riparian[[#This Row],[JANUARY]:[DECEMBER]])</f>
        <v>12</v>
      </c>
    </row>
    <row r="829" spans="1:20" x14ac:dyDescent="0.25">
      <c r="A829" s="6" t="s">
        <v>1137</v>
      </c>
      <c r="B829" s="6" t="str">
        <f>IF(ISERROR(VLOOKUP(IO_Riparian[[#This Row],[APP_ID]],Table6[APPL_ID],1,FALSE)),"","Y")</f>
        <v>Y</v>
      </c>
      <c r="C829" s="6" t="str">
        <f>IF(ISERROR(VLOOKUP(IO_Riparian[[#This Row],[APP_ID]],Sheet1!$C$2:$C$9,1,FALSE)),"","Y")</f>
        <v/>
      </c>
      <c r="E829" s="6" t="s">
        <v>1531</v>
      </c>
      <c r="F829" s="41" t="s">
        <v>1532</v>
      </c>
      <c r="G829" s="6" t="s">
        <v>773</v>
      </c>
      <c r="H829" s="7">
        <v>1</v>
      </c>
      <c r="I829" s="7">
        <v>1</v>
      </c>
      <c r="J829" s="7">
        <v>1</v>
      </c>
      <c r="K829" s="7">
        <v>1</v>
      </c>
      <c r="L829" s="7">
        <v>1</v>
      </c>
      <c r="M829" s="7">
        <v>1</v>
      </c>
      <c r="N829" s="7">
        <v>1</v>
      </c>
      <c r="O829" s="7">
        <v>1</v>
      </c>
      <c r="P829" s="7">
        <v>1</v>
      </c>
      <c r="Q829" s="7">
        <v>1</v>
      </c>
      <c r="R829" s="7">
        <v>1</v>
      </c>
      <c r="S829" s="7">
        <v>1</v>
      </c>
      <c r="T829" s="8">
        <f>SUM(IO_Riparian[[#This Row],[JANUARY]:[DECEMBER]])</f>
        <v>12</v>
      </c>
    </row>
    <row r="830" spans="1:20" x14ac:dyDescent="0.25">
      <c r="A830" s="6" t="s">
        <v>1184</v>
      </c>
      <c r="B830" s="6" t="str">
        <f>IF(ISERROR(VLOOKUP(IO_Riparian[[#This Row],[APP_ID]],Table6[APPL_ID],1,FALSE)),"","Y")</f>
        <v>Y</v>
      </c>
      <c r="C830" s="6" t="str">
        <f>IF(ISERROR(VLOOKUP(IO_Riparian[[#This Row],[APP_ID]],Sheet1!$C$2:$C$9,1,FALSE)),"","Y")</f>
        <v/>
      </c>
      <c r="E830" s="6" t="s">
        <v>1531</v>
      </c>
      <c r="F830" s="41" t="s">
        <v>1532</v>
      </c>
      <c r="G830" s="6" t="s">
        <v>773</v>
      </c>
      <c r="H830" s="7">
        <v>1</v>
      </c>
      <c r="I830" s="7">
        <v>1</v>
      </c>
      <c r="J830" s="7">
        <v>1</v>
      </c>
      <c r="K830" s="7">
        <v>1</v>
      </c>
      <c r="L830" s="7">
        <v>1</v>
      </c>
      <c r="M830" s="7">
        <v>1</v>
      </c>
      <c r="N830" s="7">
        <v>1</v>
      </c>
      <c r="O830" s="7">
        <v>1</v>
      </c>
      <c r="P830" s="7">
        <v>1</v>
      </c>
      <c r="Q830" s="7">
        <v>1</v>
      </c>
      <c r="R830" s="7">
        <v>1</v>
      </c>
      <c r="S830" s="7">
        <v>1</v>
      </c>
      <c r="T830" s="8">
        <f>SUM(IO_Riparian[[#This Row],[JANUARY]:[DECEMBER]])</f>
        <v>12</v>
      </c>
    </row>
    <row r="831" spans="1:20" x14ac:dyDescent="0.25">
      <c r="A831" s="6" t="s">
        <v>1180</v>
      </c>
      <c r="B831" s="6" t="str">
        <f>IF(ISERROR(VLOOKUP(IO_Riparian[[#This Row],[APP_ID]],Table6[APPL_ID],1,FALSE)),"","Y")</f>
        <v>Y</v>
      </c>
      <c r="C831" s="6" t="str">
        <f>IF(ISERROR(VLOOKUP(IO_Riparian[[#This Row],[APP_ID]],Sheet1!$C$2:$C$9,1,FALSE)),"","Y")</f>
        <v/>
      </c>
      <c r="E831" s="6" t="s">
        <v>1531</v>
      </c>
      <c r="F831" s="41" t="s">
        <v>1532</v>
      </c>
      <c r="G831" s="6" t="s">
        <v>773</v>
      </c>
      <c r="H831" s="7">
        <v>1</v>
      </c>
      <c r="I831" s="7">
        <v>1</v>
      </c>
      <c r="J831" s="7">
        <v>1</v>
      </c>
      <c r="K831" s="7">
        <v>1</v>
      </c>
      <c r="L831" s="7">
        <v>1</v>
      </c>
      <c r="M831" s="7">
        <v>1</v>
      </c>
      <c r="N831" s="7">
        <v>1</v>
      </c>
      <c r="O831" s="7">
        <v>1</v>
      </c>
      <c r="P831" s="7">
        <v>1</v>
      </c>
      <c r="Q831" s="7">
        <v>1</v>
      </c>
      <c r="R831" s="7">
        <v>1</v>
      </c>
      <c r="S831" s="7">
        <v>1</v>
      </c>
      <c r="T831" s="8">
        <f>SUM(IO_Riparian[[#This Row],[JANUARY]:[DECEMBER]])</f>
        <v>12</v>
      </c>
    </row>
    <row r="832" spans="1:20" x14ac:dyDescent="0.25">
      <c r="A832" s="6" t="s">
        <v>1175</v>
      </c>
      <c r="B832" s="6" t="str">
        <f>IF(ISERROR(VLOOKUP(IO_Riparian[[#This Row],[APP_ID]],Table6[APPL_ID],1,FALSE)),"","Y")</f>
        <v>Y</v>
      </c>
      <c r="C832" s="6" t="str">
        <f>IF(ISERROR(VLOOKUP(IO_Riparian[[#This Row],[APP_ID]],Sheet1!$C$2:$C$9,1,FALSE)),"","Y")</f>
        <v/>
      </c>
      <c r="E832" s="6" t="s">
        <v>1531</v>
      </c>
      <c r="F832" s="41" t="s">
        <v>1532</v>
      </c>
      <c r="G832" s="6" t="s">
        <v>773</v>
      </c>
      <c r="H832" s="7">
        <v>1</v>
      </c>
      <c r="I832" s="7">
        <v>1</v>
      </c>
      <c r="J832" s="7">
        <v>1</v>
      </c>
      <c r="K832" s="7">
        <v>1</v>
      </c>
      <c r="L832" s="7">
        <v>1</v>
      </c>
      <c r="M832" s="7">
        <v>1</v>
      </c>
      <c r="N832" s="7">
        <v>1</v>
      </c>
      <c r="O832" s="7">
        <v>1</v>
      </c>
      <c r="P832" s="7">
        <v>1</v>
      </c>
      <c r="Q832" s="7">
        <v>1</v>
      </c>
      <c r="R832" s="7">
        <v>1</v>
      </c>
      <c r="S832" s="7">
        <v>1</v>
      </c>
      <c r="T832" s="8">
        <f>SUM(IO_Riparian[[#This Row],[JANUARY]:[DECEMBER]])</f>
        <v>12</v>
      </c>
    </row>
    <row r="833" spans="1:20" x14ac:dyDescent="0.25">
      <c r="A833" s="6" t="s">
        <v>1165</v>
      </c>
      <c r="B833" s="6" t="str">
        <f>IF(ISERROR(VLOOKUP(IO_Riparian[[#This Row],[APP_ID]],Table6[APPL_ID],1,FALSE)),"","Y")</f>
        <v>Y</v>
      </c>
      <c r="C833" s="6" t="str">
        <f>IF(ISERROR(VLOOKUP(IO_Riparian[[#This Row],[APP_ID]],Sheet1!$C$2:$C$9,1,FALSE)),"","Y")</f>
        <v/>
      </c>
      <c r="E833" s="6" t="s">
        <v>1531</v>
      </c>
      <c r="F833" s="41" t="s">
        <v>1532</v>
      </c>
      <c r="G833" s="6" t="s">
        <v>766</v>
      </c>
      <c r="H833" s="7">
        <v>1</v>
      </c>
      <c r="I833" s="7">
        <v>1</v>
      </c>
      <c r="J833" s="7">
        <v>1</v>
      </c>
      <c r="K833" s="7">
        <v>1</v>
      </c>
      <c r="L833" s="7">
        <v>1</v>
      </c>
      <c r="M833" s="7">
        <v>1</v>
      </c>
      <c r="N833" s="7">
        <v>1</v>
      </c>
      <c r="O833" s="7">
        <v>1</v>
      </c>
      <c r="P833" s="7">
        <v>1</v>
      </c>
      <c r="Q833" s="7">
        <v>1</v>
      </c>
      <c r="R833" s="7">
        <v>1</v>
      </c>
      <c r="S833" s="7">
        <v>1</v>
      </c>
      <c r="T833" s="8">
        <f>SUM(IO_Riparian[[#This Row],[JANUARY]:[DECEMBER]])</f>
        <v>12</v>
      </c>
    </row>
    <row r="834" spans="1:20" x14ac:dyDescent="0.25">
      <c r="A834" s="6" t="s">
        <v>1149</v>
      </c>
      <c r="B834" s="6" t="str">
        <f>IF(ISERROR(VLOOKUP(IO_Riparian[[#This Row],[APP_ID]],Table6[APPL_ID],1,FALSE)),"","Y")</f>
        <v>Y</v>
      </c>
      <c r="C834" s="6" t="str">
        <f>IF(ISERROR(VLOOKUP(IO_Riparian[[#This Row],[APP_ID]],Sheet1!$C$2:$C$9,1,FALSE)),"","Y")</f>
        <v/>
      </c>
      <c r="E834" s="6" t="s">
        <v>1531</v>
      </c>
      <c r="F834" s="41" t="s">
        <v>1532</v>
      </c>
      <c r="G834" s="6" t="s">
        <v>766</v>
      </c>
      <c r="H834" s="7">
        <v>1</v>
      </c>
      <c r="I834" s="7">
        <v>1</v>
      </c>
      <c r="J834" s="7">
        <v>1</v>
      </c>
      <c r="K834" s="7">
        <v>1</v>
      </c>
      <c r="L834" s="7">
        <v>1</v>
      </c>
      <c r="M834" s="7">
        <v>1</v>
      </c>
      <c r="N834" s="7">
        <v>1</v>
      </c>
      <c r="O834" s="7">
        <v>1</v>
      </c>
      <c r="P834" s="7">
        <v>1</v>
      </c>
      <c r="Q834" s="7">
        <v>1</v>
      </c>
      <c r="R834" s="7">
        <v>1</v>
      </c>
      <c r="S834" s="7">
        <v>1</v>
      </c>
      <c r="T834" s="8">
        <f>SUM(IO_Riparian[[#This Row],[JANUARY]:[DECEMBER]])</f>
        <v>12</v>
      </c>
    </row>
    <row r="835" spans="1:20" x14ac:dyDescent="0.25">
      <c r="A835" s="6" t="s">
        <v>1159</v>
      </c>
      <c r="B835" s="6" t="str">
        <f>IF(ISERROR(VLOOKUP(IO_Riparian[[#This Row],[APP_ID]],Table6[APPL_ID],1,FALSE)),"","Y")</f>
        <v>Y</v>
      </c>
      <c r="C835" s="6" t="str">
        <f>IF(ISERROR(VLOOKUP(IO_Riparian[[#This Row],[APP_ID]],Sheet1!$C$2:$C$9,1,FALSE)),"","Y")</f>
        <v/>
      </c>
      <c r="E835" s="6" t="s">
        <v>1531</v>
      </c>
      <c r="F835" s="41" t="s">
        <v>1532</v>
      </c>
      <c r="G835" s="6" t="s">
        <v>766</v>
      </c>
      <c r="H835" s="7">
        <v>1</v>
      </c>
      <c r="I835" s="7">
        <v>1</v>
      </c>
      <c r="J835" s="7">
        <v>1</v>
      </c>
      <c r="K835" s="7">
        <v>1</v>
      </c>
      <c r="L835" s="7">
        <v>1</v>
      </c>
      <c r="M835" s="7">
        <v>1</v>
      </c>
      <c r="N835" s="7">
        <v>1</v>
      </c>
      <c r="O835" s="7">
        <v>1</v>
      </c>
      <c r="P835" s="7">
        <v>1</v>
      </c>
      <c r="Q835" s="7">
        <v>1</v>
      </c>
      <c r="R835" s="7">
        <v>1</v>
      </c>
      <c r="S835" s="7">
        <v>1</v>
      </c>
      <c r="T835" s="8">
        <f>SUM(IO_Riparian[[#This Row],[JANUARY]:[DECEMBER]])</f>
        <v>12</v>
      </c>
    </row>
    <row r="836" spans="1:20" x14ac:dyDescent="0.25">
      <c r="A836" s="6" t="s">
        <v>1154</v>
      </c>
      <c r="B836" s="6" t="str">
        <f>IF(ISERROR(VLOOKUP(IO_Riparian[[#This Row],[APP_ID]],Table6[APPL_ID],1,FALSE)),"","Y")</f>
        <v>Y</v>
      </c>
      <c r="C836" s="6" t="str">
        <f>IF(ISERROR(VLOOKUP(IO_Riparian[[#This Row],[APP_ID]],Sheet1!$C$2:$C$9,1,FALSE)),"","Y")</f>
        <v/>
      </c>
      <c r="E836" s="6" t="s">
        <v>1531</v>
      </c>
      <c r="F836" s="41" t="s">
        <v>1532</v>
      </c>
      <c r="G836" s="6" t="s">
        <v>766</v>
      </c>
      <c r="H836" s="7">
        <v>1</v>
      </c>
      <c r="I836" s="7">
        <v>1</v>
      </c>
      <c r="J836" s="7">
        <v>1</v>
      </c>
      <c r="K836" s="7">
        <v>1</v>
      </c>
      <c r="L836" s="7">
        <v>1</v>
      </c>
      <c r="M836" s="7">
        <v>1</v>
      </c>
      <c r="N836" s="7">
        <v>1</v>
      </c>
      <c r="O836" s="7">
        <v>1</v>
      </c>
      <c r="P836" s="7">
        <v>1</v>
      </c>
      <c r="Q836" s="7">
        <v>1</v>
      </c>
      <c r="R836" s="7">
        <v>1</v>
      </c>
      <c r="S836" s="7">
        <v>1</v>
      </c>
      <c r="T836" s="8">
        <f>SUM(IO_Riparian[[#This Row],[JANUARY]:[DECEMBER]])</f>
        <v>12</v>
      </c>
    </row>
    <row r="837" spans="1:20" x14ac:dyDescent="0.25">
      <c r="A837" s="6" t="s">
        <v>1172</v>
      </c>
      <c r="B837" s="6" t="str">
        <f>IF(ISERROR(VLOOKUP(IO_Riparian[[#This Row],[APP_ID]],Table6[APPL_ID],1,FALSE)),"","Y")</f>
        <v>Y</v>
      </c>
      <c r="C837" s="6" t="str">
        <f>IF(ISERROR(VLOOKUP(IO_Riparian[[#This Row],[APP_ID]],Sheet1!$C$2:$C$9,1,FALSE)),"","Y")</f>
        <v/>
      </c>
      <c r="E837" s="6" t="s">
        <v>1531</v>
      </c>
      <c r="F837" s="41" t="s">
        <v>1532</v>
      </c>
      <c r="G837" s="6" t="s">
        <v>773</v>
      </c>
      <c r="H837" s="7">
        <v>1</v>
      </c>
      <c r="I837" s="7">
        <v>1</v>
      </c>
      <c r="J837" s="7">
        <v>1</v>
      </c>
      <c r="K837" s="7">
        <v>1</v>
      </c>
      <c r="L837" s="7">
        <v>1</v>
      </c>
      <c r="M837" s="7">
        <v>1</v>
      </c>
      <c r="N837" s="7">
        <v>1</v>
      </c>
      <c r="O837" s="7">
        <v>1</v>
      </c>
      <c r="P837" s="7">
        <v>1</v>
      </c>
      <c r="Q837" s="7">
        <v>1</v>
      </c>
      <c r="R837" s="7">
        <v>1</v>
      </c>
      <c r="S837" s="7">
        <v>1</v>
      </c>
      <c r="T837" s="8">
        <f>SUM(IO_Riparian[[#This Row],[JANUARY]:[DECEMBER]])</f>
        <v>12</v>
      </c>
    </row>
    <row r="838" spans="1:20" x14ac:dyDescent="0.25">
      <c r="A838" s="6" t="s">
        <v>892</v>
      </c>
      <c r="B838" s="6" t="str">
        <f>IF(ISERROR(VLOOKUP(IO_Riparian[[#This Row],[APP_ID]],Table6[APPL_ID],1,FALSE)),"","Y")</f>
        <v>Y</v>
      </c>
      <c r="C838" s="6" t="str">
        <f>IF(ISERROR(VLOOKUP(IO_Riparian[[#This Row],[APP_ID]],Sheet1!$C$2:$C$9,1,FALSE)),"","Y")</f>
        <v/>
      </c>
      <c r="E838" s="6" t="s">
        <v>1531</v>
      </c>
      <c r="F838" s="41" t="s">
        <v>1532</v>
      </c>
      <c r="G838" s="6" t="s">
        <v>773</v>
      </c>
      <c r="H838" s="7">
        <v>1</v>
      </c>
      <c r="I838" s="7">
        <v>1</v>
      </c>
      <c r="J838" s="7">
        <v>1</v>
      </c>
      <c r="K838" s="7">
        <v>1</v>
      </c>
      <c r="L838" s="7">
        <v>1</v>
      </c>
      <c r="M838" s="7">
        <v>1</v>
      </c>
      <c r="N838" s="7">
        <v>1</v>
      </c>
      <c r="O838" s="7">
        <v>1</v>
      </c>
      <c r="P838" s="7">
        <v>1</v>
      </c>
      <c r="Q838" s="7">
        <v>1</v>
      </c>
      <c r="R838" s="7">
        <v>1</v>
      </c>
      <c r="S838" s="7">
        <v>1</v>
      </c>
      <c r="T838" s="8">
        <f>SUM(IO_Riparian[[#This Row],[JANUARY]:[DECEMBER]])</f>
        <v>12</v>
      </c>
    </row>
    <row r="839" spans="1:20" x14ac:dyDescent="0.25">
      <c r="A839" s="6" t="s">
        <v>898</v>
      </c>
      <c r="B839" s="6" t="str">
        <f>IF(ISERROR(VLOOKUP(IO_Riparian[[#This Row],[APP_ID]],Table6[APPL_ID],1,FALSE)),"","Y")</f>
        <v>Y</v>
      </c>
      <c r="C839" s="6" t="str">
        <f>IF(ISERROR(VLOOKUP(IO_Riparian[[#This Row],[APP_ID]],Sheet1!$C$2:$C$9,1,FALSE)),"","Y")</f>
        <v/>
      </c>
      <c r="E839" s="6" t="s">
        <v>1531</v>
      </c>
      <c r="F839" s="41" t="s">
        <v>1532</v>
      </c>
      <c r="G839" s="6" t="s">
        <v>773</v>
      </c>
      <c r="H839" s="7">
        <v>1</v>
      </c>
      <c r="I839" s="7">
        <v>1</v>
      </c>
      <c r="J839" s="7">
        <v>1</v>
      </c>
      <c r="K839" s="7">
        <v>1</v>
      </c>
      <c r="L839" s="7">
        <v>1</v>
      </c>
      <c r="M839" s="7">
        <v>1</v>
      </c>
      <c r="N839" s="7">
        <v>1</v>
      </c>
      <c r="O839" s="7">
        <v>1</v>
      </c>
      <c r="P839" s="7">
        <v>1</v>
      </c>
      <c r="Q839" s="7">
        <v>1</v>
      </c>
      <c r="R839" s="7">
        <v>1</v>
      </c>
      <c r="S839" s="7">
        <v>1</v>
      </c>
      <c r="T839" s="8">
        <f>SUM(IO_Riparian[[#This Row],[JANUARY]:[DECEMBER]])</f>
        <v>12</v>
      </c>
    </row>
    <row r="840" spans="1:20" x14ac:dyDescent="0.25">
      <c r="A840" s="6" t="s">
        <v>1148</v>
      </c>
      <c r="B840" s="6" t="str">
        <f>IF(ISERROR(VLOOKUP(IO_Riparian[[#This Row],[APP_ID]],Table6[APPL_ID],1,FALSE)),"","Y")</f>
        <v>Y</v>
      </c>
      <c r="C840" s="6" t="str">
        <f>IF(ISERROR(VLOOKUP(IO_Riparian[[#This Row],[APP_ID]],Sheet1!$C$2:$C$9,1,FALSE)),"","Y")</f>
        <v/>
      </c>
      <c r="E840" s="6" t="s">
        <v>1531</v>
      </c>
      <c r="F840" s="41" t="s">
        <v>1532</v>
      </c>
      <c r="G840" s="6" t="s">
        <v>766</v>
      </c>
      <c r="H840" s="7">
        <v>1</v>
      </c>
      <c r="I840" s="7">
        <v>1</v>
      </c>
      <c r="J840" s="7">
        <v>1</v>
      </c>
      <c r="K840" s="7">
        <v>1</v>
      </c>
      <c r="L840" s="7">
        <v>1</v>
      </c>
      <c r="M840" s="7">
        <v>1</v>
      </c>
      <c r="N840" s="7">
        <v>1</v>
      </c>
      <c r="O840" s="7">
        <v>1</v>
      </c>
      <c r="P840" s="7">
        <v>1</v>
      </c>
      <c r="Q840" s="7">
        <v>1</v>
      </c>
      <c r="R840" s="7">
        <v>1</v>
      </c>
      <c r="S840" s="7">
        <v>1</v>
      </c>
      <c r="T840" s="8">
        <f>SUM(IO_Riparian[[#This Row],[JANUARY]:[DECEMBER]])</f>
        <v>12</v>
      </c>
    </row>
    <row r="841" spans="1:20" x14ac:dyDescent="0.25">
      <c r="A841" s="6" t="s">
        <v>884</v>
      </c>
      <c r="B841" s="6" t="str">
        <f>IF(ISERROR(VLOOKUP(IO_Riparian[[#This Row],[APP_ID]],Table6[APPL_ID],1,FALSE)),"","Y")</f>
        <v>Y</v>
      </c>
      <c r="C841" s="6" t="str">
        <f>IF(ISERROR(VLOOKUP(IO_Riparian[[#This Row],[APP_ID]],Sheet1!$C$2:$C$9,1,FALSE)),"","Y")</f>
        <v/>
      </c>
      <c r="E841" s="6" t="s">
        <v>1531</v>
      </c>
      <c r="F841" s="41" t="s">
        <v>1532</v>
      </c>
      <c r="G841" s="6" t="s">
        <v>766</v>
      </c>
      <c r="H841" s="7">
        <v>1</v>
      </c>
      <c r="I841" s="7">
        <v>1</v>
      </c>
      <c r="J841" s="7">
        <v>1</v>
      </c>
      <c r="K841" s="7">
        <v>1</v>
      </c>
      <c r="L841" s="7">
        <v>1</v>
      </c>
      <c r="M841" s="7">
        <v>1</v>
      </c>
      <c r="N841" s="7">
        <v>1</v>
      </c>
      <c r="O841" s="7">
        <v>1</v>
      </c>
      <c r="P841" s="7">
        <v>1</v>
      </c>
      <c r="Q841" s="7">
        <v>1</v>
      </c>
      <c r="R841" s="7">
        <v>1</v>
      </c>
      <c r="S841" s="7">
        <v>1</v>
      </c>
      <c r="T841" s="8">
        <f>SUM(IO_Riparian[[#This Row],[JANUARY]:[DECEMBER]])</f>
        <v>12</v>
      </c>
    </row>
    <row r="842" spans="1:20" x14ac:dyDescent="0.25">
      <c r="A842" s="6" t="s">
        <v>916</v>
      </c>
      <c r="B842" s="6" t="str">
        <f>IF(ISERROR(VLOOKUP(IO_Riparian[[#This Row],[APP_ID]],Table6[APPL_ID],1,FALSE)),"","Y")</f>
        <v>Y</v>
      </c>
      <c r="C842" s="6" t="str">
        <f>IF(ISERROR(VLOOKUP(IO_Riparian[[#This Row],[APP_ID]],Sheet1!$C$2:$C$9,1,FALSE)),"","Y")</f>
        <v/>
      </c>
      <c r="E842" s="6" t="s">
        <v>1531</v>
      </c>
      <c r="F842" s="41" t="s">
        <v>1532</v>
      </c>
      <c r="G842" s="6" t="s">
        <v>766</v>
      </c>
      <c r="H842" s="7">
        <v>1</v>
      </c>
      <c r="I842" s="7">
        <v>1</v>
      </c>
      <c r="J842" s="7">
        <v>1</v>
      </c>
      <c r="K842" s="7">
        <v>1</v>
      </c>
      <c r="L842" s="7">
        <v>1</v>
      </c>
      <c r="M842" s="7">
        <v>1</v>
      </c>
      <c r="N842" s="7">
        <v>1</v>
      </c>
      <c r="O842" s="7">
        <v>1</v>
      </c>
      <c r="P842" s="7">
        <v>1</v>
      </c>
      <c r="Q842" s="7">
        <v>1</v>
      </c>
      <c r="R842" s="7">
        <v>1</v>
      </c>
      <c r="S842" s="7">
        <v>1</v>
      </c>
      <c r="T842" s="8">
        <f>SUM(IO_Riparian[[#This Row],[JANUARY]:[DECEMBER]])</f>
        <v>12</v>
      </c>
    </row>
    <row r="843" spans="1:20" x14ac:dyDescent="0.25">
      <c r="A843" s="6" t="s">
        <v>921</v>
      </c>
      <c r="B843" s="6" t="str">
        <f>IF(ISERROR(VLOOKUP(IO_Riparian[[#This Row],[APP_ID]],Table6[APPL_ID],1,FALSE)),"","Y")</f>
        <v>Y</v>
      </c>
      <c r="C843" s="6" t="str">
        <f>IF(ISERROR(VLOOKUP(IO_Riparian[[#This Row],[APP_ID]],Sheet1!$C$2:$C$9,1,FALSE)),"","Y")</f>
        <v/>
      </c>
      <c r="E843" s="6" t="s">
        <v>1531</v>
      </c>
      <c r="F843" s="41" t="s">
        <v>1532</v>
      </c>
      <c r="G843" s="6" t="s">
        <v>766</v>
      </c>
      <c r="H843" s="7">
        <v>1</v>
      </c>
      <c r="I843" s="7">
        <v>1</v>
      </c>
      <c r="J843" s="7">
        <v>1</v>
      </c>
      <c r="K843" s="7">
        <v>1</v>
      </c>
      <c r="L843" s="7">
        <v>1</v>
      </c>
      <c r="M843" s="7">
        <v>1</v>
      </c>
      <c r="N843" s="7">
        <v>1</v>
      </c>
      <c r="O843" s="7">
        <v>1</v>
      </c>
      <c r="P843" s="7">
        <v>1</v>
      </c>
      <c r="Q843" s="7">
        <v>1</v>
      </c>
      <c r="R843" s="7">
        <v>1</v>
      </c>
      <c r="S843" s="7">
        <v>1</v>
      </c>
      <c r="T843" s="8">
        <f>SUM(IO_Riparian[[#This Row],[JANUARY]:[DECEMBER]])</f>
        <v>12</v>
      </c>
    </row>
    <row r="844" spans="1:20" x14ac:dyDescent="0.25">
      <c r="A844" s="6" t="s">
        <v>914</v>
      </c>
      <c r="B844" s="6" t="str">
        <f>IF(ISERROR(VLOOKUP(IO_Riparian[[#This Row],[APP_ID]],Table6[APPL_ID],1,FALSE)),"","Y")</f>
        <v>Y</v>
      </c>
      <c r="C844" s="6" t="str">
        <f>IF(ISERROR(VLOOKUP(IO_Riparian[[#This Row],[APP_ID]],Sheet1!$C$2:$C$9,1,FALSE)),"","Y")</f>
        <v/>
      </c>
      <c r="E844" s="6" t="s">
        <v>1531</v>
      </c>
      <c r="F844" s="41" t="s">
        <v>1532</v>
      </c>
      <c r="G844" s="6" t="s">
        <v>766</v>
      </c>
      <c r="H844" s="7">
        <v>1</v>
      </c>
      <c r="I844" s="7">
        <v>1</v>
      </c>
      <c r="J844" s="7">
        <v>1</v>
      </c>
      <c r="K844" s="7">
        <v>1</v>
      </c>
      <c r="L844" s="7">
        <v>1</v>
      </c>
      <c r="M844" s="7">
        <v>1</v>
      </c>
      <c r="N844" s="7">
        <v>1</v>
      </c>
      <c r="O844" s="7">
        <v>1</v>
      </c>
      <c r="P844" s="7">
        <v>1</v>
      </c>
      <c r="Q844" s="7">
        <v>1</v>
      </c>
      <c r="R844" s="7">
        <v>1</v>
      </c>
      <c r="S844" s="7">
        <v>1</v>
      </c>
      <c r="T844" s="8">
        <f>SUM(IO_Riparian[[#This Row],[JANUARY]:[DECEMBER]])</f>
        <v>12</v>
      </c>
    </row>
    <row r="845" spans="1:20" x14ac:dyDescent="0.25">
      <c r="A845" s="6" t="s">
        <v>879</v>
      </c>
      <c r="B845" s="6" t="str">
        <f>IF(ISERROR(VLOOKUP(IO_Riparian[[#This Row],[APP_ID]],Table6[APPL_ID],1,FALSE)),"","Y")</f>
        <v>Y</v>
      </c>
      <c r="C845" s="6" t="str">
        <f>IF(ISERROR(VLOOKUP(IO_Riparian[[#This Row],[APP_ID]],Sheet1!$C$2:$C$9,1,FALSE)),"","Y")</f>
        <v/>
      </c>
      <c r="E845" s="6" t="s">
        <v>1531</v>
      </c>
      <c r="F845" s="41" t="s">
        <v>1532</v>
      </c>
      <c r="G845" s="6" t="s">
        <v>766</v>
      </c>
      <c r="H845" s="7">
        <v>1</v>
      </c>
      <c r="I845" s="7">
        <v>1</v>
      </c>
      <c r="J845" s="7">
        <v>1</v>
      </c>
      <c r="K845" s="7">
        <v>1</v>
      </c>
      <c r="L845" s="7">
        <v>1</v>
      </c>
      <c r="M845" s="7">
        <v>1</v>
      </c>
      <c r="N845" s="7">
        <v>1</v>
      </c>
      <c r="O845" s="7">
        <v>1</v>
      </c>
      <c r="P845" s="7">
        <v>1</v>
      </c>
      <c r="Q845" s="7">
        <v>1</v>
      </c>
      <c r="R845" s="7">
        <v>1</v>
      </c>
      <c r="S845" s="7">
        <v>1</v>
      </c>
      <c r="T845" s="8">
        <f>SUM(IO_Riparian[[#This Row],[JANUARY]:[DECEMBER]])</f>
        <v>12</v>
      </c>
    </row>
    <row r="846" spans="1:20" x14ac:dyDescent="0.25">
      <c r="A846" s="6" t="s">
        <v>665</v>
      </c>
      <c r="B846" s="6" t="str">
        <f>IF(ISERROR(VLOOKUP(IO_Riparian[[#This Row],[APP_ID]],Table6[APPL_ID],1,FALSE)),"","Y")</f>
        <v>Y</v>
      </c>
      <c r="C846" s="6" t="str">
        <f>IF(ISERROR(VLOOKUP(IO_Riparian[[#This Row],[APP_ID]],Sheet1!$C$2:$C$9,1,FALSE)),"","Y")</f>
        <v/>
      </c>
      <c r="E846" s="6" t="s">
        <v>1531</v>
      </c>
      <c r="F846" s="41" t="s">
        <v>1533</v>
      </c>
      <c r="G846" s="6" t="s">
        <v>666</v>
      </c>
      <c r="H846" s="7">
        <v>0</v>
      </c>
      <c r="I846" s="7">
        <v>0</v>
      </c>
      <c r="J846" s="7">
        <v>0</v>
      </c>
      <c r="K846" s="7">
        <v>47</v>
      </c>
      <c r="L846" s="7">
        <v>408</v>
      </c>
      <c r="M846" s="7">
        <v>10</v>
      </c>
      <c r="N846" s="7">
        <v>240</v>
      </c>
      <c r="O846" s="7">
        <v>188</v>
      </c>
      <c r="P846" s="7">
        <v>153</v>
      </c>
      <c r="Q846" s="7">
        <v>0</v>
      </c>
      <c r="R846" s="7">
        <v>120</v>
      </c>
      <c r="S846" s="7">
        <v>0</v>
      </c>
      <c r="T846" s="8">
        <f>SUM(IO_Riparian[[#This Row],[JANUARY]:[DECEMBER]])</f>
        <v>1166</v>
      </c>
    </row>
    <row r="847" spans="1:20" x14ac:dyDescent="0.25">
      <c r="A847" s="6" t="s">
        <v>1344</v>
      </c>
      <c r="B847" s="6" t="str">
        <f>IF(ISERROR(VLOOKUP(IO_Riparian[[#This Row],[APP_ID]],Table6[APPL_ID],1,FALSE)),"","Y")</f>
        <v>Y</v>
      </c>
      <c r="C847" s="6" t="str">
        <f>IF(ISERROR(VLOOKUP(IO_Riparian[[#This Row],[APP_ID]],Sheet1!$C$2:$C$9,1,FALSE)),"","Y")</f>
        <v/>
      </c>
      <c r="E847" s="6" t="s">
        <v>1531</v>
      </c>
      <c r="F847" s="41" t="s">
        <v>1533</v>
      </c>
      <c r="G847" s="6" t="s">
        <v>1345</v>
      </c>
      <c r="H847" s="7">
        <v>0</v>
      </c>
      <c r="I847" s="7">
        <v>0</v>
      </c>
      <c r="J847" s="7">
        <v>0</v>
      </c>
      <c r="K847" s="7">
        <v>575</v>
      </c>
      <c r="L847" s="7">
        <v>575</v>
      </c>
      <c r="M847" s="7">
        <v>575</v>
      </c>
      <c r="N847" s="7">
        <v>575</v>
      </c>
      <c r="O847" s="7">
        <v>575</v>
      </c>
      <c r="P847" s="7">
        <v>575</v>
      </c>
      <c r="Q847" s="7">
        <v>575</v>
      </c>
      <c r="R847" s="7">
        <v>0</v>
      </c>
      <c r="S847" s="7">
        <v>0</v>
      </c>
      <c r="T847" s="8">
        <f>SUM(IO_Riparian[[#This Row],[JANUARY]:[DECEMBER]])</f>
        <v>4025</v>
      </c>
    </row>
    <row r="848" spans="1:20" x14ac:dyDescent="0.25">
      <c r="A848" s="6" t="s">
        <v>231</v>
      </c>
      <c r="B848" s="6" t="str">
        <f>IF(ISERROR(VLOOKUP(IO_Riparian[[#This Row],[APP_ID]],Table6[APPL_ID],1,FALSE)),"","Y")</f>
        <v>Y</v>
      </c>
      <c r="C848" s="6" t="str">
        <f>IF(ISERROR(VLOOKUP(IO_Riparian[[#This Row],[APP_ID]],Sheet1!$C$2:$C$9,1,FALSE)),"","Y")</f>
        <v/>
      </c>
      <c r="E848" s="6" t="s">
        <v>1531</v>
      </c>
      <c r="F848" s="41" t="s">
        <v>1532</v>
      </c>
      <c r="G848" s="6" t="s">
        <v>232</v>
      </c>
      <c r="H848" s="7">
        <v>1</v>
      </c>
      <c r="I848" s="7">
        <v>0</v>
      </c>
      <c r="J848" s="7">
        <v>0</v>
      </c>
      <c r="K848" s="7">
        <v>0</v>
      </c>
      <c r="L848" s="7">
        <v>0</v>
      </c>
      <c r="M848" s="7">
        <v>1</v>
      </c>
      <c r="N848" s="7">
        <v>1</v>
      </c>
      <c r="O848" s="7">
        <v>1</v>
      </c>
      <c r="P848" s="7">
        <v>0</v>
      </c>
      <c r="Q848" s="7">
        <v>0</v>
      </c>
      <c r="R848" s="7">
        <v>0</v>
      </c>
      <c r="S848" s="7">
        <v>1</v>
      </c>
      <c r="T848" s="8">
        <f>SUM(IO_Riparian[[#This Row],[JANUARY]:[DECEMBER]])</f>
        <v>5</v>
      </c>
    </row>
    <row r="849" spans="1:20" x14ac:dyDescent="0.25">
      <c r="A849" s="6" t="s">
        <v>233</v>
      </c>
      <c r="B849" s="6" t="str">
        <f>IF(ISERROR(VLOOKUP(IO_Riparian[[#This Row],[APP_ID]],Table6[APPL_ID],1,FALSE)),"","Y")</f>
        <v>Y</v>
      </c>
      <c r="C849" s="6" t="str">
        <f>IF(ISERROR(VLOOKUP(IO_Riparian[[#This Row],[APP_ID]],Sheet1!$C$2:$C$9,1,FALSE)),"","Y")</f>
        <v/>
      </c>
      <c r="E849" s="6" t="s">
        <v>1531</v>
      </c>
      <c r="F849" s="41" t="s">
        <v>1532</v>
      </c>
      <c r="G849" s="6" t="s">
        <v>232</v>
      </c>
      <c r="H849" s="7">
        <v>1</v>
      </c>
      <c r="I849" s="7">
        <v>0</v>
      </c>
      <c r="J849" s="7">
        <v>0</v>
      </c>
      <c r="K849" s="7">
        <v>0</v>
      </c>
      <c r="L849" s="7">
        <v>0</v>
      </c>
      <c r="M849" s="7">
        <v>1</v>
      </c>
      <c r="N849" s="7">
        <v>1</v>
      </c>
      <c r="O849" s="7">
        <v>1</v>
      </c>
      <c r="P849" s="7">
        <v>0</v>
      </c>
      <c r="Q849" s="7">
        <v>0</v>
      </c>
      <c r="R849" s="7">
        <v>0</v>
      </c>
      <c r="S849" s="7">
        <v>1</v>
      </c>
      <c r="T849" s="8">
        <f>SUM(IO_Riparian[[#This Row],[JANUARY]:[DECEMBER]])</f>
        <v>5</v>
      </c>
    </row>
    <row r="850" spans="1:20" x14ac:dyDescent="0.25">
      <c r="A850" s="6" t="s">
        <v>229</v>
      </c>
      <c r="B850" s="6" t="str">
        <f>IF(ISERROR(VLOOKUP(IO_Riparian[[#This Row],[APP_ID]],Table6[APPL_ID],1,FALSE)),"","Y")</f>
        <v>Y</v>
      </c>
      <c r="C850" s="6" t="str">
        <f>IF(ISERROR(VLOOKUP(IO_Riparian[[#This Row],[APP_ID]],Sheet1!$C$2:$C$9,1,FALSE)),"","Y")</f>
        <v/>
      </c>
      <c r="E850" s="6" t="s">
        <v>1531</v>
      </c>
      <c r="F850" s="41" t="s">
        <v>1532</v>
      </c>
      <c r="G850" s="6" t="s">
        <v>230</v>
      </c>
      <c r="H850" s="7">
        <v>1</v>
      </c>
      <c r="I850" s="7">
        <v>0</v>
      </c>
      <c r="J850" s="7">
        <v>0</v>
      </c>
      <c r="K850" s="7">
        <v>0</v>
      </c>
      <c r="L850" s="7">
        <v>0</v>
      </c>
      <c r="M850" s="7">
        <v>1</v>
      </c>
      <c r="N850" s="7">
        <v>1</v>
      </c>
      <c r="O850" s="7">
        <v>1</v>
      </c>
      <c r="P850" s="7">
        <v>0</v>
      </c>
      <c r="Q850" s="7">
        <v>0</v>
      </c>
      <c r="R850" s="7">
        <v>0</v>
      </c>
      <c r="S850" s="7">
        <v>1</v>
      </c>
      <c r="T850" s="8">
        <f>SUM(IO_Riparian[[#This Row],[JANUARY]:[DECEMBER]])</f>
        <v>5</v>
      </c>
    </row>
    <row r="851" spans="1:20" x14ac:dyDescent="0.25">
      <c r="A851" s="6" t="s">
        <v>1189</v>
      </c>
      <c r="B851" s="6" t="str">
        <f>IF(ISERROR(VLOOKUP(IO_Riparian[[#This Row],[APP_ID]],Table6[APPL_ID],1,FALSE)),"","Y")</f>
        <v>Y</v>
      </c>
      <c r="C851" s="6" t="str">
        <f>IF(ISERROR(VLOOKUP(IO_Riparian[[#This Row],[APP_ID]],Sheet1!$C$2:$C$9,1,FALSE)),"","Y")</f>
        <v/>
      </c>
      <c r="E851" s="6" t="s">
        <v>1531</v>
      </c>
      <c r="F851" s="41" t="s">
        <v>1533</v>
      </c>
      <c r="G851" s="6" t="s">
        <v>1076</v>
      </c>
      <c r="H851" s="7">
        <v>298.86500000000001</v>
      </c>
      <c r="I851" s="7">
        <v>103.27</v>
      </c>
      <c r="J851" s="7">
        <v>103.27</v>
      </c>
      <c r="K851" s="7">
        <v>103.27</v>
      </c>
      <c r="L851" s="7">
        <v>103.27</v>
      </c>
      <c r="M851" s="7">
        <v>867.07</v>
      </c>
      <c r="N851" s="7">
        <v>968.37</v>
      </c>
      <c r="O851" s="7">
        <v>767.82500000000005</v>
      </c>
      <c r="P851" s="7">
        <v>131.83000000000001</v>
      </c>
      <c r="Q851" s="7">
        <v>408.70499999999998</v>
      </c>
      <c r="R851" s="7">
        <v>355.35500000000002</v>
      </c>
      <c r="S851" s="7">
        <v>193.405</v>
      </c>
      <c r="T851" s="8">
        <f>SUM(IO_Riparian[[#This Row],[JANUARY]:[DECEMBER]])</f>
        <v>4404.5050000000001</v>
      </c>
    </row>
    <row r="852" spans="1:20" x14ac:dyDescent="0.25">
      <c r="A852" s="6" t="s">
        <v>1133</v>
      </c>
      <c r="B852" s="6" t="str">
        <f>IF(ISERROR(VLOOKUP(IO_Riparian[[#This Row],[APP_ID]],Table6[APPL_ID],1,FALSE)),"","Y")</f>
        <v>Y</v>
      </c>
      <c r="C852" s="6" t="str">
        <f>IF(ISERROR(VLOOKUP(IO_Riparian[[#This Row],[APP_ID]],Sheet1!$C$2:$C$9,1,FALSE)),"","Y")</f>
        <v/>
      </c>
      <c r="E852" s="6" t="s">
        <v>1531</v>
      </c>
      <c r="F852" s="41" t="s">
        <v>1533</v>
      </c>
      <c r="G852" s="6" t="s">
        <v>1076</v>
      </c>
      <c r="H852" s="7">
        <v>0</v>
      </c>
      <c r="I852" s="7">
        <v>0</v>
      </c>
      <c r="J852" s="7">
        <v>0</v>
      </c>
      <c r="K852" s="7">
        <v>0</v>
      </c>
      <c r="L852" s="7">
        <v>83.515000000000001</v>
      </c>
      <c r="M852" s="7">
        <v>165.595</v>
      </c>
      <c r="N852" s="7">
        <v>177.785</v>
      </c>
      <c r="O852" s="7">
        <v>174.185</v>
      </c>
      <c r="P852" s="7">
        <v>60.69</v>
      </c>
      <c r="Q852" s="7">
        <v>239.69</v>
      </c>
      <c r="R852" s="7">
        <v>0</v>
      </c>
      <c r="S852" s="7">
        <v>0</v>
      </c>
      <c r="T852" s="8">
        <f>SUM(IO_Riparian[[#This Row],[JANUARY]:[DECEMBER]])</f>
        <v>901.46</v>
      </c>
    </row>
    <row r="853" spans="1:20" x14ac:dyDescent="0.25">
      <c r="A853" s="6" t="s">
        <v>473</v>
      </c>
      <c r="B853" s="6" t="str">
        <f>IF(ISERROR(VLOOKUP(IO_Riparian[[#This Row],[APP_ID]],Table6[APPL_ID],1,FALSE)),"","Y")</f>
        <v>Y</v>
      </c>
      <c r="C853" s="6" t="str">
        <f>IF(ISERROR(VLOOKUP(IO_Riparian[[#This Row],[APP_ID]],Sheet1!$C$2:$C$9,1,FALSE)),"","Y")</f>
        <v/>
      </c>
      <c r="E853" s="6" t="s">
        <v>1531</v>
      </c>
      <c r="F853" s="41" t="s">
        <v>1532</v>
      </c>
      <c r="G853" s="6" t="s">
        <v>474</v>
      </c>
      <c r="H853" s="7">
        <v>1</v>
      </c>
      <c r="I853" s="7">
        <v>1</v>
      </c>
      <c r="J853" s="7">
        <v>1</v>
      </c>
      <c r="K853" s="7">
        <v>1</v>
      </c>
      <c r="L853" s="7">
        <v>1</v>
      </c>
      <c r="M853" s="7">
        <v>1</v>
      </c>
      <c r="N853" s="7">
        <v>1</v>
      </c>
      <c r="O853" s="7">
        <v>1</v>
      </c>
      <c r="P853" s="7">
        <v>1</v>
      </c>
      <c r="Q853" s="7">
        <v>1</v>
      </c>
      <c r="R853" s="7">
        <v>1</v>
      </c>
      <c r="S853" s="7">
        <v>1</v>
      </c>
      <c r="T853" s="8">
        <f>SUM(IO_Riparian[[#This Row],[JANUARY]:[DECEMBER]])</f>
        <v>12</v>
      </c>
    </row>
    <row r="854" spans="1:20" x14ac:dyDescent="0.25">
      <c r="A854" s="6" t="s">
        <v>480</v>
      </c>
      <c r="B854" s="6" t="str">
        <f>IF(ISERROR(VLOOKUP(IO_Riparian[[#This Row],[APP_ID]],Table6[APPL_ID],1,FALSE)),"","Y")</f>
        <v>Y</v>
      </c>
      <c r="C854" s="6" t="str">
        <f>IF(ISERROR(VLOOKUP(IO_Riparian[[#This Row],[APP_ID]],Sheet1!$C$2:$C$9,1,FALSE)),"","Y")</f>
        <v/>
      </c>
      <c r="E854" s="6" t="s">
        <v>1531</v>
      </c>
      <c r="F854" s="41" t="s">
        <v>1532</v>
      </c>
      <c r="G854" s="6" t="s">
        <v>474</v>
      </c>
      <c r="H854" s="7">
        <v>1</v>
      </c>
      <c r="I854" s="7">
        <v>1</v>
      </c>
      <c r="J854" s="7">
        <v>1</v>
      </c>
      <c r="K854" s="7">
        <v>1</v>
      </c>
      <c r="L854" s="7">
        <v>1</v>
      </c>
      <c r="M854" s="7">
        <v>1</v>
      </c>
      <c r="N854" s="7">
        <v>1</v>
      </c>
      <c r="O854" s="7">
        <v>1</v>
      </c>
      <c r="P854" s="7">
        <v>1</v>
      </c>
      <c r="Q854" s="7">
        <v>1</v>
      </c>
      <c r="R854" s="7">
        <v>1</v>
      </c>
      <c r="S854" s="7">
        <v>1</v>
      </c>
      <c r="T854" s="8">
        <f>SUM(IO_Riparian[[#This Row],[JANUARY]:[DECEMBER]])</f>
        <v>12</v>
      </c>
    </row>
    <row r="855" spans="1:20" x14ac:dyDescent="0.25">
      <c r="A855" s="6" t="s">
        <v>483</v>
      </c>
      <c r="B855" s="6" t="str">
        <f>IF(ISERROR(VLOOKUP(IO_Riparian[[#This Row],[APP_ID]],Table6[APPL_ID],1,FALSE)),"","Y")</f>
        <v>Y</v>
      </c>
      <c r="C855" s="6" t="str">
        <f>IF(ISERROR(VLOOKUP(IO_Riparian[[#This Row],[APP_ID]],Sheet1!$C$2:$C$9,1,FALSE)),"","Y")</f>
        <v/>
      </c>
      <c r="E855" s="6" t="s">
        <v>1531</v>
      </c>
      <c r="F855" s="41" t="s">
        <v>1532</v>
      </c>
      <c r="G855" s="6" t="s">
        <v>474</v>
      </c>
      <c r="H855" s="7">
        <v>1</v>
      </c>
      <c r="I855" s="7">
        <v>1</v>
      </c>
      <c r="J855" s="7">
        <v>1</v>
      </c>
      <c r="K855" s="7">
        <v>1</v>
      </c>
      <c r="L855" s="7">
        <v>1</v>
      </c>
      <c r="M855" s="7">
        <v>1</v>
      </c>
      <c r="N855" s="7">
        <v>1</v>
      </c>
      <c r="O855" s="7">
        <v>1</v>
      </c>
      <c r="P855" s="7">
        <v>1</v>
      </c>
      <c r="Q855" s="7">
        <v>1</v>
      </c>
      <c r="R855" s="7">
        <v>1</v>
      </c>
      <c r="S855" s="7">
        <v>1</v>
      </c>
      <c r="T855" s="8">
        <f>SUM(IO_Riparian[[#This Row],[JANUARY]:[DECEMBER]])</f>
        <v>12</v>
      </c>
    </row>
    <row r="856" spans="1:20" x14ac:dyDescent="0.25">
      <c r="A856" s="6" t="s">
        <v>493</v>
      </c>
      <c r="B856" s="6" t="str">
        <f>IF(ISERROR(VLOOKUP(IO_Riparian[[#This Row],[APP_ID]],Table6[APPL_ID],1,FALSE)),"","Y")</f>
        <v>Y</v>
      </c>
      <c r="C856" s="6" t="str">
        <f>IF(ISERROR(VLOOKUP(IO_Riparian[[#This Row],[APP_ID]],Sheet1!$C$2:$C$9,1,FALSE)),"","Y")</f>
        <v/>
      </c>
      <c r="E856" s="6" t="s">
        <v>1531</v>
      </c>
      <c r="F856" s="41" t="s">
        <v>1532</v>
      </c>
      <c r="G856" s="6" t="s">
        <v>474</v>
      </c>
      <c r="H856" s="7">
        <v>1</v>
      </c>
      <c r="I856" s="7">
        <v>1</v>
      </c>
      <c r="J856" s="7">
        <v>1</v>
      </c>
      <c r="K856" s="7">
        <v>1</v>
      </c>
      <c r="L856" s="7">
        <v>1</v>
      </c>
      <c r="M856" s="7">
        <v>1</v>
      </c>
      <c r="N856" s="7">
        <v>1</v>
      </c>
      <c r="O856" s="7">
        <v>1</v>
      </c>
      <c r="P856" s="7">
        <v>1</v>
      </c>
      <c r="Q856" s="7">
        <v>1</v>
      </c>
      <c r="R856" s="7">
        <v>1</v>
      </c>
      <c r="S856" s="7">
        <v>1</v>
      </c>
      <c r="T856" s="8">
        <f>SUM(IO_Riparian[[#This Row],[JANUARY]:[DECEMBER]])</f>
        <v>12</v>
      </c>
    </row>
    <row r="857" spans="1:20" x14ac:dyDescent="0.25">
      <c r="A857" s="6" t="s">
        <v>106</v>
      </c>
      <c r="B857" s="6" t="str">
        <f>IF(ISERROR(VLOOKUP(IO_Riparian[[#This Row],[APP_ID]],Table6[APPL_ID],1,FALSE)),"","Y")</f>
        <v>Y</v>
      </c>
      <c r="C857" s="6" t="str">
        <f>IF(ISERROR(VLOOKUP(IO_Riparian[[#This Row],[APP_ID]],Sheet1!$C$2:$C$9,1,FALSE)),"","Y")</f>
        <v/>
      </c>
      <c r="E857" s="6" t="s">
        <v>1531</v>
      </c>
      <c r="F857" s="41" t="s">
        <v>1532</v>
      </c>
      <c r="G857" s="6" t="s">
        <v>102</v>
      </c>
      <c r="H857" s="7">
        <v>0</v>
      </c>
      <c r="I857" s="7">
        <v>0</v>
      </c>
      <c r="J857" s="7">
        <v>0</v>
      </c>
      <c r="K857" s="7">
        <v>1</v>
      </c>
      <c r="L857" s="7">
        <v>1</v>
      </c>
      <c r="M857" s="7">
        <v>1</v>
      </c>
      <c r="N857" s="7">
        <v>1</v>
      </c>
      <c r="O857" s="7">
        <v>1</v>
      </c>
      <c r="P857" s="7">
        <v>1</v>
      </c>
      <c r="Q857" s="7">
        <v>0</v>
      </c>
      <c r="R857" s="7">
        <v>0</v>
      </c>
      <c r="S857" s="7">
        <v>0</v>
      </c>
      <c r="T857" s="8">
        <f>SUM(IO_Riparian[[#This Row],[JANUARY]:[DECEMBER]])</f>
        <v>6</v>
      </c>
    </row>
    <row r="858" spans="1:20" x14ac:dyDescent="0.25">
      <c r="A858" s="6" t="s">
        <v>14</v>
      </c>
      <c r="B858" s="6" t="str">
        <f>IF(ISERROR(VLOOKUP(IO_Riparian[[#This Row],[APP_ID]],Table6[APPL_ID],1,FALSE)),"","Y")</f>
        <v>Y</v>
      </c>
      <c r="C858" s="6" t="str">
        <f>IF(ISERROR(VLOOKUP(IO_Riparian[[#This Row],[APP_ID]],Sheet1!$C$2:$C$9,1,FALSE)),"","Y")</f>
        <v/>
      </c>
      <c r="E858" s="6" t="s">
        <v>1531</v>
      </c>
      <c r="F858" s="41" t="s">
        <v>1532</v>
      </c>
      <c r="G858" s="6" t="s">
        <v>15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0</v>
      </c>
      <c r="N858" s="7">
        <v>0</v>
      </c>
      <c r="O858" s="7">
        <v>0</v>
      </c>
      <c r="P858" s="7">
        <v>0</v>
      </c>
      <c r="Q858" s="7">
        <v>0</v>
      </c>
      <c r="R858" s="7">
        <v>0</v>
      </c>
      <c r="S858" s="7">
        <v>0</v>
      </c>
      <c r="T858" s="8">
        <f>SUM(IO_Riparian[[#This Row],[JANUARY]:[DECEMBER]])</f>
        <v>0</v>
      </c>
    </row>
    <row r="859" spans="1:20" x14ac:dyDescent="0.25">
      <c r="A859" s="6" t="s">
        <v>1256</v>
      </c>
      <c r="B859" s="6" t="str">
        <f>IF(ISERROR(VLOOKUP(IO_Riparian[[#This Row],[APP_ID]],Table6[APPL_ID],1,FALSE)),"","Y")</f>
        <v>Y</v>
      </c>
      <c r="C859" s="6" t="str">
        <f>IF(ISERROR(VLOOKUP(IO_Riparian[[#This Row],[APP_ID]],Sheet1!$C$2:$C$9,1,FALSE)),"","Y")</f>
        <v/>
      </c>
      <c r="E859" s="6" t="s">
        <v>1531</v>
      </c>
      <c r="F859" s="41" t="s">
        <v>1533</v>
      </c>
      <c r="G859" s="6" t="s">
        <v>1251</v>
      </c>
      <c r="H859" s="7">
        <v>0</v>
      </c>
      <c r="I859" s="7">
        <v>0</v>
      </c>
      <c r="J859" s="7">
        <v>1</v>
      </c>
      <c r="K859" s="7">
        <v>1</v>
      </c>
      <c r="L859" s="7">
        <v>1</v>
      </c>
      <c r="M859" s="7">
        <v>1</v>
      </c>
      <c r="N859" s="7">
        <v>1</v>
      </c>
      <c r="O859" s="7">
        <v>1</v>
      </c>
      <c r="P859" s="7">
        <v>1</v>
      </c>
      <c r="Q859" s="7">
        <v>1</v>
      </c>
      <c r="R859" s="7">
        <v>0</v>
      </c>
      <c r="S859" s="7">
        <v>0</v>
      </c>
      <c r="T859" s="8">
        <f>SUM(IO_Riparian[[#This Row],[JANUARY]:[DECEMBER]])</f>
        <v>8</v>
      </c>
    </row>
    <row r="860" spans="1:20" x14ac:dyDescent="0.25">
      <c r="A860" s="6" t="s">
        <v>1096</v>
      </c>
      <c r="B860" s="6" t="str">
        <f>IF(ISERROR(VLOOKUP(IO_Riparian[[#This Row],[APP_ID]],Table6[APPL_ID],1,FALSE)),"","Y")</f>
        <v>Y</v>
      </c>
      <c r="C860" s="6" t="str">
        <f>IF(ISERROR(VLOOKUP(IO_Riparian[[#This Row],[APP_ID]],Sheet1!$C$2:$C$9,1,FALSE)),"","Y")</f>
        <v/>
      </c>
      <c r="E860" s="6" t="s">
        <v>1531</v>
      </c>
      <c r="F860" s="41" t="s">
        <v>1533</v>
      </c>
      <c r="G860" s="6" t="s">
        <v>1097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0</v>
      </c>
      <c r="N860" s="7">
        <v>0</v>
      </c>
      <c r="O860" s="7">
        <v>0</v>
      </c>
      <c r="P860" s="7">
        <v>0</v>
      </c>
      <c r="Q860" s="7">
        <v>0</v>
      </c>
      <c r="R860" s="7">
        <v>0</v>
      </c>
      <c r="S860" s="7">
        <v>0</v>
      </c>
      <c r="T860" s="8">
        <f>SUM(IO_Riparian[[#This Row],[JANUARY]:[DECEMBER]])</f>
        <v>0</v>
      </c>
    </row>
    <row r="861" spans="1:20" x14ac:dyDescent="0.25">
      <c r="A861" s="6" t="s">
        <v>119</v>
      </c>
      <c r="B861" s="6" t="str">
        <f>IF(ISERROR(VLOOKUP(IO_Riparian[[#This Row],[APP_ID]],Table6[APPL_ID],1,FALSE)),"","Y")</f>
        <v>Y</v>
      </c>
      <c r="C861" s="6" t="str">
        <f>IF(ISERROR(VLOOKUP(IO_Riparian[[#This Row],[APP_ID]],Sheet1!$C$2:$C$9,1,FALSE)),"","Y")</f>
        <v/>
      </c>
      <c r="E861" s="6" t="s">
        <v>1531</v>
      </c>
      <c r="F861" s="41" t="s">
        <v>1532</v>
      </c>
      <c r="G861" s="6" t="s">
        <v>120</v>
      </c>
      <c r="H861" s="7">
        <v>1</v>
      </c>
      <c r="I861" s="7">
        <v>1</v>
      </c>
      <c r="J861" s="7">
        <v>1</v>
      </c>
      <c r="K861" s="7">
        <v>1</v>
      </c>
      <c r="L861" s="7">
        <v>1</v>
      </c>
      <c r="M861" s="7">
        <v>1</v>
      </c>
      <c r="N861" s="7">
        <v>1</v>
      </c>
      <c r="O861" s="7">
        <v>1</v>
      </c>
      <c r="P861" s="7">
        <v>1</v>
      </c>
      <c r="Q861" s="7">
        <v>1</v>
      </c>
      <c r="R861" s="7">
        <v>1</v>
      </c>
      <c r="S861" s="7">
        <v>1</v>
      </c>
      <c r="T861" s="8">
        <f>SUM(IO_Riparian[[#This Row],[JANUARY]:[DECEMBER]])</f>
        <v>12</v>
      </c>
    </row>
    <row r="862" spans="1:20" x14ac:dyDescent="0.25">
      <c r="A862" s="6" t="s">
        <v>130</v>
      </c>
      <c r="B862" s="6" t="str">
        <f>IF(ISERROR(VLOOKUP(IO_Riparian[[#This Row],[APP_ID]],Table6[APPL_ID],1,FALSE)),"","Y")</f>
        <v>Y</v>
      </c>
      <c r="C862" s="6" t="str">
        <f>IF(ISERROR(VLOOKUP(IO_Riparian[[#This Row],[APP_ID]],Sheet1!$C$2:$C$9,1,FALSE)),"","Y")</f>
        <v/>
      </c>
      <c r="E862" s="6" t="s">
        <v>1531</v>
      </c>
      <c r="F862" s="41" t="s">
        <v>1532</v>
      </c>
      <c r="G862" s="6" t="s">
        <v>120</v>
      </c>
      <c r="H862" s="7">
        <v>1</v>
      </c>
      <c r="I862" s="7">
        <v>1</v>
      </c>
      <c r="J862" s="7">
        <v>1</v>
      </c>
      <c r="K862" s="7">
        <v>1</v>
      </c>
      <c r="L862" s="7">
        <v>1</v>
      </c>
      <c r="M862" s="7">
        <v>1</v>
      </c>
      <c r="N862" s="7">
        <v>1</v>
      </c>
      <c r="O862" s="7">
        <v>1</v>
      </c>
      <c r="P862" s="7">
        <v>1</v>
      </c>
      <c r="Q862" s="7">
        <v>1</v>
      </c>
      <c r="R862" s="7">
        <v>1</v>
      </c>
      <c r="S862" s="7">
        <v>1</v>
      </c>
      <c r="T862" s="8">
        <f>SUM(IO_Riparian[[#This Row],[JANUARY]:[DECEMBER]])</f>
        <v>12</v>
      </c>
    </row>
    <row r="863" spans="1:20" x14ac:dyDescent="0.25">
      <c r="A863" s="6" t="s">
        <v>135</v>
      </c>
      <c r="B863" s="6" t="str">
        <f>IF(ISERROR(VLOOKUP(IO_Riparian[[#This Row],[APP_ID]],Table6[APPL_ID],1,FALSE)),"","Y")</f>
        <v>Y</v>
      </c>
      <c r="C863" s="6" t="str">
        <f>IF(ISERROR(VLOOKUP(IO_Riparian[[#This Row],[APP_ID]],Sheet1!$C$2:$C$9,1,FALSE)),"","Y")</f>
        <v/>
      </c>
      <c r="E863" s="6" t="s">
        <v>1531</v>
      </c>
      <c r="F863" s="41" t="s">
        <v>1532</v>
      </c>
      <c r="G863" s="6" t="s">
        <v>120</v>
      </c>
      <c r="H863" s="7">
        <v>1</v>
      </c>
      <c r="I863" s="7">
        <v>1</v>
      </c>
      <c r="J863" s="7">
        <v>1</v>
      </c>
      <c r="K863" s="7">
        <v>1</v>
      </c>
      <c r="L863" s="7">
        <v>1</v>
      </c>
      <c r="M863" s="7">
        <v>1</v>
      </c>
      <c r="N863" s="7">
        <v>1</v>
      </c>
      <c r="O863" s="7">
        <v>1</v>
      </c>
      <c r="P863" s="7">
        <v>1</v>
      </c>
      <c r="Q863" s="7">
        <v>1</v>
      </c>
      <c r="R863" s="7">
        <v>1</v>
      </c>
      <c r="S863" s="7">
        <v>1</v>
      </c>
      <c r="T863" s="8">
        <f>SUM(IO_Riparian[[#This Row],[JANUARY]:[DECEMBER]])</f>
        <v>12</v>
      </c>
    </row>
    <row r="864" spans="1:20" x14ac:dyDescent="0.25">
      <c r="A864" s="6" t="s">
        <v>137</v>
      </c>
      <c r="B864" s="6" t="str">
        <f>IF(ISERROR(VLOOKUP(IO_Riparian[[#This Row],[APP_ID]],Table6[APPL_ID],1,FALSE)),"","Y")</f>
        <v>Y</v>
      </c>
      <c r="C864" s="6" t="str">
        <f>IF(ISERROR(VLOOKUP(IO_Riparian[[#This Row],[APP_ID]],Sheet1!$C$2:$C$9,1,FALSE)),"","Y")</f>
        <v/>
      </c>
      <c r="E864" s="6" t="s">
        <v>1531</v>
      </c>
      <c r="F864" s="41" t="s">
        <v>1532</v>
      </c>
      <c r="G864" s="6" t="s">
        <v>120</v>
      </c>
      <c r="H864" s="7">
        <v>1</v>
      </c>
      <c r="I864" s="7">
        <v>1</v>
      </c>
      <c r="J864" s="7">
        <v>1</v>
      </c>
      <c r="K864" s="7">
        <v>1</v>
      </c>
      <c r="L864" s="7">
        <v>1</v>
      </c>
      <c r="M864" s="7">
        <v>1</v>
      </c>
      <c r="N864" s="7">
        <v>1</v>
      </c>
      <c r="O864" s="7">
        <v>1</v>
      </c>
      <c r="P864" s="7">
        <v>1</v>
      </c>
      <c r="Q864" s="7">
        <v>1</v>
      </c>
      <c r="R864" s="7">
        <v>1</v>
      </c>
      <c r="S864" s="7">
        <v>1</v>
      </c>
      <c r="T864" s="8">
        <f>SUM(IO_Riparian[[#This Row],[JANUARY]:[DECEMBER]])</f>
        <v>12</v>
      </c>
    </row>
    <row r="865" spans="1:20" x14ac:dyDescent="0.25">
      <c r="A865" s="6" t="s">
        <v>138</v>
      </c>
      <c r="B865" s="6" t="str">
        <f>IF(ISERROR(VLOOKUP(IO_Riparian[[#This Row],[APP_ID]],Table6[APPL_ID],1,FALSE)),"","Y")</f>
        <v>Y</v>
      </c>
      <c r="C865" s="6" t="str">
        <f>IF(ISERROR(VLOOKUP(IO_Riparian[[#This Row],[APP_ID]],Sheet1!$C$2:$C$9,1,FALSE)),"","Y")</f>
        <v/>
      </c>
      <c r="E865" s="6" t="s">
        <v>1531</v>
      </c>
      <c r="F865" s="41" t="s">
        <v>1532</v>
      </c>
      <c r="G865" s="6" t="s">
        <v>120</v>
      </c>
      <c r="H865" s="7">
        <v>1</v>
      </c>
      <c r="I865" s="7">
        <v>1</v>
      </c>
      <c r="J865" s="7">
        <v>1</v>
      </c>
      <c r="K865" s="7">
        <v>1</v>
      </c>
      <c r="L865" s="7">
        <v>1</v>
      </c>
      <c r="M865" s="7">
        <v>1</v>
      </c>
      <c r="N865" s="7">
        <v>1</v>
      </c>
      <c r="O865" s="7">
        <v>1</v>
      </c>
      <c r="P865" s="7">
        <v>1</v>
      </c>
      <c r="Q865" s="7">
        <v>1</v>
      </c>
      <c r="R865" s="7">
        <v>1</v>
      </c>
      <c r="S865" s="7">
        <v>1</v>
      </c>
      <c r="T865" s="8">
        <f>SUM(IO_Riparian[[#This Row],[JANUARY]:[DECEMBER]])</f>
        <v>12</v>
      </c>
    </row>
    <row r="866" spans="1:20" x14ac:dyDescent="0.25">
      <c r="A866" s="6" t="s">
        <v>146</v>
      </c>
      <c r="B866" s="6" t="str">
        <f>IF(ISERROR(VLOOKUP(IO_Riparian[[#This Row],[APP_ID]],Table6[APPL_ID],1,FALSE)),"","Y")</f>
        <v>Y</v>
      </c>
      <c r="C866" s="6" t="str">
        <f>IF(ISERROR(VLOOKUP(IO_Riparian[[#This Row],[APP_ID]],Sheet1!$C$2:$C$9,1,FALSE)),"","Y")</f>
        <v/>
      </c>
      <c r="E866" s="6" t="s">
        <v>1531</v>
      </c>
      <c r="F866" s="41" t="s">
        <v>1532</v>
      </c>
      <c r="G866" s="6" t="s">
        <v>120</v>
      </c>
      <c r="H866" s="7">
        <v>1</v>
      </c>
      <c r="I866" s="7">
        <v>1</v>
      </c>
      <c r="J866" s="7">
        <v>1</v>
      </c>
      <c r="K866" s="7">
        <v>1</v>
      </c>
      <c r="L866" s="7">
        <v>1</v>
      </c>
      <c r="M866" s="7">
        <v>1</v>
      </c>
      <c r="N866" s="7">
        <v>1</v>
      </c>
      <c r="O866" s="7">
        <v>1</v>
      </c>
      <c r="P866" s="7">
        <v>1</v>
      </c>
      <c r="Q866" s="7">
        <v>1</v>
      </c>
      <c r="R866" s="7">
        <v>1</v>
      </c>
      <c r="S866" s="7">
        <v>1</v>
      </c>
      <c r="T866" s="8">
        <f>SUM(IO_Riparian[[#This Row],[JANUARY]:[DECEMBER]])</f>
        <v>12</v>
      </c>
    </row>
    <row r="867" spans="1:20" x14ac:dyDescent="0.25">
      <c r="A867" s="6" t="s">
        <v>150</v>
      </c>
      <c r="B867" s="6" t="str">
        <f>IF(ISERROR(VLOOKUP(IO_Riparian[[#This Row],[APP_ID]],Table6[APPL_ID],1,FALSE)),"","Y")</f>
        <v>Y</v>
      </c>
      <c r="C867" s="6" t="str">
        <f>IF(ISERROR(VLOOKUP(IO_Riparian[[#This Row],[APP_ID]],Sheet1!$C$2:$C$9,1,FALSE)),"","Y")</f>
        <v/>
      </c>
      <c r="E867" s="6" t="s">
        <v>1531</v>
      </c>
      <c r="F867" s="41" t="s">
        <v>1532</v>
      </c>
      <c r="G867" s="6" t="s">
        <v>120</v>
      </c>
      <c r="H867" s="7">
        <v>1</v>
      </c>
      <c r="I867" s="7">
        <v>1</v>
      </c>
      <c r="J867" s="7">
        <v>1</v>
      </c>
      <c r="K867" s="7">
        <v>1</v>
      </c>
      <c r="L867" s="7">
        <v>1</v>
      </c>
      <c r="M867" s="7">
        <v>1</v>
      </c>
      <c r="N867" s="7">
        <v>1</v>
      </c>
      <c r="O867" s="7">
        <v>1</v>
      </c>
      <c r="P867" s="7">
        <v>1</v>
      </c>
      <c r="Q867" s="7">
        <v>1</v>
      </c>
      <c r="R867" s="7">
        <v>1</v>
      </c>
      <c r="S867" s="7">
        <v>1</v>
      </c>
      <c r="T867" s="8">
        <f>SUM(IO_Riparian[[#This Row],[JANUARY]:[DECEMBER]])</f>
        <v>12</v>
      </c>
    </row>
    <row r="868" spans="1:20" x14ac:dyDescent="0.25">
      <c r="A868" s="6" t="s">
        <v>242</v>
      </c>
      <c r="B868" s="6" t="str">
        <f>IF(ISERROR(VLOOKUP(IO_Riparian[[#This Row],[APP_ID]],Table6[APPL_ID],1,FALSE)),"","Y")</f>
        <v>Y</v>
      </c>
      <c r="C868" s="6" t="str">
        <f>IF(ISERROR(VLOOKUP(IO_Riparian[[#This Row],[APP_ID]],Sheet1!$C$2:$C$9,1,FALSE)),"","Y")</f>
        <v/>
      </c>
      <c r="E868" s="6" t="s">
        <v>1531</v>
      </c>
      <c r="F868" s="41" t="s">
        <v>1532</v>
      </c>
      <c r="G868" s="6" t="s">
        <v>120</v>
      </c>
      <c r="H868" s="7">
        <v>1</v>
      </c>
      <c r="I868" s="7">
        <v>1</v>
      </c>
      <c r="J868" s="7">
        <v>1</v>
      </c>
      <c r="K868" s="7">
        <v>1</v>
      </c>
      <c r="L868" s="7">
        <v>1</v>
      </c>
      <c r="M868" s="7">
        <v>1</v>
      </c>
      <c r="N868" s="7">
        <v>1</v>
      </c>
      <c r="O868" s="7">
        <v>1</v>
      </c>
      <c r="P868" s="7">
        <v>1</v>
      </c>
      <c r="Q868" s="7">
        <v>1</v>
      </c>
      <c r="R868" s="7">
        <v>1</v>
      </c>
      <c r="S868" s="7">
        <v>1</v>
      </c>
      <c r="T868" s="8">
        <f>SUM(IO_Riparian[[#This Row],[JANUARY]:[DECEMBER]])</f>
        <v>12</v>
      </c>
    </row>
    <row r="869" spans="1:20" x14ac:dyDescent="0.25">
      <c r="A869" s="6" t="s">
        <v>243</v>
      </c>
      <c r="B869" s="6" t="str">
        <f>IF(ISERROR(VLOOKUP(IO_Riparian[[#This Row],[APP_ID]],Table6[APPL_ID],1,FALSE)),"","Y")</f>
        <v>Y</v>
      </c>
      <c r="C869" s="6" t="str">
        <f>IF(ISERROR(VLOOKUP(IO_Riparian[[#This Row],[APP_ID]],Sheet1!$C$2:$C$9,1,FALSE)),"","Y")</f>
        <v/>
      </c>
      <c r="E869" s="6" t="s">
        <v>1531</v>
      </c>
      <c r="F869" s="41" t="s">
        <v>1532</v>
      </c>
      <c r="G869" s="6" t="s">
        <v>120</v>
      </c>
      <c r="H869" s="7">
        <v>1</v>
      </c>
      <c r="I869" s="7">
        <v>1</v>
      </c>
      <c r="J869" s="7">
        <v>1</v>
      </c>
      <c r="K869" s="7">
        <v>1</v>
      </c>
      <c r="L869" s="7">
        <v>1</v>
      </c>
      <c r="M869" s="7">
        <v>1</v>
      </c>
      <c r="N869" s="7">
        <v>1</v>
      </c>
      <c r="O869" s="7">
        <v>1</v>
      </c>
      <c r="P869" s="7">
        <v>1</v>
      </c>
      <c r="Q869" s="7">
        <v>1</v>
      </c>
      <c r="R869" s="7">
        <v>1</v>
      </c>
      <c r="S869" s="7">
        <v>1</v>
      </c>
      <c r="T869" s="8">
        <f>SUM(IO_Riparian[[#This Row],[JANUARY]:[DECEMBER]])</f>
        <v>12</v>
      </c>
    </row>
    <row r="870" spans="1:20" x14ac:dyDescent="0.25">
      <c r="A870" s="6" t="s">
        <v>244</v>
      </c>
      <c r="B870" s="6" t="str">
        <f>IF(ISERROR(VLOOKUP(IO_Riparian[[#This Row],[APP_ID]],Table6[APPL_ID],1,FALSE)),"","Y")</f>
        <v>Y</v>
      </c>
      <c r="C870" s="6" t="str">
        <f>IF(ISERROR(VLOOKUP(IO_Riparian[[#This Row],[APP_ID]],Sheet1!$C$2:$C$9,1,FALSE)),"","Y")</f>
        <v/>
      </c>
      <c r="E870" s="6" t="s">
        <v>1531</v>
      </c>
      <c r="F870" s="41" t="s">
        <v>1532</v>
      </c>
      <c r="G870" s="6" t="s">
        <v>120</v>
      </c>
      <c r="H870" s="7">
        <v>1</v>
      </c>
      <c r="I870" s="7">
        <v>1</v>
      </c>
      <c r="J870" s="7">
        <v>1</v>
      </c>
      <c r="K870" s="7">
        <v>1</v>
      </c>
      <c r="L870" s="7">
        <v>1</v>
      </c>
      <c r="M870" s="7">
        <v>1</v>
      </c>
      <c r="N870" s="7">
        <v>1</v>
      </c>
      <c r="O870" s="7">
        <v>1</v>
      </c>
      <c r="P870" s="7">
        <v>1</v>
      </c>
      <c r="Q870" s="7">
        <v>1</v>
      </c>
      <c r="R870" s="7">
        <v>1</v>
      </c>
      <c r="S870" s="7">
        <v>1</v>
      </c>
      <c r="T870" s="8">
        <f>SUM(IO_Riparian[[#This Row],[JANUARY]:[DECEMBER]])</f>
        <v>12</v>
      </c>
    </row>
    <row r="871" spans="1:20" x14ac:dyDescent="0.25">
      <c r="A871" s="6" t="s">
        <v>247</v>
      </c>
      <c r="B871" s="6" t="str">
        <f>IF(ISERROR(VLOOKUP(IO_Riparian[[#This Row],[APP_ID]],Table6[APPL_ID],1,FALSE)),"","Y")</f>
        <v>Y</v>
      </c>
      <c r="C871" s="6" t="str">
        <f>IF(ISERROR(VLOOKUP(IO_Riparian[[#This Row],[APP_ID]],Sheet1!$C$2:$C$9,1,FALSE)),"","Y")</f>
        <v/>
      </c>
      <c r="E871" s="6" t="s">
        <v>1531</v>
      </c>
      <c r="F871" s="41" t="s">
        <v>1532</v>
      </c>
      <c r="G871" s="6" t="s">
        <v>120</v>
      </c>
      <c r="H871" s="7">
        <v>1</v>
      </c>
      <c r="I871" s="7">
        <v>1</v>
      </c>
      <c r="J871" s="7">
        <v>1</v>
      </c>
      <c r="K871" s="7">
        <v>1</v>
      </c>
      <c r="L871" s="7">
        <v>1</v>
      </c>
      <c r="M871" s="7">
        <v>1</v>
      </c>
      <c r="N871" s="7">
        <v>1</v>
      </c>
      <c r="O871" s="7">
        <v>1</v>
      </c>
      <c r="P871" s="7">
        <v>1</v>
      </c>
      <c r="Q871" s="7">
        <v>1</v>
      </c>
      <c r="R871" s="7">
        <v>1</v>
      </c>
      <c r="S871" s="7">
        <v>1</v>
      </c>
      <c r="T871" s="8">
        <f>SUM(IO_Riparian[[#This Row],[JANUARY]:[DECEMBER]])</f>
        <v>12</v>
      </c>
    </row>
    <row r="872" spans="1:20" x14ac:dyDescent="0.25">
      <c r="A872" s="6" t="s">
        <v>268</v>
      </c>
      <c r="B872" s="6" t="str">
        <f>IF(ISERROR(VLOOKUP(IO_Riparian[[#This Row],[APP_ID]],Table6[APPL_ID],1,FALSE)),"","Y")</f>
        <v>Y</v>
      </c>
      <c r="C872" s="6" t="str">
        <f>IF(ISERROR(VLOOKUP(IO_Riparian[[#This Row],[APP_ID]],Sheet1!$C$2:$C$9,1,FALSE)),"","Y")</f>
        <v/>
      </c>
      <c r="E872" s="6" t="s">
        <v>1531</v>
      </c>
      <c r="F872" s="41" t="s">
        <v>1532</v>
      </c>
      <c r="G872" s="6" t="s">
        <v>120</v>
      </c>
      <c r="H872" s="7">
        <v>1</v>
      </c>
      <c r="I872" s="7">
        <v>1</v>
      </c>
      <c r="J872" s="7">
        <v>1</v>
      </c>
      <c r="K872" s="7">
        <v>1</v>
      </c>
      <c r="L872" s="7">
        <v>1</v>
      </c>
      <c r="M872" s="7">
        <v>1</v>
      </c>
      <c r="N872" s="7">
        <v>1</v>
      </c>
      <c r="O872" s="7">
        <v>1</v>
      </c>
      <c r="P872" s="7">
        <v>1</v>
      </c>
      <c r="Q872" s="7">
        <v>1</v>
      </c>
      <c r="R872" s="7">
        <v>1</v>
      </c>
      <c r="S872" s="7">
        <v>1</v>
      </c>
      <c r="T872" s="8">
        <f>SUM(IO_Riparian[[#This Row],[JANUARY]:[DECEMBER]])</f>
        <v>12</v>
      </c>
    </row>
    <row r="873" spans="1:20" x14ac:dyDescent="0.25">
      <c r="A873" s="6" t="s">
        <v>286</v>
      </c>
      <c r="B873" s="6" t="str">
        <f>IF(ISERROR(VLOOKUP(IO_Riparian[[#This Row],[APP_ID]],Table6[APPL_ID],1,FALSE)),"","Y")</f>
        <v>Y</v>
      </c>
      <c r="C873" s="6" t="str">
        <f>IF(ISERROR(VLOOKUP(IO_Riparian[[#This Row],[APP_ID]],Sheet1!$C$2:$C$9,1,FALSE)),"","Y")</f>
        <v/>
      </c>
      <c r="E873" s="6" t="s">
        <v>1531</v>
      </c>
      <c r="F873" s="41" t="s">
        <v>1532</v>
      </c>
      <c r="G873" s="6" t="s">
        <v>120</v>
      </c>
      <c r="H873" s="7">
        <v>1</v>
      </c>
      <c r="I873" s="7">
        <v>1</v>
      </c>
      <c r="J873" s="7">
        <v>1</v>
      </c>
      <c r="K873" s="7">
        <v>1</v>
      </c>
      <c r="L873" s="7">
        <v>1</v>
      </c>
      <c r="M873" s="7">
        <v>1</v>
      </c>
      <c r="N873" s="7">
        <v>1</v>
      </c>
      <c r="O873" s="7">
        <v>1</v>
      </c>
      <c r="P873" s="7">
        <v>1</v>
      </c>
      <c r="Q873" s="7">
        <v>1</v>
      </c>
      <c r="R873" s="7">
        <v>1</v>
      </c>
      <c r="S873" s="7">
        <v>1</v>
      </c>
      <c r="T873" s="8">
        <f>SUM(IO_Riparian[[#This Row],[JANUARY]:[DECEMBER]])</f>
        <v>12</v>
      </c>
    </row>
    <row r="874" spans="1:20" x14ac:dyDescent="0.25">
      <c r="A874" s="6" t="s">
        <v>289</v>
      </c>
      <c r="B874" s="6" t="str">
        <f>IF(ISERROR(VLOOKUP(IO_Riparian[[#This Row],[APP_ID]],Table6[APPL_ID],1,FALSE)),"","Y")</f>
        <v>Y</v>
      </c>
      <c r="C874" s="6" t="str">
        <f>IF(ISERROR(VLOOKUP(IO_Riparian[[#This Row],[APP_ID]],Sheet1!$C$2:$C$9,1,FALSE)),"","Y")</f>
        <v/>
      </c>
      <c r="E874" s="6" t="s">
        <v>1531</v>
      </c>
      <c r="F874" s="41" t="s">
        <v>1532</v>
      </c>
      <c r="G874" s="6" t="s">
        <v>120</v>
      </c>
      <c r="H874" s="7">
        <v>1</v>
      </c>
      <c r="I874" s="7">
        <v>1</v>
      </c>
      <c r="J874" s="7">
        <v>1</v>
      </c>
      <c r="K874" s="7">
        <v>1</v>
      </c>
      <c r="L874" s="7">
        <v>1</v>
      </c>
      <c r="M874" s="7">
        <v>1</v>
      </c>
      <c r="N874" s="7">
        <v>1</v>
      </c>
      <c r="O874" s="7">
        <v>1</v>
      </c>
      <c r="P874" s="7">
        <v>1</v>
      </c>
      <c r="Q874" s="7">
        <v>1</v>
      </c>
      <c r="R874" s="7">
        <v>1</v>
      </c>
      <c r="S874" s="7">
        <v>1</v>
      </c>
      <c r="T874" s="8">
        <f>SUM(IO_Riparian[[#This Row],[JANUARY]:[DECEMBER]])</f>
        <v>12</v>
      </c>
    </row>
    <row r="875" spans="1:20" x14ac:dyDescent="0.25">
      <c r="A875" s="6" t="s">
        <v>290</v>
      </c>
      <c r="B875" s="6" t="str">
        <f>IF(ISERROR(VLOOKUP(IO_Riparian[[#This Row],[APP_ID]],Table6[APPL_ID],1,FALSE)),"","Y")</f>
        <v>Y</v>
      </c>
      <c r="C875" s="6" t="str">
        <f>IF(ISERROR(VLOOKUP(IO_Riparian[[#This Row],[APP_ID]],Sheet1!$C$2:$C$9,1,FALSE)),"","Y")</f>
        <v/>
      </c>
      <c r="E875" s="6" t="s">
        <v>1531</v>
      </c>
      <c r="F875" s="41" t="s">
        <v>1532</v>
      </c>
      <c r="G875" s="6" t="s">
        <v>120</v>
      </c>
      <c r="H875" s="7">
        <v>1</v>
      </c>
      <c r="I875" s="7">
        <v>1</v>
      </c>
      <c r="J875" s="7">
        <v>1</v>
      </c>
      <c r="K875" s="7">
        <v>1</v>
      </c>
      <c r="L875" s="7">
        <v>1</v>
      </c>
      <c r="M875" s="7">
        <v>1</v>
      </c>
      <c r="N875" s="7">
        <v>1</v>
      </c>
      <c r="O875" s="7">
        <v>1</v>
      </c>
      <c r="P875" s="7">
        <v>1</v>
      </c>
      <c r="Q875" s="7">
        <v>1</v>
      </c>
      <c r="R875" s="7">
        <v>1</v>
      </c>
      <c r="S875" s="7">
        <v>1</v>
      </c>
      <c r="T875" s="8">
        <f>SUM(IO_Riparian[[#This Row],[JANUARY]:[DECEMBER]])</f>
        <v>12</v>
      </c>
    </row>
    <row r="876" spans="1:20" x14ac:dyDescent="0.25">
      <c r="A876" s="6" t="s">
        <v>292</v>
      </c>
      <c r="B876" s="6" t="str">
        <f>IF(ISERROR(VLOOKUP(IO_Riparian[[#This Row],[APP_ID]],Table6[APPL_ID],1,FALSE)),"","Y")</f>
        <v>Y</v>
      </c>
      <c r="C876" s="6" t="str">
        <f>IF(ISERROR(VLOOKUP(IO_Riparian[[#This Row],[APP_ID]],Sheet1!$C$2:$C$9,1,FALSE)),"","Y")</f>
        <v/>
      </c>
      <c r="E876" s="6" t="s">
        <v>1531</v>
      </c>
      <c r="F876" s="41" t="s">
        <v>1532</v>
      </c>
      <c r="G876" s="6" t="s">
        <v>120</v>
      </c>
      <c r="H876" s="7">
        <v>1</v>
      </c>
      <c r="I876" s="7">
        <v>1</v>
      </c>
      <c r="J876" s="7">
        <v>1</v>
      </c>
      <c r="K876" s="7">
        <v>1</v>
      </c>
      <c r="L876" s="7">
        <v>1</v>
      </c>
      <c r="M876" s="7">
        <v>1</v>
      </c>
      <c r="N876" s="7">
        <v>1</v>
      </c>
      <c r="O876" s="7">
        <v>1</v>
      </c>
      <c r="P876" s="7">
        <v>1</v>
      </c>
      <c r="Q876" s="7">
        <v>1</v>
      </c>
      <c r="R876" s="7">
        <v>1</v>
      </c>
      <c r="S876" s="7">
        <v>1</v>
      </c>
      <c r="T876" s="8">
        <f>SUM(IO_Riparian[[#This Row],[JANUARY]:[DECEMBER]])</f>
        <v>12</v>
      </c>
    </row>
    <row r="877" spans="1:20" x14ac:dyDescent="0.25">
      <c r="A877" s="6" t="s">
        <v>295</v>
      </c>
      <c r="B877" s="6" t="str">
        <f>IF(ISERROR(VLOOKUP(IO_Riparian[[#This Row],[APP_ID]],Table6[APPL_ID],1,FALSE)),"","Y")</f>
        <v>Y</v>
      </c>
      <c r="C877" s="6" t="str">
        <f>IF(ISERROR(VLOOKUP(IO_Riparian[[#This Row],[APP_ID]],Sheet1!$C$2:$C$9,1,FALSE)),"","Y")</f>
        <v/>
      </c>
      <c r="E877" s="6" t="s">
        <v>1531</v>
      </c>
      <c r="F877" s="41" t="s">
        <v>1532</v>
      </c>
      <c r="G877" s="6" t="s">
        <v>120</v>
      </c>
      <c r="H877" s="7">
        <v>1</v>
      </c>
      <c r="I877" s="7">
        <v>1</v>
      </c>
      <c r="J877" s="7">
        <v>1</v>
      </c>
      <c r="K877" s="7">
        <v>1</v>
      </c>
      <c r="L877" s="7">
        <v>1</v>
      </c>
      <c r="M877" s="7">
        <v>1</v>
      </c>
      <c r="N877" s="7">
        <v>1</v>
      </c>
      <c r="O877" s="7">
        <v>1</v>
      </c>
      <c r="P877" s="7">
        <v>1</v>
      </c>
      <c r="Q877" s="7">
        <v>1</v>
      </c>
      <c r="R877" s="7">
        <v>1</v>
      </c>
      <c r="S877" s="7">
        <v>1</v>
      </c>
      <c r="T877" s="8">
        <f>SUM(IO_Riparian[[#This Row],[JANUARY]:[DECEMBER]])</f>
        <v>12</v>
      </c>
    </row>
    <row r="878" spans="1:20" x14ac:dyDescent="0.25">
      <c r="A878" s="6" t="s">
        <v>297</v>
      </c>
      <c r="B878" s="6" t="str">
        <f>IF(ISERROR(VLOOKUP(IO_Riparian[[#This Row],[APP_ID]],Table6[APPL_ID],1,FALSE)),"","Y")</f>
        <v>Y</v>
      </c>
      <c r="C878" s="6" t="str">
        <f>IF(ISERROR(VLOOKUP(IO_Riparian[[#This Row],[APP_ID]],Sheet1!$C$2:$C$9,1,FALSE)),"","Y")</f>
        <v/>
      </c>
      <c r="E878" s="6" t="s">
        <v>1531</v>
      </c>
      <c r="F878" s="41" t="s">
        <v>1532</v>
      </c>
      <c r="G878" s="6" t="s">
        <v>120</v>
      </c>
      <c r="H878" s="7">
        <v>1</v>
      </c>
      <c r="I878" s="7">
        <v>1</v>
      </c>
      <c r="J878" s="7">
        <v>1</v>
      </c>
      <c r="K878" s="7">
        <v>1</v>
      </c>
      <c r="L878" s="7">
        <v>1</v>
      </c>
      <c r="M878" s="7">
        <v>1</v>
      </c>
      <c r="N878" s="7">
        <v>1</v>
      </c>
      <c r="O878" s="7">
        <v>1</v>
      </c>
      <c r="P878" s="7">
        <v>1</v>
      </c>
      <c r="Q878" s="7">
        <v>1</v>
      </c>
      <c r="R878" s="7">
        <v>1</v>
      </c>
      <c r="S878" s="7">
        <v>1</v>
      </c>
      <c r="T878" s="8">
        <f>SUM(IO_Riparian[[#This Row],[JANUARY]:[DECEMBER]])</f>
        <v>12</v>
      </c>
    </row>
    <row r="879" spans="1:20" x14ac:dyDescent="0.25">
      <c r="A879" s="6" t="s">
        <v>1023</v>
      </c>
      <c r="B879" s="6" t="str">
        <f>IF(ISERROR(VLOOKUP(IO_Riparian[[#This Row],[APP_ID]],Table6[APPL_ID],1,FALSE)),"","Y")</f>
        <v>Y</v>
      </c>
      <c r="C879" s="6" t="str">
        <f>IF(ISERROR(VLOOKUP(IO_Riparian[[#This Row],[APP_ID]],Sheet1!$C$2:$C$9,1,FALSE)),"","Y")</f>
        <v/>
      </c>
      <c r="E879" s="6" t="s">
        <v>1531</v>
      </c>
      <c r="F879" s="41" t="s">
        <v>1533</v>
      </c>
      <c r="G879" s="6" t="s">
        <v>1024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106</v>
      </c>
      <c r="N879" s="7">
        <v>106</v>
      </c>
      <c r="O879" s="7">
        <v>106</v>
      </c>
      <c r="P879" s="7">
        <v>106</v>
      </c>
      <c r="Q879" s="7">
        <v>71</v>
      </c>
      <c r="R879" s="7">
        <v>0</v>
      </c>
      <c r="S879" s="7">
        <v>0</v>
      </c>
      <c r="T879" s="8">
        <f>SUM(IO_Riparian[[#This Row],[JANUARY]:[DECEMBER]])</f>
        <v>495</v>
      </c>
    </row>
    <row r="880" spans="1:20" x14ac:dyDescent="0.25">
      <c r="A880" s="6" t="s">
        <v>260</v>
      </c>
      <c r="B880" s="6" t="str">
        <f>IF(ISERROR(VLOOKUP(IO_Riparian[[#This Row],[APP_ID]],Table6[APPL_ID],1,FALSE)),"","Y")</f>
        <v>Y</v>
      </c>
      <c r="C880" s="6" t="str">
        <f>IF(ISERROR(VLOOKUP(IO_Riparian[[#This Row],[APP_ID]],Sheet1!$C$2:$C$9,1,FALSE)),"","Y")</f>
        <v/>
      </c>
      <c r="E880" s="6" t="s">
        <v>1531</v>
      </c>
      <c r="F880" s="41" t="s">
        <v>1532</v>
      </c>
      <c r="G880" s="6" t="s">
        <v>254</v>
      </c>
      <c r="H880" s="7">
        <v>1</v>
      </c>
      <c r="I880" s="7">
        <v>1</v>
      </c>
      <c r="J880" s="7">
        <v>0</v>
      </c>
      <c r="K880" s="7">
        <v>1</v>
      </c>
      <c r="L880" s="7">
        <v>1</v>
      </c>
      <c r="M880" s="7">
        <v>1</v>
      </c>
      <c r="N880" s="7">
        <v>1</v>
      </c>
      <c r="O880" s="7">
        <v>1</v>
      </c>
      <c r="P880" s="7">
        <v>0</v>
      </c>
      <c r="Q880" s="7">
        <v>1</v>
      </c>
      <c r="R880" s="7">
        <v>1</v>
      </c>
      <c r="S880" s="7">
        <v>1</v>
      </c>
      <c r="T880" s="8">
        <f>SUM(IO_Riparian[[#This Row],[JANUARY]:[DECEMBER]])</f>
        <v>10</v>
      </c>
    </row>
    <row r="881" spans="1:20" x14ac:dyDescent="0.25">
      <c r="A881" s="6" t="s">
        <v>514</v>
      </c>
      <c r="B881" s="6" t="str">
        <f>IF(ISERROR(VLOOKUP(IO_Riparian[[#This Row],[APP_ID]],Table6[APPL_ID],1,FALSE)),"","Y")</f>
        <v>Y</v>
      </c>
      <c r="C881" s="6" t="str">
        <f>IF(ISERROR(VLOOKUP(IO_Riparian[[#This Row],[APP_ID]],Sheet1!$C$2:$C$9,1,FALSE)),"","Y")</f>
        <v/>
      </c>
      <c r="E881" s="6" t="s">
        <v>1531</v>
      </c>
      <c r="F881" s="41" t="s">
        <v>1533</v>
      </c>
      <c r="G881" s="6" t="s">
        <v>91</v>
      </c>
      <c r="H881" s="7">
        <v>0</v>
      </c>
      <c r="I881" s="7">
        <v>0</v>
      </c>
      <c r="J881" s="7">
        <v>0</v>
      </c>
      <c r="K881" s="7">
        <v>0</v>
      </c>
      <c r="L881" s="7">
        <v>1</v>
      </c>
      <c r="M881" s="7">
        <v>1</v>
      </c>
      <c r="N881" s="7">
        <v>1</v>
      </c>
      <c r="O881" s="7">
        <v>1</v>
      </c>
      <c r="P881" s="7">
        <v>0</v>
      </c>
      <c r="Q881" s="7">
        <v>0</v>
      </c>
      <c r="R881" s="7">
        <v>0</v>
      </c>
      <c r="S881" s="7">
        <v>0</v>
      </c>
      <c r="T881" s="8">
        <f>SUM(IO_Riparian[[#This Row],[JANUARY]:[DECEMBER]])</f>
        <v>4</v>
      </c>
    </row>
    <row r="882" spans="1:20" x14ac:dyDescent="0.25">
      <c r="A882" s="6" t="s">
        <v>509</v>
      </c>
      <c r="B882" s="6" t="str">
        <f>IF(ISERROR(VLOOKUP(IO_Riparian[[#This Row],[APP_ID]],Table6[APPL_ID],1,FALSE)),"","Y")</f>
        <v>Y</v>
      </c>
      <c r="C882" s="6" t="str">
        <f>IF(ISERROR(VLOOKUP(IO_Riparian[[#This Row],[APP_ID]],Sheet1!$C$2:$C$9,1,FALSE)),"","Y")</f>
        <v/>
      </c>
      <c r="E882" s="6" t="s">
        <v>1531</v>
      </c>
      <c r="F882" s="41" t="s">
        <v>1533</v>
      </c>
      <c r="G882" s="6" t="s">
        <v>91</v>
      </c>
      <c r="H882" s="7">
        <v>0</v>
      </c>
      <c r="I882" s="7">
        <v>0</v>
      </c>
      <c r="J882" s="7">
        <v>0</v>
      </c>
      <c r="K882" s="7">
        <v>0</v>
      </c>
      <c r="L882" s="7">
        <v>1</v>
      </c>
      <c r="M882" s="7">
        <v>1</v>
      </c>
      <c r="N882" s="7">
        <v>1</v>
      </c>
      <c r="O882" s="7">
        <v>1</v>
      </c>
      <c r="P882" s="7">
        <v>1</v>
      </c>
      <c r="Q882" s="7">
        <v>1</v>
      </c>
      <c r="R882" s="7">
        <v>0</v>
      </c>
      <c r="S882" s="7">
        <v>0</v>
      </c>
      <c r="T882" s="8">
        <f>SUM(IO_Riparian[[#This Row],[JANUARY]:[DECEMBER]])</f>
        <v>6</v>
      </c>
    </row>
    <row r="883" spans="1:20" x14ac:dyDescent="0.25">
      <c r="A883" s="6" t="s">
        <v>508</v>
      </c>
      <c r="B883" s="6" t="str">
        <f>IF(ISERROR(VLOOKUP(IO_Riparian[[#This Row],[APP_ID]],Table6[APPL_ID],1,FALSE)),"","Y")</f>
        <v>Y</v>
      </c>
      <c r="C883" s="6" t="str">
        <f>IF(ISERROR(VLOOKUP(IO_Riparian[[#This Row],[APP_ID]],Sheet1!$C$2:$C$9,1,FALSE)),"","Y")</f>
        <v/>
      </c>
      <c r="E883" s="6" t="s">
        <v>1531</v>
      </c>
      <c r="F883" s="41" t="s">
        <v>1532</v>
      </c>
      <c r="G883" s="6" t="s">
        <v>91</v>
      </c>
      <c r="H883" s="7">
        <v>0</v>
      </c>
      <c r="I883" s="7">
        <v>0</v>
      </c>
      <c r="J883" s="7">
        <v>0</v>
      </c>
      <c r="K883" s="7">
        <v>0</v>
      </c>
      <c r="L883" s="7">
        <v>1</v>
      </c>
      <c r="M883" s="7">
        <v>1</v>
      </c>
      <c r="N883" s="7">
        <v>1</v>
      </c>
      <c r="O883" s="7">
        <v>1</v>
      </c>
      <c r="P883" s="7">
        <v>0</v>
      </c>
      <c r="Q883" s="7">
        <v>0</v>
      </c>
      <c r="R883" s="7">
        <v>0</v>
      </c>
      <c r="S883" s="7">
        <v>0</v>
      </c>
      <c r="T883" s="8">
        <f>SUM(IO_Riparian[[#This Row],[JANUARY]:[DECEMBER]])</f>
        <v>4</v>
      </c>
    </row>
    <row r="884" spans="1:20" x14ac:dyDescent="0.25">
      <c r="A884" s="6" t="s">
        <v>90</v>
      </c>
      <c r="B884" s="6" t="str">
        <f>IF(ISERROR(VLOOKUP(IO_Riparian[[#This Row],[APP_ID]],Table6[APPL_ID],1,FALSE)),"","Y")</f>
        <v>Y</v>
      </c>
      <c r="C884" s="6" t="str">
        <f>IF(ISERROR(VLOOKUP(IO_Riparian[[#This Row],[APP_ID]],Sheet1!$C$2:$C$9,1,FALSE)),"","Y")</f>
        <v/>
      </c>
      <c r="E884" s="6" t="s">
        <v>1531</v>
      </c>
      <c r="F884" s="41" t="s">
        <v>1533</v>
      </c>
      <c r="G884" s="6" t="s">
        <v>91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0</v>
      </c>
      <c r="N884" s="7">
        <v>0</v>
      </c>
      <c r="O884" s="7">
        <v>0</v>
      </c>
      <c r="P884" s="7">
        <v>0</v>
      </c>
      <c r="Q884" s="7">
        <v>0</v>
      </c>
      <c r="R884" s="7">
        <v>0</v>
      </c>
      <c r="S884" s="7">
        <v>0</v>
      </c>
      <c r="T884" s="8">
        <f>SUM(IO_Riparian[[#This Row],[JANUARY]:[DECEMBER]])</f>
        <v>0</v>
      </c>
    </row>
    <row r="885" spans="1:20" x14ac:dyDescent="0.25">
      <c r="A885" s="6" t="s">
        <v>853</v>
      </c>
      <c r="B885" s="6" t="str">
        <f>IF(ISERROR(VLOOKUP(IO_Riparian[[#This Row],[APP_ID]],Table6[APPL_ID],1,FALSE)),"","Y")</f>
        <v>Y</v>
      </c>
      <c r="C885" s="6" t="str">
        <f>IF(ISERROR(VLOOKUP(IO_Riparian[[#This Row],[APP_ID]],Sheet1!$C$2:$C$9,1,FALSE)),"","Y")</f>
        <v/>
      </c>
      <c r="E885" s="6" t="s">
        <v>1531</v>
      </c>
      <c r="F885" s="41" t="s">
        <v>1533</v>
      </c>
      <c r="G885" s="6" t="s">
        <v>91</v>
      </c>
      <c r="H885" s="7">
        <v>0</v>
      </c>
      <c r="I885" s="7">
        <v>0</v>
      </c>
      <c r="J885" s="7">
        <v>0</v>
      </c>
      <c r="K885" s="7">
        <v>0</v>
      </c>
      <c r="L885" s="7">
        <v>1</v>
      </c>
      <c r="M885" s="7">
        <v>1</v>
      </c>
      <c r="N885" s="7">
        <v>1</v>
      </c>
      <c r="O885" s="7">
        <v>1</v>
      </c>
      <c r="P885" s="7">
        <v>0</v>
      </c>
      <c r="Q885" s="7">
        <v>0</v>
      </c>
      <c r="R885" s="7">
        <v>0</v>
      </c>
      <c r="S885" s="7">
        <v>0</v>
      </c>
      <c r="T885" s="8">
        <f>SUM(IO_Riparian[[#This Row],[JANUARY]:[DECEMBER]])</f>
        <v>4</v>
      </c>
    </row>
    <row r="886" spans="1:20" x14ac:dyDescent="0.25">
      <c r="A886" s="6" t="s">
        <v>526</v>
      </c>
      <c r="B886" s="6" t="str">
        <f>IF(ISERROR(VLOOKUP(IO_Riparian[[#This Row],[APP_ID]],Table6[APPL_ID],1,FALSE)),"","Y")</f>
        <v>Y</v>
      </c>
      <c r="C886" s="6" t="str">
        <f>IF(ISERROR(VLOOKUP(IO_Riparian[[#This Row],[APP_ID]],Sheet1!$C$2:$C$9,1,FALSE)),"","Y")</f>
        <v/>
      </c>
      <c r="E886" s="6" t="s">
        <v>1531</v>
      </c>
      <c r="F886" s="41" t="s">
        <v>1533</v>
      </c>
      <c r="G886" s="6" t="s">
        <v>91</v>
      </c>
      <c r="H886" s="7">
        <v>0</v>
      </c>
      <c r="I886" s="7">
        <v>0</v>
      </c>
      <c r="J886" s="7">
        <v>0</v>
      </c>
      <c r="K886" s="7">
        <v>0</v>
      </c>
      <c r="L886" s="7">
        <v>1</v>
      </c>
      <c r="M886" s="7">
        <v>1</v>
      </c>
      <c r="N886" s="7">
        <v>1</v>
      </c>
      <c r="O886" s="7">
        <v>1</v>
      </c>
      <c r="P886" s="7">
        <v>0</v>
      </c>
      <c r="Q886" s="7">
        <v>0</v>
      </c>
      <c r="R886" s="7">
        <v>0</v>
      </c>
      <c r="S886" s="7">
        <v>0</v>
      </c>
      <c r="T886" s="8">
        <f>SUM(IO_Riparian[[#This Row],[JANUARY]:[DECEMBER]])</f>
        <v>4</v>
      </c>
    </row>
    <row r="887" spans="1:20" x14ac:dyDescent="0.25">
      <c r="A887" s="6" t="s">
        <v>835</v>
      </c>
      <c r="B887" s="6" t="str">
        <f>IF(ISERROR(VLOOKUP(IO_Riparian[[#This Row],[APP_ID]],Table6[APPL_ID],1,FALSE)),"","Y")</f>
        <v>Y</v>
      </c>
      <c r="C887" s="6" t="str">
        <f>IF(ISERROR(VLOOKUP(IO_Riparian[[#This Row],[APP_ID]],Sheet1!$C$2:$C$9,1,FALSE)),"","Y")</f>
        <v/>
      </c>
      <c r="E887" s="6" t="s">
        <v>1531</v>
      </c>
      <c r="F887" s="41" t="s">
        <v>1533</v>
      </c>
      <c r="G887" s="6" t="s">
        <v>91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7">
        <v>1</v>
      </c>
      <c r="N887" s="7">
        <v>1</v>
      </c>
      <c r="O887" s="7">
        <v>1</v>
      </c>
      <c r="P887" s="7">
        <v>1</v>
      </c>
      <c r="Q887" s="7">
        <v>0</v>
      </c>
      <c r="R887" s="7">
        <v>0</v>
      </c>
      <c r="S887" s="7">
        <v>0</v>
      </c>
      <c r="T887" s="8">
        <f>SUM(IO_Riparian[[#This Row],[JANUARY]:[DECEMBER]])</f>
        <v>4</v>
      </c>
    </row>
    <row r="888" spans="1:20" x14ac:dyDescent="0.25">
      <c r="A888" s="6" t="s">
        <v>311</v>
      </c>
      <c r="B888" s="6" t="str">
        <f>IF(ISERROR(VLOOKUP(IO_Riparian[[#This Row],[APP_ID]],Table6[APPL_ID],1,FALSE)),"","Y")</f>
        <v>Y</v>
      </c>
      <c r="C888" s="6" t="str">
        <f>IF(ISERROR(VLOOKUP(IO_Riparian[[#This Row],[APP_ID]],Sheet1!$C$2:$C$9,1,FALSE)),"","Y")</f>
        <v/>
      </c>
      <c r="E888" s="6" t="s">
        <v>1531</v>
      </c>
      <c r="F888" s="41" t="s">
        <v>1533</v>
      </c>
      <c r="G888" s="6" t="s">
        <v>116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  <c r="Q888" s="7">
        <v>0</v>
      </c>
      <c r="R888" s="7">
        <v>0</v>
      </c>
      <c r="S888" s="7">
        <v>0</v>
      </c>
      <c r="T888" s="8">
        <f>SUM(IO_Riparian[[#This Row],[JANUARY]:[DECEMBER]])</f>
        <v>0</v>
      </c>
    </row>
    <row r="889" spans="1:20" x14ac:dyDescent="0.25">
      <c r="A889" s="6" t="s">
        <v>312</v>
      </c>
      <c r="B889" s="6" t="str">
        <f>IF(ISERROR(VLOOKUP(IO_Riparian[[#This Row],[APP_ID]],Table6[APPL_ID],1,FALSE)),"","Y")</f>
        <v>Y</v>
      </c>
      <c r="C889" s="6" t="str">
        <f>IF(ISERROR(VLOOKUP(IO_Riparian[[#This Row],[APP_ID]],Sheet1!$C$2:$C$9,1,FALSE)),"","Y")</f>
        <v/>
      </c>
      <c r="E889" s="6" t="s">
        <v>1531</v>
      </c>
      <c r="F889" s="41" t="s">
        <v>1532</v>
      </c>
      <c r="G889" s="6" t="s">
        <v>116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0</v>
      </c>
      <c r="N889" s="7">
        <v>0</v>
      </c>
      <c r="O889" s="7">
        <v>0</v>
      </c>
      <c r="P889" s="7">
        <v>0</v>
      </c>
      <c r="Q889" s="7">
        <v>0</v>
      </c>
      <c r="R889" s="7">
        <v>0</v>
      </c>
      <c r="S889" s="7">
        <v>0</v>
      </c>
      <c r="T889" s="8">
        <f>SUM(IO_Riparian[[#This Row],[JANUARY]:[DECEMBER]])</f>
        <v>0</v>
      </c>
    </row>
    <row r="890" spans="1:20" x14ac:dyDescent="0.25">
      <c r="A890" s="6" t="s">
        <v>321</v>
      </c>
      <c r="B890" s="6" t="str">
        <f>IF(ISERROR(VLOOKUP(IO_Riparian[[#This Row],[APP_ID]],Table6[APPL_ID],1,FALSE)),"","Y")</f>
        <v>Y</v>
      </c>
      <c r="C890" s="6" t="str">
        <f>IF(ISERROR(VLOOKUP(IO_Riparian[[#This Row],[APP_ID]],Sheet1!$C$2:$C$9,1,FALSE)),"","Y")</f>
        <v/>
      </c>
      <c r="E890" s="6" t="s">
        <v>1531</v>
      </c>
      <c r="F890" s="41" t="s">
        <v>1532</v>
      </c>
      <c r="G890" s="6" t="s">
        <v>116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7">
        <v>0</v>
      </c>
      <c r="N890" s="7">
        <v>0</v>
      </c>
      <c r="O890" s="7">
        <v>0</v>
      </c>
      <c r="P890" s="7">
        <v>0</v>
      </c>
      <c r="Q890" s="7">
        <v>0</v>
      </c>
      <c r="R890" s="7">
        <v>0</v>
      </c>
      <c r="S890" s="7">
        <v>0</v>
      </c>
      <c r="T890" s="8">
        <f>SUM(IO_Riparian[[#This Row],[JANUARY]:[DECEMBER]])</f>
        <v>0</v>
      </c>
    </row>
    <row r="891" spans="1:20" x14ac:dyDescent="0.25">
      <c r="A891" s="6" t="s">
        <v>322</v>
      </c>
      <c r="B891" s="6" t="str">
        <f>IF(ISERROR(VLOOKUP(IO_Riparian[[#This Row],[APP_ID]],Table6[APPL_ID],1,FALSE)),"","Y")</f>
        <v>Y</v>
      </c>
      <c r="C891" s="6" t="str">
        <f>IF(ISERROR(VLOOKUP(IO_Riparian[[#This Row],[APP_ID]],Sheet1!$C$2:$C$9,1,FALSE)),"","Y")</f>
        <v/>
      </c>
      <c r="E891" s="6" t="s">
        <v>1531</v>
      </c>
      <c r="F891" s="41" t="s">
        <v>1533</v>
      </c>
      <c r="G891" s="6" t="s">
        <v>116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0</v>
      </c>
      <c r="N891" s="7">
        <v>0</v>
      </c>
      <c r="O891" s="7">
        <v>0</v>
      </c>
      <c r="P891" s="7">
        <v>0</v>
      </c>
      <c r="Q891" s="7">
        <v>0</v>
      </c>
      <c r="R891" s="7">
        <v>0</v>
      </c>
      <c r="S891" s="7">
        <v>0</v>
      </c>
      <c r="T891" s="8">
        <f>SUM(IO_Riparian[[#This Row],[JANUARY]:[DECEMBER]])</f>
        <v>0</v>
      </c>
    </row>
    <row r="892" spans="1:20" x14ac:dyDescent="0.25">
      <c r="A892" s="6" t="s">
        <v>1405</v>
      </c>
      <c r="B892" s="6" t="str">
        <f>IF(ISERROR(VLOOKUP(IO_Riparian[[#This Row],[APP_ID]],Table6[APPL_ID],1,FALSE)),"","Y")</f>
        <v>Y</v>
      </c>
      <c r="C892" s="6" t="str">
        <f>IF(ISERROR(VLOOKUP(IO_Riparian[[#This Row],[APP_ID]],Sheet1!$C$2:$C$9,1,FALSE)),"","Y")</f>
        <v/>
      </c>
      <c r="E892" s="6" t="s">
        <v>1531</v>
      </c>
      <c r="F892" s="41" t="s">
        <v>1532</v>
      </c>
      <c r="G892" s="6" t="s">
        <v>116</v>
      </c>
      <c r="H892" s="7">
        <v>0</v>
      </c>
      <c r="I892" s="7">
        <v>0</v>
      </c>
      <c r="J892" s="7">
        <v>1</v>
      </c>
      <c r="K892" s="7">
        <v>1</v>
      </c>
      <c r="L892" s="7">
        <v>1</v>
      </c>
      <c r="M892" s="7">
        <v>1</v>
      </c>
      <c r="N892" s="7">
        <v>1</v>
      </c>
      <c r="O892" s="7">
        <v>1</v>
      </c>
      <c r="P892" s="7">
        <v>1</v>
      </c>
      <c r="Q892" s="7">
        <v>0</v>
      </c>
      <c r="R892" s="7">
        <v>0</v>
      </c>
      <c r="S892" s="7">
        <v>0</v>
      </c>
      <c r="T892" s="8">
        <f>SUM(IO_Riparian[[#This Row],[JANUARY]:[DECEMBER]])</f>
        <v>7</v>
      </c>
    </row>
    <row r="893" spans="1:20" x14ac:dyDescent="0.25">
      <c r="A893" s="6" t="s">
        <v>1406</v>
      </c>
      <c r="B893" s="6" t="str">
        <f>IF(ISERROR(VLOOKUP(IO_Riparian[[#This Row],[APP_ID]],Table6[APPL_ID],1,FALSE)),"","Y")</f>
        <v>Y</v>
      </c>
      <c r="C893" s="6" t="str">
        <f>IF(ISERROR(VLOOKUP(IO_Riparian[[#This Row],[APP_ID]],Sheet1!$C$2:$C$9,1,FALSE)),"","Y")</f>
        <v/>
      </c>
      <c r="E893" s="6" t="s">
        <v>1531</v>
      </c>
      <c r="F893" s="41" t="s">
        <v>1532</v>
      </c>
      <c r="G893" s="6" t="s">
        <v>116</v>
      </c>
      <c r="H893" s="7">
        <v>0</v>
      </c>
      <c r="I893" s="7">
        <v>0</v>
      </c>
      <c r="J893" s="7">
        <v>1</v>
      </c>
      <c r="K893" s="7">
        <v>1</v>
      </c>
      <c r="L893" s="7">
        <v>1</v>
      </c>
      <c r="M893" s="7">
        <v>1</v>
      </c>
      <c r="N893" s="7">
        <v>1</v>
      </c>
      <c r="O893" s="7">
        <v>1</v>
      </c>
      <c r="P893" s="7">
        <v>1</v>
      </c>
      <c r="Q893" s="7">
        <v>0</v>
      </c>
      <c r="R893" s="7">
        <v>0</v>
      </c>
      <c r="S893" s="7">
        <v>0</v>
      </c>
      <c r="T893" s="8">
        <f>SUM(IO_Riparian[[#This Row],[JANUARY]:[DECEMBER]])</f>
        <v>7</v>
      </c>
    </row>
    <row r="894" spans="1:20" x14ac:dyDescent="0.25">
      <c r="A894" s="6" t="s">
        <v>718</v>
      </c>
      <c r="B894" s="6" t="str">
        <f>IF(ISERROR(VLOOKUP(IO_Riparian[[#This Row],[APP_ID]],Table6[APPL_ID],1,FALSE)),"","Y")</f>
        <v>Y</v>
      </c>
      <c r="C894" s="6" t="str">
        <f>IF(ISERROR(VLOOKUP(IO_Riparian[[#This Row],[APP_ID]],Sheet1!$C$2:$C$9,1,FALSE)),"","Y")</f>
        <v/>
      </c>
      <c r="E894" s="6" t="s">
        <v>1531</v>
      </c>
      <c r="F894" s="41" t="s">
        <v>1532</v>
      </c>
      <c r="G894" s="6" t="s">
        <v>719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7">
        <v>0</v>
      </c>
      <c r="N894" s="7">
        <v>0</v>
      </c>
      <c r="O894" s="7">
        <v>0</v>
      </c>
      <c r="P894" s="7">
        <v>0</v>
      </c>
      <c r="Q894" s="7">
        <v>0</v>
      </c>
      <c r="R894" s="7">
        <v>0</v>
      </c>
      <c r="S894" s="7">
        <v>0</v>
      </c>
      <c r="T894" s="8">
        <f>SUM(IO_Riparian[[#This Row],[JANUARY]:[DECEMBER]])</f>
        <v>0</v>
      </c>
    </row>
    <row r="895" spans="1:20" x14ac:dyDescent="0.25">
      <c r="A895" s="6" t="s">
        <v>227</v>
      </c>
      <c r="B895" s="6" t="str">
        <f>IF(ISERROR(VLOOKUP(IO_Riparian[[#This Row],[APP_ID]],Table6[APPL_ID],1,FALSE)),"","Y")</f>
        <v>Y</v>
      </c>
      <c r="C895" s="6" t="str">
        <f>IF(ISERROR(VLOOKUP(IO_Riparian[[#This Row],[APP_ID]],Sheet1!$C$2:$C$9,1,FALSE)),"","Y")</f>
        <v/>
      </c>
      <c r="E895" s="6" t="s">
        <v>1531</v>
      </c>
      <c r="F895" s="41" t="s">
        <v>1532</v>
      </c>
      <c r="G895" s="6" t="s">
        <v>228</v>
      </c>
      <c r="H895" s="7">
        <v>1</v>
      </c>
      <c r="I895" s="7">
        <v>0</v>
      </c>
      <c r="J895" s="7">
        <v>0</v>
      </c>
      <c r="K895" s="7">
        <v>0</v>
      </c>
      <c r="L895" s="7">
        <v>0</v>
      </c>
      <c r="M895" s="7">
        <v>1</v>
      </c>
      <c r="N895" s="7">
        <v>1</v>
      </c>
      <c r="O895" s="7">
        <v>1</v>
      </c>
      <c r="P895" s="7">
        <v>0</v>
      </c>
      <c r="Q895" s="7">
        <v>0</v>
      </c>
      <c r="R895" s="7">
        <v>0</v>
      </c>
      <c r="S895" s="7">
        <v>1</v>
      </c>
      <c r="T895" s="8">
        <f>SUM(IO_Riparian[[#This Row],[JANUARY]:[DECEMBER]])</f>
        <v>5</v>
      </c>
    </row>
    <row r="896" spans="1:20" x14ac:dyDescent="0.25">
      <c r="A896" s="6" t="s">
        <v>1047</v>
      </c>
      <c r="B896" s="6" t="str">
        <f>IF(ISERROR(VLOOKUP(IO_Riparian[[#This Row],[APP_ID]],Table6[APPL_ID],1,FALSE)),"","Y")</f>
        <v>Y</v>
      </c>
      <c r="C896" s="6" t="str">
        <f>IF(ISERROR(VLOOKUP(IO_Riparian[[#This Row],[APP_ID]],Sheet1!$C$2:$C$9,1,FALSE)),"","Y")</f>
        <v/>
      </c>
      <c r="E896" s="6" t="s">
        <v>1531</v>
      </c>
      <c r="F896" s="41" t="s">
        <v>1533</v>
      </c>
      <c r="G896" s="6" t="s">
        <v>1048</v>
      </c>
      <c r="H896" s="7">
        <v>0</v>
      </c>
      <c r="I896" s="7">
        <v>0</v>
      </c>
      <c r="J896" s="7">
        <v>0</v>
      </c>
      <c r="K896" s="7">
        <v>1</v>
      </c>
      <c r="L896" s="7">
        <v>1</v>
      </c>
      <c r="M896" s="7">
        <v>1</v>
      </c>
      <c r="N896" s="7">
        <v>1</v>
      </c>
      <c r="O896" s="7">
        <v>1</v>
      </c>
      <c r="P896" s="7">
        <v>1</v>
      </c>
      <c r="Q896" s="7">
        <v>1</v>
      </c>
      <c r="R896" s="7">
        <v>0</v>
      </c>
      <c r="S896" s="7">
        <v>0</v>
      </c>
      <c r="T896" s="8">
        <f>SUM(IO_Riparian[[#This Row],[JANUARY]:[DECEMBER]])</f>
        <v>7</v>
      </c>
    </row>
    <row r="897" spans="1:20" x14ac:dyDescent="0.25">
      <c r="A897" s="6" t="s">
        <v>1108</v>
      </c>
      <c r="B897" s="6" t="str">
        <f>IF(ISERROR(VLOOKUP(IO_Riparian[[#This Row],[APP_ID]],Table6[APPL_ID],1,FALSE)),"","Y")</f>
        <v>Y</v>
      </c>
      <c r="C897" s="6" t="str">
        <f>IF(ISERROR(VLOOKUP(IO_Riparian[[#This Row],[APP_ID]],Sheet1!$C$2:$C$9,1,FALSE)),"","Y")</f>
        <v/>
      </c>
      <c r="E897" s="6" t="s">
        <v>1531</v>
      </c>
      <c r="F897" s="41" t="s">
        <v>1533</v>
      </c>
      <c r="G897" s="6" t="s">
        <v>1048</v>
      </c>
      <c r="H897" s="7">
        <v>0</v>
      </c>
      <c r="I897" s="7">
        <v>0</v>
      </c>
      <c r="J897" s="7">
        <v>0</v>
      </c>
      <c r="K897" s="7">
        <v>1</v>
      </c>
      <c r="L897" s="7">
        <v>1</v>
      </c>
      <c r="M897" s="7">
        <v>1</v>
      </c>
      <c r="N897" s="7">
        <v>1</v>
      </c>
      <c r="O897" s="7">
        <v>1</v>
      </c>
      <c r="P897" s="7">
        <v>1</v>
      </c>
      <c r="Q897" s="7">
        <v>1</v>
      </c>
      <c r="R897" s="7">
        <v>0</v>
      </c>
      <c r="S897" s="7">
        <v>0</v>
      </c>
      <c r="T897" s="8">
        <f>SUM(IO_Riparian[[#This Row],[JANUARY]:[DECEMBER]])</f>
        <v>7</v>
      </c>
    </row>
    <row r="898" spans="1:20" x14ac:dyDescent="0.25">
      <c r="A898" s="6" t="s">
        <v>1028</v>
      </c>
      <c r="B898" s="6" t="str">
        <f>IF(ISERROR(VLOOKUP(IO_Riparian[[#This Row],[APP_ID]],Table6[APPL_ID],1,FALSE)),"","Y")</f>
        <v>Y</v>
      </c>
      <c r="C898" s="6" t="str">
        <f>IF(ISERROR(VLOOKUP(IO_Riparian[[#This Row],[APP_ID]],Sheet1!$C$2:$C$9,1,FALSE)),"","Y")</f>
        <v/>
      </c>
      <c r="E898" s="6" t="s">
        <v>1531</v>
      </c>
      <c r="F898" s="41" t="s">
        <v>1533</v>
      </c>
      <c r="G898" s="6" t="s">
        <v>1029</v>
      </c>
      <c r="H898" s="7">
        <v>0</v>
      </c>
      <c r="I898" s="7">
        <v>0</v>
      </c>
      <c r="J898" s="7">
        <v>0</v>
      </c>
      <c r="K898" s="7">
        <v>1</v>
      </c>
      <c r="L898" s="7">
        <v>1</v>
      </c>
      <c r="M898" s="7">
        <v>1</v>
      </c>
      <c r="N898" s="7">
        <v>1</v>
      </c>
      <c r="O898" s="7">
        <v>1</v>
      </c>
      <c r="P898" s="7">
        <v>1</v>
      </c>
      <c r="Q898" s="7">
        <v>1</v>
      </c>
      <c r="R898" s="7">
        <v>0</v>
      </c>
      <c r="S898" s="7">
        <v>0</v>
      </c>
      <c r="T898" s="8">
        <f>SUM(IO_Riparian[[#This Row],[JANUARY]:[DECEMBER]])</f>
        <v>7</v>
      </c>
    </row>
    <row r="899" spans="1:20" x14ac:dyDescent="0.25">
      <c r="A899" s="6" t="s">
        <v>1170</v>
      </c>
      <c r="B899" s="6" t="str">
        <f>IF(ISERROR(VLOOKUP(IO_Riparian[[#This Row],[APP_ID]],Table6[APPL_ID],1,FALSE)),"","Y")</f>
        <v>Y</v>
      </c>
      <c r="C899" s="6" t="str">
        <f>IF(ISERROR(VLOOKUP(IO_Riparian[[#This Row],[APP_ID]],Sheet1!$C$2:$C$9,1,FALSE)),"","Y")</f>
        <v/>
      </c>
      <c r="E899" s="6" t="s">
        <v>1531</v>
      </c>
      <c r="F899" s="41" t="s">
        <v>1532</v>
      </c>
      <c r="G899" s="6" t="s">
        <v>1171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  <c r="O899" s="7">
        <v>0</v>
      </c>
      <c r="P899" s="7">
        <v>0</v>
      </c>
      <c r="Q899" s="7">
        <v>0</v>
      </c>
      <c r="R899" s="7">
        <v>0</v>
      </c>
      <c r="S899" s="7">
        <v>0</v>
      </c>
      <c r="T899" s="8">
        <f>SUM(IO_Riparian[[#This Row],[JANUARY]:[DECEMBER]])</f>
        <v>0</v>
      </c>
    </row>
    <row r="900" spans="1:20" x14ac:dyDescent="0.25">
      <c r="A900" s="6" t="s">
        <v>1178</v>
      </c>
      <c r="B900" s="6" t="str">
        <f>IF(ISERROR(VLOOKUP(IO_Riparian[[#This Row],[APP_ID]],Table6[APPL_ID],1,FALSE)),"","Y")</f>
        <v>Y</v>
      </c>
      <c r="C900" s="6" t="str">
        <f>IF(ISERROR(VLOOKUP(IO_Riparian[[#This Row],[APP_ID]],Sheet1!$C$2:$C$9,1,FALSE)),"","Y")</f>
        <v/>
      </c>
      <c r="E900" s="6" t="s">
        <v>1531</v>
      </c>
      <c r="F900" s="41" t="s">
        <v>1532</v>
      </c>
      <c r="G900" s="6" t="s">
        <v>1179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7">
        <v>0</v>
      </c>
      <c r="N900" s="7">
        <v>0</v>
      </c>
      <c r="O900" s="7">
        <v>0</v>
      </c>
      <c r="P900" s="7">
        <v>0</v>
      </c>
      <c r="Q900" s="7">
        <v>0</v>
      </c>
      <c r="R900" s="7">
        <v>0</v>
      </c>
      <c r="S900" s="7">
        <v>0</v>
      </c>
      <c r="T900" s="8">
        <f>SUM(IO_Riparian[[#This Row],[JANUARY]:[DECEMBER]])</f>
        <v>0</v>
      </c>
    </row>
    <row r="901" spans="1:20" x14ac:dyDescent="0.25">
      <c r="A901" s="6" t="s">
        <v>1127</v>
      </c>
      <c r="B901" s="6" t="str">
        <f>IF(ISERROR(VLOOKUP(IO_Riparian[[#This Row],[APP_ID]],Table6[APPL_ID],1,FALSE)),"","Y")</f>
        <v>Y</v>
      </c>
      <c r="C901" s="6" t="str">
        <f>IF(ISERROR(VLOOKUP(IO_Riparian[[#This Row],[APP_ID]],Sheet1!$C$2:$C$9,1,FALSE)),"","Y")</f>
        <v/>
      </c>
      <c r="E901" s="6" t="s">
        <v>1531</v>
      </c>
      <c r="F901" s="41" t="s">
        <v>1532</v>
      </c>
      <c r="G901" s="6" t="s">
        <v>324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7">
        <v>0</v>
      </c>
      <c r="N901" s="7">
        <v>0</v>
      </c>
      <c r="O901" s="7">
        <v>0</v>
      </c>
      <c r="P901" s="7">
        <v>0</v>
      </c>
      <c r="Q901" s="7">
        <v>0</v>
      </c>
      <c r="R901" s="7">
        <v>0</v>
      </c>
      <c r="S901" s="7">
        <v>0</v>
      </c>
      <c r="T901" s="8">
        <f>SUM(IO_Riparian[[#This Row],[JANUARY]:[DECEMBER]])</f>
        <v>0</v>
      </c>
    </row>
    <row r="902" spans="1:20" x14ac:dyDescent="0.25">
      <c r="A902" s="6" t="s">
        <v>1151</v>
      </c>
      <c r="B902" s="6" t="str">
        <f>IF(ISERROR(VLOOKUP(IO_Riparian[[#This Row],[APP_ID]],Table6[APPL_ID],1,FALSE)),"","Y")</f>
        <v>Y</v>
      </c>
      <c r="C902" s="6" t="str">
        <f>IF(ISERROR(VLOOKUP(IO_Riparian[[#This Row],[APP_ID]],Sheet1!$C$2:$C$9,1,FALSE)),"","Y")</f>
        <v/>
      </c>
      <c r="E902" s="6" t="s">
        <v>1531</v>
      </c>
      <c r="F902" s="41" t="s">
        <v>1532</v>
      </c>
      <c r="G902" s="6" t="s">
        <v>324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7">
        <v>0</v>
      </c>
      <c r="N902" s="7">
        <v>0</v>
      </c>
      <c r="O902" s="7">
        <v>0</v>
      </c>
      <c r="P902" s="7">
        <v>0</v>
      </c>
      <c r="Q902" s="7">
        <v>0</v>
      </c>
      <c r="R902" s="7">
        <v>0</v>
      </c>
      <c r="S902" s="7">
        <v>0</v>
      </c>
      <c r="T902" s="8">
        <f>SUM(IO_Riparian[[#This Row],[JANUARY]:[DECEMBER]])</f>
        <v>0</v>
      </c>
    </row>
    <row r="903" spans="1:20" x14ac:dyDescent="0.25">
      <c r="A903" s="6" t="s">
        <v>1160</v>
      </c>
      <c r="B903" s="6" t="str">
        <f>IF(ISERROR(VLOOKUP(IO_Riparian[[#This Row],[APP_ID]],Table6[APPL_ID],1,FALSE)),"","Y")</f>
        <v>Y</v>
      </c>
      <c r="C903" s="6" t="str">
        <f>IF(ISERROR(VLOOKUP(IO_Riparian[[#This Row],[APP_ID]],Sheet1!$C$2:$C$9,1,FALSE)),"","Y")</f>
        <v/>
      </c>
      <c r="E903" s="6" t="s">
        <v>1531</v>
      </c>
      <c r="F903" s="41" t="s">
        <v>1532</v>
      </c>
      <c r="G903" s="6" t="s">
        <v>324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7">
        <v>0</v>
      </c>
      <c r="N903" s="7">
        <v>0</v>
      </c>
      <c r="O903" s="7">
        <v>0</v>
      </c>
      <c r="P903" s="7">
        <v>0</v>
      </c>
      <c r="Q903" s="7">
        <v>0</v>
      </c>
      <c r="R903" s="7">
        <v>0</v>
      </c>
      <c r="S903" s="7">
        <v>0</v>
      </c>
      <c r="T903" s="8">
        <f>SUM(IO_Riparian[[#This Row],[JANUARY]:[DECEMBER]])</f>
        <v>0</v>
      </c>
    </row>
    <row r="904" spans="1:20" x14ac:dyDescent="0.25">
      <c r="A904" s="6" t="s">
        <v>465</v>
      </c>
      <c r="B904" s="6" t="str">
        <f>IF(ISERROR(VLOOKUP(IO_Riparian[[#This Row],[APP_ID]],Table6[APPL_ID],1,FALSE)),"","Y")</f>
        <v>Y</v>
      </c>
      <c r="C904" s="6" t="str">
        <f>IF(ISERROR(VLOOKUP(IO_Riparian[[#This Row],[APP_ID]],Sheet1!$C$2:$C$9,1,FALSE)),"","Y")</f>
        <v/>
      </c>
      <c r="E904" s="6" t="s">
        <v>1531</v>
      </c>
      <c r="F904" s="41" t="s">
        <v>1533</v>
      </c>
      <c r="G904" s="6" t="s">
        <v>466</v>
      </c>
      <c r="H904" s="7">
        <v>135.1</v>
      </c>
      <c r="I904" s="7">
        <v>0</v>
      </c>
      <c r="J904" s="7">
        <v>0</v>
      </c>
      <c r="K904" s="7">
        <v>0</v>
      </c>
      <c r="L904" s="7">
        <v>45.2</v>
      </c>
      <c r="M904" s="7">
        <v>119.3</v>
      </c>
      <c r="N904" s="7">
        <v>126.2</v>
      </c>
      <c r="O904" s="7">
        <v>94.3</v>
      </c>
      <c r="P904" s="7">
        <v>10.1</v>
      </c>
      <c r="Q904" s="7">
        <v>0</v>
      </c>
      <c r="R904" s="7">
        <v>121.4</v>
      </c>
      <c r="S904" s="7">
        <v>50.4</v>
      </c>
      <c r="T904" s="8">
        <f>SUM(IO_Riparian[[#This Row],[JANUARY]:[DECEMBER]])</f>
        <v>702</v>
      </c>
    </row>
    <row r="905" spans="1:20" x14ac:dyDescent="0.25">
      <c r="A905" s="6" t="s">
        <v>340</v>
      </c>
      <c r="B905" s="6" t="str">
        <f>IF(ISERROR(VLOOKUP(IO_Riparian[[#This Row],[APP_ID]],Table6[APPL_ID],1,FALSE)),"","Y")</f>
        <v>Y</v>
      </c>
      <c r="C905" s="6" t="str">
        <f>IF(ISERROR(VLOOKUP(IO_Riparian[[#This Row],[APP_ID]],Sheet1!$C$2:$C$9,1,FALSE)),"","Y")</f>
        <v/>
      </c>
      <c r="E905" s="6" t="s">
        <v>1531</v>
      </c>
      <c r="F905" s="41" t="s">
        <v>1533</v>
      </c>
      <c r="G905" s="6" t="s">
        <v>341</v>
      </c>
      <c r="H905" s="7">
        <v>1</v>
      </c>
      <c r="I905" s="7">
        <v>1</v>
      </c>
      <c r="J905" s="7">
        <v>1</v>
      </c>
      <c r="K905" s="7">
        <v>1</v>
      </c>
      <c r="L905" s="7">
        <v>1</v>
      </c>
      <c r="M905" s="7">
        <v>1</v>
      </c>
      <c r="N905" s="7">
        <v>1</v>
      </c>
      <c r="O905" s="7">
        <v>1</v>
      </c>
      <c r="P905" s="7">
        <v>1</v>
      </c>
      <c r="Q905" s="7">
        <v>1</v>
      </c>
      <c r="R905" s="7">
        <v>1</v>
      </c>
      <c r="S905" s="7">
        <v>1</v>
      </c>
      <c r="T905" s="8">
        <f>SUM(IO_Riparian[[#This Row],[JANUARY]:[DECEMBER]])</f>
        <v>12</v>
      </c>
    </row>
    <row r="906" spans="1:20" x14ac:dyDescent="0.25">
      <c r="A906" s="6" t="s">
        <v>510</v>
      </c>
      <c r="B906" s="6" t="str">
        <f>IF(ISERROR(VLOOKUP(IO_Riparian[[#This Row],[APP_ID]],Table6[APPL_ID],1,FALSE)),"","Y")</f>
        <v>Y</v>
      </c>
      <c r="C906" s="6" t="str">
        <f>IF(ISERROR(VLOOKUP(IO_Riparian[[#This Row],[APP_ID]],Sheet1!$C$2:$C$9,1,FALSE)),"","Y")</f>
        <v/>
      </c>
      <c r="E906" s="6" t="s">
        <v>1531</v>
      </c>
      <c r="F906" s="41" t="s">
        <v>1533</v>
      </c>
      <c r="G906" s="6" t="s">
        <v>511</v>
      </c>
      <c r="H906" s="7">
        <v>1</v>
      </c>
      <c r="I906" s="7">
        <v>1</v>
      </c>
      <c r="J906" s="7">
        <v>1</v>
      </c>
      <c r="K906" s="7">
        <v>1</v>
      </c>
      <c r="L906" s="7">
        <v>1</v>
      </c>
      <c r="M906" s="7">
        <v>1</v>
      </c>
      <c r="N906" s="7">
        <v>1</v>
      </c>
      <c r="O906" s="7">
        <v>1</v>
      </c>
      <c r="P906" s="7">
        <v>1</v>
      </c>
      <c r="Q906" s="7">
        <v>1</v>
      </c>
      <c r="R906" s="7">
        <v>1</v>
      </c>
      <c r="S906" s="7">
        <v>1</v>
      </c>
      <c r="T906" s="8">
        <f>SUM(IO_Riparian[[#This Row],[JANUARY]:[DECEMBER]])</f>
        <v>12</v>
      </c>
    </row>
    <row r="907" spans="1:20" x14ac:dyDescent="0.25">
      <c r="A907" s="6" t="s">
        <v>1243</v>
      </c>
      <c r="B907" s="6" t="str">
        <f>IF(ISERROR(VLOOKUP(IO_Riparian[[#This Row],[APP_ID]],Table6[APPL_ID],1,FALSE)),"","Y")</f>
        <v>Y</v>
      </c>
      <c r="C907" s="6" t="str">
        <f>IF(ISERROR(VLOOKUP(IO_Riparian[[#This Row],[APP_ID]],Sheet1!$C$2:$C$9,1,FALSE)),"","Y")</f>
        <v/>
      </c>
      <c r="E907" s="6" t="s">
        <v>1531</v>
      </c>
      <c r="F907" s="41" t="s">
        <v>1533</v>
      </c>
      <c r="G907" s="6" t="s">
        <v>1244</v>
      </c>
      <c r="H907" s="7">
        <v>1</v>
      </c>
      <c r="I907" s="7">
        <v>0</v>
      </c>
      <c r="J907" s="7">
        <v>0</v>
      </c>
      <c r="K907" s="7">
        <v>0</v>
      </c>
      <c r="L907" s="7">
        <v>1</v>
      </c>
      <c r="M907" s="7">
        <v>1</v>
      </c>
      <c r="N907" s="7">
        <v>1</v>
      </c>
      <c r="O907" s="7">
        <v>1</v>
      </c>
      <c r="P907" s="7">
        <v>1</v>
      </c>
      <c r="Q907" s="7">
        <v>1</v>
      </c>
      <c r="R907" s="7">
        <v>0</v>
      </c>
      <c r="S907" s="7">
        <v>0</v>
      </c>
      <c r="T907" s="8">
        <f>SUM(IO_Riparian[[#This Row],[JANUARY]:[DECEMBER]])</f>
        <v>7</v>
      </c>
    </row>
    <row r="908" spans="1:20" x14ac:dyDescent="0.25">
      <c r="A908" s="6" t="s">
        <v>1248</v>
      </c>
      <c r="B908" s="6" t="str">
        <f>IF(ISERROR(VLOOKUP(IO_Riparian[[#This Row],[APP_ID]],Table6[APPL_ID],1,FALSE)),"","Y")</f>
        <v>Y</v>
      </c>
      <c r="C908" s="6" t="str">
        <f>IF(ISERROR(VLOOKUP(IO_Riparian[[#This Row],[APP_ID]],Sheet1!$C$2:$C$9,1,FALSE)),"","Y")</f>
        <v/>
      </c>
      <c r="E908" s="6" t="s">
        <v>1531</v>
      </c>
      <c r="F908" s="41" t="s">
        <v>1533</v>
      </c>
      <c r="G908" s="6" t="s">
        <v>1249</v>
      </c>
      <c r="H908" s="7">
        <v>1</v>
      </c>
      <c r="I908" s="7">
        <v>0</v>
      </c>
      <c r="J908" s="7">
        <v>0</v>
      </c>
      <c r="K908" s="7">
        <v>0</v>
      </c>
      <c r="L908" s="7">
        <v>1</v>
      </c>
      <c r="M908" s="7">
        <v>1</v>
      </c>
      <c r="N908" s="7">
        <v>1</v>
      </c>
      <c r="O908" s="7">
        <v>1</v>
      </c>
      <c r="P908" s="7">
        <v>1</v>
      </c>
      <c r="Q908" s="7">
        <v>1</v>
      </c>
      <c r="R908" s="7">
        <v>0</v>
      </c>
      <c r="S908" s="7">
        <v>0</v>
      </c>
      <c r="T908" s="8">
        <f>SUM(IO_Riparian[[#This Row],[JANUARY]:[DECEMBER]])</f>
        <v>7</v>
      </c>
    </row>
    <row r="909" spans="1:20" x14ac:dyDescent="0.25">
      <c r="A909" s="6" t="s">
        <v>417</v>
      </c>
      <c r="B909" s="6" t="str">
        <f>IF(ISERROR(VLOOKUP(IO_Riparian[[#This Row],[APP_ID]],Table6[APPL_ID],1,FALSE)),"","Y")</f>
        <v>Y</v>
      </c>
      <c r="C909" s="6" t="str">
        <f>IF(ISERROR(VLOOKUP(IO_Riparian[[#This Row],[APP_ID]],Sheet1!$C$2:$C$9,1,FALSE)),"","Y")</f>
        <v/>
      </c>
      <c r="E909" s="6" t="s">
        <v>1531</v>
      </c>
      <c r="F909" s="41" t="s">
        <v>1532</v>
      </c>
      <c r="G909" s="6" t="s">
        <v>418</v>
      </c>
      <c r="H909" s="7">
        <v>0</v>
      </c>
      <c r="I909" s="7">
        <v>0</v>
      </c>
      <c r="J909" s="7">
        <v>0</v>
      </c>
      <c r="K909" s="7">
        <v>1</v>
      </c>
      <c r="L909" s="7">
        <v>1</v>
      </c>
      <c r="M909" s="7">
        <v>1</v>
      </c>
      <c r="N909" s="7">
        <v>1</v>
      </c>
      <c r="O909" s="7">
        <v>1</v>
      </c>
      <c r="P909" s="7">
        <v>1</v>
      </c>
      <c r="Q909" s="7">
        <v>0</v>
      </c>
      <c r="R909" s="7">
        <v>0</v>
      </c>
      <c r="S909" s="7">
        <v>1</v>
      </c>
      <c r="T909" s="8">
        <f>SUM(IO_Riparian[[#This Row],[JANUARY]:[DECEMBER]])</f>
        <v>7</v>
      </c>
    </row>
    <row r="910" spans="1:20" x14ac:dyDescent="0.25">
      <c r="A910" s="6" t="s">
        <v>745</v>
      </c>
      <c r="B910" s="6" t="str">
        <f>IF(ISERROR(VLOOKUP(IO_Riparian[[#This Row],[APP_ID]],Table6[APPL_ID],1,FALSE)),"","Y")</f>
        <v>Y</v>
      </c>
      <c r="C910" s="6" t="str">
        <f>IF(ISERROR(VLOOKUP(IO_Riparian[[#This Row],[APP_ID]],Sheet1!$C$2:$C$9,1,FALSE)),"","Y")</f>
        <v/>
      </c>
      <c r="E910" s="6" t="s">
        <v>1531</v>
      </c>
      <c r="F910" s="41" t="s">
        <v>1533</v>
      </c>
      <c r="G910" s="6" t="s">
        <v>717</v>
      </c>
      <c r="H910" s="7">
        <v>0</v>
      </c>
      <c r="I910" s="7">
        <v>0</v>
      </c>
      <c r="J910" s="7">
        <v>0</v>
      </c>
      <c r="K910" s="7">
        <v>40</v>
      </c>
      <c r="L910" s="7">
        <v>280</v>
      </c>
      <c r="M910" s="7">
        <v>280</v>
      </c>
      <c r="N910" s="7">
        <v>70</v>
      </c>
      <c r="O910" s="7">
        <v>0</v>
      </c>
      <c r="P910" s="7">
        <v>0</v>
      </c>
      <c r="Q910" s="7">
        <v>0</v>
      </c>
      <c r="R910" s="7">
        <v>0</v>
      </c>
      <c r="S910" s="7">
        <v>0</v>
      </c>
      <c r="T910" s="8">
        <f>SUM(IO_Riparian[[#This Row],[JANUARY]:[DECEMBER]])</f>
        <v>670</v>
      </c>
    </row>
    <row r="911" spans="1:20" x14ac:dyDescent="0.25">
      <c r="A911" s="6" t="s">
        <v>760</v>
      </c>
      <c r="B911" s="6" t="str">
        <f>IF(ISERROR(VLOOKUP(IO_Riparian[[#This Row],[APP_ID]],Table6[APPL_ID],1,FALSE)),"","Y")</f>
        <v>Y</v>
      </c>
      <c r="C911" s="6" t="str">
        <f>IF(ISERROR(VLOOKUP(IO_Riparian[[#This Row],[APP_ID]],Sheet1!$C$2:$C$9,1,FALSE)),"","Y")</f>
        <v/>
      </c>
      <c r="E911" s="6" t="s">
        <v>1531</v>
      </c>
      <c r="F911" s="41" t="s">
        <v>1533</v>
      </c>
      <c r="G911" s="6" t="s">
        <v>717</v>
      </c>
      <c r="H911" s="7">
        <v>100</v>
      </c>
      <c r="I911" s="7">
        <v>0</v>
      </c>
      <c r="J911" s="7">
        <v>0</v>
      </c>
      <c r="K911" s="7">
        <v>400</v>
      </c>
      <c r="L911" s="7">
        <v>400</v>
      </c>
      <c r="M911" s="7">
        <v>500</v>
      </c>
      <c r="N911" s="7">
        <v>500</v>
      </c>
      <c r="O911" s="7">
        <v>1000</v>
      </c>
      <c r="P911" s="7">
        <v>1000</v>
      </c>
      <c r="Q911" s="7">
        <v>1000</v>
      </c>
      <c r="R911" s="7">
        <v>1000</v>
      </c>
      <c r="S911" s="7">
        <v>1000</v>
      </c>
      <c r="T911" s="8">
        <f>SUM(IO_Riparian[[#This Row],[JANUARY]:[DECEMBER]])</f>
        <v>6900</v>
      </c>
    </row>
    <row r="912" spans="1:20" x14ac:dyDescent="0.25">
      <c r="A912" s="6" t="s">
        <v>716</v>
      </c>
      <c r="B912" s="6" t="str">
        <f>IF(ISERROR(VLOOKUP(IO_Riparian[[#This Row],[APP_ID]],Table6[APPL_ID],1,FALSE)),"","Y")</f>
        <v>Y</v>
      </c>
      <c r="C912" s="6" t="str">
        <f>IF(ISERROR(VLOOKUP(IO_Riparian[[#This Row],[APP_ID]],Sheet1!$C$2:$C$9,1,FALSE)),"","Y")</f>
        <v/>
      </c>
      <c r="E912" s="6" t="s">
        <v>1531</v>
      </c>
      <c r="F912" s="41" t="s">
        <v>1533</v>
      </c>
      <c r="G912" s="6" t="s">
        <v>717</v>
      </c>
      <c r="H912" s="7">
        <v>0</v>
      </c>
      <c r="I912" s="7">
        <v>0</v>
      </c>
      <c r="J912" s="7">
        <v>0</v>
      </c>
      <c r="K912" s="7">
        <v>40</v>
      </c>
      <c r="L912" s="7">
        <v>80</v>
      </c>
      <c r="M912" s="7">
        <v>100</v>
      </c>
      <c r="N912" s="7">
        <v>60</v>
      </c>
      <c r="O912" s="7">
        <v>0</v>
      </c>
      <c r="P912" s="7">
        <v>0</v>
      </c>
      <c r="Q912" s="7">
        <v>0</v>
      </c>
      <c r="R912" s="7">
        <v>0</v>
      </c>
      <c r="S912" s="7">
        <v>0</v>
      </c>
      <c r="T912" s="8">
        <f>SUM(IO_Riparian[[#This Row],[JANUARY]:[DECEMBER]])</f>
        <v>280</v>
      </c>
    </row>
    <row r="913" spans="1:20" x14ac:dyDescent="0.25">
      <c r="A913" s="6" t="s">
        <v>737</v>
      </c>
      <c r="B913" s="6" t="str">
        <f>IF(ISERROR(VLOOKUP(IO_Riparian[[#This Row],[APP_ID]],Table6[APPL_ID],1,FALSE)),"","Y")</f>
        <v>Y</v>
      </c>
      <c r="C913" s="6" t="str">
        <f>IF(ISERROR(VLOOKUP(IO_Riparian[[#This Row],[APP_ID]],Sheet1!$C$2:$C$9,1,FALSE)),"","Y")</f>
        <v/>
      </c>
      <c r="E913" s="6" t="s">
        <v>1531</v>
      </c>
      <c r="F913" s="41" t="s">
        <v>1533</v>
      </c>
      <c r="G913" s="6" t="s">
        <v>717</v>
      </c>
      <c r="H913" s="7">
        <v>100</v>
      </c>
      <c r="I913" s="7">
        <v>0</v>
      </c>
      <c r="J913" s="7">
        <v>0</v>
      </c>
      <c r="K913" s="7">
        <v>200</v>
      </c>
      <c r="L913" s="7">
        <v>1200</v>
      </c>
      <c r="M913" s="7">
        <v>1200</v>
      </c>
      <c r="N913" s="7">
        <v>600</v>
      </c>
      <c r="O913" s="7">
        <v>0</v>
      </c>
      <c r="P913" s="7">
        <v>0</v>
      </c>
      <c r="Q913" s="7">
        <v>0</v>
      </c>
      <c r="R913" s="7">
        <v>0</v>
      </c>
      <c r="S913" s="7">
        <v>300</v>
      </c>
      <c r="T913" s="8">
        <f>SUM(IO_Riparian[[#This Row],[JANUARY]:[DECEMBER]])</f>
        <v>3600</v>
      </c>
    </row>
    <row r="914" spans="1:20" x14ac:dyDescent="0.25">
      <c r="A914" s="6" t="s">
        <v>751</v>
      </c>
      <c r="B914" s="6" t="str">
        <f>IF(ISERROR(VLOOKUP(IO_Riparian[[#This Row],[APP_ID]],Table6[APPL_ID],1,FALSE)),"","Y")</f>
        <v>Y</v>
      </c>
      <c r="C914" s="6" t="str">
        <f>IF(ISERROR(VLOOKUP(IO_Riparian[[#This Row],[APP_ID]],Sheet1!$C$2:$C$9,1,FALSE)),"","Y")</f>
        <v/>
      </c>
      <c r="E914" s="6" t="s">
        <v>1531</v>
      </c>
      <c r="F914" s="41" t="s">
        <v>1533</v>
      </c>
      <c r="G914" s="6" t="s">
        <v>717</v>
      </c>
      <c r="H914" s="7">
        <v>100</v>
      </c>
      <c r="I914" s="7">
        <v>0</v>
      </c>
      <c r="J914" s="7">
        <v>0</v>
      </c>
      <c r="K914" s="7">
        <v>200</v>
      </c>
      <c r="L914" s="7">
        <v>1300</v>
      </c>
      <c r="M914" s="7">
        <v>1300</v>
      </c>
      <c r="N914" s="7">
        <v>2360</v>
      </c>
      <c r="O914" s="7">
        <v>2745</v>
      </c>
      <c r="P914" s="7">
        <v>900</v>
      </c>
      <c r="Q914" s="7">
        <v>300</v>
      </c>
      <c r="R914" s="7">
        <v>660</v>
      </c>
      <c r="S914" s="7">
        <v>300</v>
      </c>
      <c r="T914" s="8">
        <f>SUM(IO_Riparian[[#This Row],[JANUARY]:[DECEMBER]])</f>
        <v>10165</v>
      </c>
    </row>
    <row r="915" spans="1:20" x14ac:dyDescent="0.25">
      <c r="A915" s="6" t="s">
        <v>88</v>
      </c>
      <c r="B915" s="6" t="str">
        <f>IF(ISERROR(VLOOKUP(IO_Riparian[[#This Row],[APP_ID]],Table6[APPL_ID],1,FALSE)),"","Y")</f>
        <v>Y</v>
      </c>
      <c r="C915" s="6" t="str">
        <f>IF(ISERROR(VLOOKUP(IO_Riparian[[#This Row],[APP_ID]],Sheet1!$C$2:$C$9,1,FALSE)),"","Y")</f>
        <v/>
      </c>
      <c r="E915" s="6" t="s">
        <v>1531</v>
      </c>
      <c r="F915" s="41" t="s">
        <v>1533</v>
      </c>
      <c r="G915" s="6" t="s">
        <v>89</v>
      </c>
      <c r="H915" s="7">
        <v>0</v>
      </c>
      <c r="I915" s="7">
        <v>0</v>
      </c>
      <c r="J915" s="7">
        <v>0</v>
      </c>
      <c r="K915" s="7">
        <v>0</v>
      </c>
      <c r="L915" s="7">
        <v>344</v>
      </c>
      <c r="M915" s="7">
        <v>344</v>
      </c>
      <c r="N915" s="7">
        <v>344</v>
      </c>
      <c r="O915" s="7">
        <v>344</v>
      </c>
      <c r="P915" s="7">
        <v>0</v>
      </c>
      <c r="Q915" s="7">
        <v>0</v>
      </c>
      <c r="R915" s="7">
        <v>0</v>
      </c>
      <c r="S915" s="7">
        <v>0</v>
      </c>
      <c r="T915" s="8">
        <f>SUM(IO_Riparian[[#This Row],[JANUARY]:[DECEMBER]])</f>
        <v>1376</v>
      </c>
    </row>
    <row r="916" spans="1:20" x14ac:dyDescent="0.25">
      <c r="A916" s="6" t="s">
        <v>1459</v>
      </c>
      <c r="B916" s="6" t="str">
        <f>IF(ISERROR(VLOOKUP(IO_Riparian[[#This Row],[APP_ID]],Table6[APPL_ID],1,FALSE)),"","Y")</f>
        <v>Y</v>
      </c>
      <c r="C916" s="6" t="str">
        <f>IF(ISERROR(VLOOKUP(IO_Riparian[[#This Row],[APP_ID]],Sheet1!$C$2:$C$9,1,FALSE)),"","Y")</f>
        <v/>
      </c>
      <c r="E916" s="6" t="s">
        <v>1531</v>
      </c>
      <c r="F916" s="41" t="s">
        <v>1533</v>
      </c>
      <c r="G916" s="6" t="s">
        <v>1460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7">
        <v>0</v>
      </c>
      <c r="N916" s="7">
        <v>0</v>
      </c>
      <c r="O916" s="7">
        <v>0</v>
      </c>
      <c r="P916" s="7">
        <v>0</v>
      </c>
      <c r="Q916" s="7">
        <v>0</v>
      </c>
      <c r="R916" s="7">
        <v>0</v>
      </c>
      <c r="S916" s="7">
        <v>0</v>
      </c>
      <c r="T916" s="8">
        <f>SUM(IO_Riparian[[#This Row],[JANUARY]:[DECEMBER]])</f>
        <v>0</v>
      </c>
    </row>
    <row r="917" spans="1:20" x14ac:dyDescent="0.25">
      <c r="A917" s="6" t="s">
        <v>872</v>
      </c>
      <c r="B917" s="6" t="str">
        <f>IF(ISERROR(VLOOKUP(IO_Riparian[[#This Row],[APP_ID]],Table6[APPL_ID],1,FALSE)),"","Y")</f>
        <v>Y</v>
      </c>
      <c r="C917" s="6" t="str">
        <f>IF(ISERROR(VLOOKUP(IO_Riparian[[#This Row],[APP_ID]],Sheet1!$C$2:$C$9,1,FALSE)),"","Y")</f>
        <v/>
      </c>
      <c r="E917" s="6" t="s">
        <v>1531</v>
      </c>
      <c r="F917" s="41" t="s">
        <v>1533</v>
      </c>
      <c r="G917" s="6" t="s">
        <v>873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0</v>
      </c>
      <c r="N917" s="7">
        <v>0</v>
      </c>
      <c r="O917" s="7">
        <v>0</v>
      </c>
      <c r="P917" s="7">
        <v>0</v>
      </c>
      <c r="Q917" s="7">
        <v>0</v>
      </c>
      <c r="R917" s="7">
        <v>0</v>
      </c>
      <c r="S917" s="7">
        <v>0</v>
      </c>
      <c r="T917" s="8">
        <f>SUM(IO_Riparian[[#This Row],[JANUARY]:[DECEMBER]])</f>
        <v>0</v>
      </c>
    </row>
    <row r="918" spans="1:20" x14ac:dyDescent="0.25">
      <c r="A918" s="6" t="s">
        <v>880</v>
      </c>
      <c r="B918" s="6" t="str">
        <f>IF(ISERROR(VLOOKUP(IO_Riparian[[#This Row],[APP_ID]],Table6[APPL_ID],1,FALSE)),"","Y")</f>
        <v>Y</v>
      </c>
      <c r="C918" s="6" t="str">
        <f>IF(ISERROR(VLOOKUP(IO_Riparian[[#This Row],[APP_ID]],Sheet1!$C$2:$C$9,1,FALSE)),"","Y")</f>
        <v/>
      </c>
      <c r="E918" s="6" t="s">
        <v>1531</v>
      </c>
      <c r="F918" s="41" t="s">
        <v>1533</v>
      </c>
      <c r="G918" s="6" t="s">
        <v>873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7">
        <v>0</v>
      </c>
      <c r="N918" s="7">
        <v>0</v>
      </c>
      <c r="O918" s="7">
        <v>0</v>
      </c>
      <c r="P918" s="7">
        <v>0</v>
      </c>
      <c r="Q918" s="7">
        <v>0</v>
      </c>
      <c r="R918" s="7">
        <v>0</v>
      </c>
      <c r="S918" s="7">
        <v>0</v>
      </c>
      <c r="T918" s="8">
        <f>SUM(IO_Riparian[[#This Row],[JANUARY]:[DECEMBER]])</f>
        <v>0</v>
      </c>
    </row>
    <row r="919" spans="1:20" x14ac:dyDescent="0.25">
      <c r="A919" s="6" t="s">
        <v>769</v>
      </c>
      <c r="B919" s="6" t="str">
        <f>IF(ISERROR(VLOOKUP(IO_Riparian[[#This Row],[APP_ID]],Table6[APPL_ID],1,FALSE)),"","Y")</f>
        <v>Y</v>
      </c>
      <c r="C919" s="6" t="str">
        <f>IF(ISERROR(VLOOKUP(IO_Riparian[[#This Row],[APP_ID]],Sheet1!$C$2:$C$9,1,FALSE)),"","Y")</f>
        <v/>
      </c>
      <c r="E919" s="6" t="s">
        <v>1531</v>
      </c>
      <c r="F919" s="41" t="s">
        <v>1533</v>
      </c>
      <c r="G919" s="6" t="s">
        <v>443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7">
        <v>0</v>
      </c>
      <c r="N919" s="7">
        <v>0</v>
      </c>
      <c r="O919" s="7">
        <v>0</v>
      </c>
      <c r="P919" s="7">
        <v>0</v>
      </c>
      <c r="Q919" s="7">
        <v>0</v>
      </c>
      <c r="R919" s="7">
        <v>0</v>
      </c>
      <c r="S919" s="7">
        <v>0</v>
      </c>
      <c r="T919" s="8">
        <f>SUM(IO_Riparian[[#This Row],[JANUARY]:[DECEMBER]])</f>
        <v>0</v>
      </c>
    </row>
    <row r="920" spans="1:20" x14ac:dyDescent="0.25">
      <c r="A920" s="6" t="s">
        <v>442</v>
      </c>
      <c r="B920" s="6" t="str">
        <f>IF(ISERROR(VLOOKUP(IO_Riparian[[#This Row],[APP_ID]],Table6[APPL_ID],1,FALSE)),"","Y")</f>
        <v>Y</v>
      </c>
      <c r="C920" s="6" t="str">
        <f>IF(ISERROR(VLOOKUP(IO_Riparian[[#This Row],[APP_ID]],Sheet1!$C$2:$C$9,1,FALSE)),"","Y")</f>
        <v/>
      </c>
      <c r="E920" s="6" t="s">
        <v>1531</v>
      </c>
      <c r="F920" s="41" t="s">
        <v>1533</v>
      </c>
      <c r="G920" s="6" t="s">
        <v>443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7">
        <v>0</v>
      </c>
      <c r="N920" s="7">
        <v>0</v>
      </c>
      <c r="O920" s="7">
        <v>0</v>
      </c>
      <c r="P920" s="7">
        <v>0</v>
      </c>
      <c r="Q920" s="7">
        <v>0</v>
      </c>
      <c r="R920" s="7">
        <v>0</v>
      </c>
      <c r="S920" s="7">
        <v>0</v>
      </c>
      <c r="T920" s="8">
        <f>SUM(IO_Riparian[[#This Row],[JANUARY]:[DECEMBER]])</f>
        <v>0</v>
      </c>
    </row>
    <row r="921" spans="1:20" x14ac:dyDescent="0.25">
      <c r="A921" s="6" t="s">
        <v>908</v>
      </c>
      <c r="B921" s="6" t="str">
        <f>IF(ISERROR(VLOOKUP(IO_Riparian[[#This Row],[APP_ID]],Table6[APPL_ID],1,FALSE)),"","Y")</f>
        <v>Y</v>
      </c>
      <c r="C921" s="6" t="str">
        <f>IF(ISERROR(VLOOKUP(IO_Riparian[[#This Row],[APP_ID]],Sheet1!$C$2:$C$9,1,FALSE)),"","Y")</f>
        <v/>
      </c>
      <c r="E921" s="6" t="s">
        <v>1531</v>
      </c>
      <c r="F921" s="41" t="s">
        <v>1532</v>
      </c>
      <c r="G921" s="6" t="s">
        <v>909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7">
        <v>0</v>
      </c>
      <c r="N921" s="7">
        <v>0</v>
      </c>
      <c r="O921" s="7">
        <v>0</v>
      </c>
      <c r="P921" s="7">
        <v>0</v>
      </c>
      <c r="Q921" s="7">
        <v>0</v>
      </c>
      <c r="R921" s="7">
        <v>0</v>
      </c>
      <c r="S921" s="7">
        <v>0</v>
      </c>
      <c r="T921" s="8">
        <f>SUM(IO_Riparian[[#This Row],[JANUARY]:[DECEMBER]])</f>
        <v>0</v>
      </c>
    </row>
    <row r="922" spans="1:20" x14ac:dyDescent="0.25">
      <c r="A922" s="6" t="s">
        <v>420</v>
      </c>
      <c r="B922" s="6" t="str">
        <f>IF(ISERROR(VLOOKUP(IO_Riparian[[#This Row],[APP_ID]],Table6[APPL_ID],1,FALSE)),"","Y")</f>
        <v>Y</v>
      </c>
      <c r="C922" s="6" t="str">
        <f>IF(ISERROR(VLOOKUP(IO_Riparian[[#This Row],[APP_ID]],Sheet1!$C$2:$C$9,1,FALSE)),"","Y")</f>
        <v/>
      </c>
      <c r="E922" s="6" t="s">
        <v>1531</v>
      </c>
      <c r="F922" s="41" t="s">
        <v>1532</v>
      </c>
      <c r="G922" s="6" t="s">
        <v>418</v>
      </c>
      <c r="H922" s="7">
        <v>0</v>
      </c>
      <c r="I922" s="7">
        <v>0</v>
      </c>
      <c r="J922" s="7">
        <v>1</v>
      </c>
      <c r="K922" s="7">
        <v>0</v>
      </c>
      <c r="L922" s="7">
        <v>1</v>
      </c>
      <c r="M922" s="7">
        <v>1</v>
      </c>
      <c r="N922" s="7">
        <v>1</v>
      </c>
      <c r="O922" s="7">
        <v>1</v>
      </c>
      <c r="P922" s="7">
        <v>1</v>
      </c>
      <c r="Q922" s="7">
        <v>0</v>
      </c>
      <c r="R922" s="7">
        <v>0</v>
      </c>
      <c r="S922" s="7">
        <v>1</v>
      </c>
      <c r="T922" s="8">
        <f>SUM(IO_Riparian[[#This Row],[JANUARY]:[DECEMBER]])</f>
        <v>7</v>
      </c>
    </row>
    <row r="923" spans="1:20" x14ac:dyDescent="0.25">
      <c r="A923" s="6" t="s">
        <v>953</v>
      </c>
      <c r="B923" s="6" t="str">
        <f>IF(ISERROR(VLOOKUP(IO_Riparian[[#This Row],[APP_ID]],Table6[APPL_ID],1,FALSE)),"","Y")</f>
        <v>Y</v>
      </c>
      <c r="C923" s="6" t="str">
        <f>IF(ISERROR(VLOOKUP(IO_Riparian[[#This Row],[APP_ID]],Sheet1!$C$2:$C$9,1,FALSE)),"","Y")</f>
        <v/>
      </c>
      <c r="E923" s="6" t="s">
        <v>1531</v>
      </c>
      <c r="F923" s="41" t="s">
        <v>1532</v>
      </c>
      <c r="G923" s="6" t="s">
        <v>352</v>
      </c>
      <c r="H923" s="7">
        <v>1</v>
      </c>
      <c r="I923" s="7">
        <v>0</v>
      </c>
      <c r="J923" s="7">
        <v>0</v>
      </c>
      <c r="K923" s="7">
        <v>0</v>
      </c>
      <c r="L923" s="7">
        <v>1</v>
      </c>
      <c r="M923" s="7">
        <v>1</v>
      </c>
      <c r="N923" s="7">
        <v>1</v>
      </c>
      <c r="O923" s="7">
        <v>1</v>
      </c>
      <c r="P923" s="7">
        <v>1</v>
      </c>
      <c r="Q923" s="7">
        <v>0</v>
      </c>
      <c r="R923" s="7">
        <v>0</v>
      </c>
      <c r="S923" s="7">
        <v>1</v>
      </c>
      <c r="T923" s="8">
        <f>SUM(IO_Riparian[[#This Row],[JANUARY]:[DECEMBER]])</f>
        <v>7</v>
      </c>
    </row>
    <row r="924" spans="1:20" x14ac:dyDescent="0.25">
      <c r="A924" s="6" t="s">
        <v>965</v>
      </c>
      <c r="B924" s="6" t="str">
        <f>IF(ISERROR(VLOOKUP(IO_Riparian[[#This Row],[APP_ID]],Table6[APPL_ID],1,FALSE)),"","Y")</f>
        <v>Y</v>
      </c>
      <c r="C924" s="6" t="str">
        <f>IF(ISERROR(VLOOKUP(IO_Riparian[[#This Row],[APP_ID]],Sheet1!$C$2:$C$9,1,FALSE)),"","Y")</f>
        <v/>
      </c>
      <c r="E924" s="6" t="s">
        <v>1531</v>
      </c>
      <c r="F924" s="41" t="s">
        <v>1532</v>
      </c>
      <c r="G924" s="6" t="s">
        <v>352</v>
      </c>
      <c r="H924" s="7">
        <v>1</v>
      </c>
      <c r="I924" s="7">
        <v>0</v>
      </c>
      <c r="J924" s="7">
        <v>0</v>
      </c>
      <c r="K924" s="7">
        <v>0</v>
      </c>
      <c r="L924" s="7">
        <v>1</v>
      </c>
      <c r="M924" s="7">
        <v>1</v>
      </c>
      <c r="N924" s="7">
        <v>1</v>
      </c>
      <c r="O924" s="7">
        <v>1</v>
      </c>
      <c r="P924" s="7">
        <v>1</v>
      </c>
      <c r="Q924" s="7">
        <v>0</v>
      </c>
      <c r="R924" s="7">
        <v>0</v>
      </c>
      <c r="S924" s="7">
        <v>1</v>
      </c>
      <c r="T924" s="8">
        <f>SUM(IO_Riparian[[#This Row],[JANUARY]:[DECEMBER]])</f>
        <v>7</v>
      </c>
    </row>
    <row r="925" spans="1:20" x14ac:dyDescent="0.25">
      <c r="A925" s="6" t="s">
        <v>351</v>
      </c>
      <c r="B925" s="6" t="str">
        <f>IF(ISERROR(VLOOKUP(IO_Riparian[[#This Row],[APP_ID]],Table6[APPL_ID],1,FALSE)),"","Y")</f>
        <v>Y</v>
      </c>
      <c r="C925" s="6" t="str">
        <f>IF(ISERROR(VLOOKUP(IO_Riparian[[#This Row],[APP_ID]],Sheet1!$C$2:$C$9,1,FALSE)),"","Y")</f>
        <v/>
      </c>
      <c r="E925" s="6" t="s">
        <v>1531</v>
      </c>
      <c r="F925" s="41" t="s">
        <v>1532</v>
      </c>
      <c r="G925" s="6" t="s">
        <v>352</v>
      </c>
      <c r="H925" s="7">
        <v>1</v>
      </c>
      <c r="I925" s="7">
        <v>0</v>
      </c>
      <c r="J925" s="7">
        <v>0</v>
      </c>
      <c r="K925" s="7">
        <v>0</v>
      </c>
      <c r="L925" s="7">
        <v>1</v>
      </c>
      <c r="M925" s="7">
        <v>1</v>
      </c>
      <c r="N925" s="7">
        <v>1</v>
      </c>
      <c r="O925" s="7">
        <v>1</v>
      </c>
      <c r="P925" s="7">
        <v>1</v>
      </c>
      <c r="Q925" s="7">
        <v>0</v>
      </c>
      <c r="R925" s="7">
        <v>0</v>
      </c>
      <c r="S925" s="7">
        <v>1</v>
      </c>
      <c r="T925" s="8">
        <f>SUM(IO_Riparian[[#This Row],[JANUARY]:[DECEMBER]])</f>
        <v>7</v>
      </c>
    </row>
    <row r="926" spans="1:20" x14ac:dyDescent="0.25">
      <c r="A926" s="6" t="s">
        <v>961</v>
      </c>
      <c r="B926" s="6" t="str">
        <f>IF(ISERROR(VLOOKUP(IO_Riparian[[#This Row],[APP_ID]],Table6[APPL_ID],1,FALSE)),"","Y")</f>
        <v>Y</v>
      </c>
      <c r="C926" s="6" t="str">
        <f>IF(ISERROR(VLOOKUP(IO_Riparian[[#This Row],[APP_ID]],Sheet1!$C$2:$C$9,1,FALSE)),"","Y")</f>
        <v/>
      </c>
      <c r="E926" s="6" t="s">
        <v>1531</v>
      </c>
      <c r="F926" s="41" t="s">
        <v>1532</v>
      </c>
      <c r="G926" s="6" t="s">
        <v>352</v>
      </c>
      <c r="H926" s="7">
        <v>1</v>
      </c>
      <c r="I926" s="7">
        <v>0</v>
      </c>
      <c r="J926" s="7">
        <v>0</v>
      </c>
      <c r="K926" s="7">
        <v>0</v>
      </c>
      <c r="L926" s="7">
        <v>1</v>
      </c>
      <c r="M926" s="7">
        <v>1</v>
      </c>
      <c r="N926" s="7">
        <v>1</v>
      </c>
      <c r="O926" s="7">
        <v>1</v>
      </c>
      <c r="P926" s="7">
        <v>1</v>
      </c>
      <c r="Q926" s="7">
        <v>0</v>
      </c>
      <c r="R926" s="7">
        <v>0</v>
      </c>
      <c r="S926" s="7">
        <v>1</v>
      </c>
      <c r="T926" s="8">
        <f>SUM(IO_Riparian[[#This Row],[JANUARY]:[DECEMBER]])</f>
        <v>7</v>
      </c>
    </row>
    <row r="927" spans="1:20" x14ac:dyDescent="0.25">
      <c r="A927" s="6" t="s">
        <v>963</v>
      </c>
      <c r="B927" s="6" t="str">
        <f>IF(ISERROR(VLOOKUP(IO_Riparian[[#This Row],[APP_ID]],Table6[APPL_ID],1,FALSE)),"","Y")</f>
        <v>Y</v>
      </c>
      <c r="C927" s="6" t="str">
        <f>IF(ISERROR(VLOOKUP(IO_Riparian[[#This Row],[APP_ID]],Sheet1!$C$2:$C$9,1,FALSE)),"","Y")</f>
        <v/>
      </c>
      <c r="E927" s="6" t="s">
        <v>1531</v>
      </c>
      <c r="F927" s="41" t="s">
        <v>1532</v>
      </c>
      <c r="G927" s="6" t="s">
        <v>352</v>
      </c>
      <c r="H927" s="7">
        <v>1</v>
      </c>
      <c r="I927" s="7">
        <v>0</v>
      </c>
      <c r="J927" s="7">
        <v>0</v>
      </c>
      <c r="K927" s="7">
        <v>0</v>
      </c>
      <c r="L927" s="7">
        <v>1</v>
      </c>
      <c r="M927" s="7">
        <v>1</v>
      </c>
      <c r="N927" s="7">
        <v>1</v>
      </c>
      <c r="O927" s="7">
        <v>1</v>
      </c>
      <c r="P927" s="7">
        <v>1</v>
      </c>
      <c r="Q927" s="7">
        <v>0</v>
      </c>
      <c r="R927" s="7">
        <v>0</v>
      </c>
      <c r="S927" s="7">
        <v>1</v>
      </c>
      <c r="T927" s="8">
        <f>SUM(IO_Riparian[[#This Row],[JANUARY]:[DECEMBER]])</f>
        <v>7</v>
      </c>
    </row>
    <row r="928" spans="1:20" x14ac:dyDescent="0.25">
      <c r="A928" s="6" t="s">
        <v>968</v>
      </c>
      <c r="B928" s="6" t="str">
        <f>IF(ISERROR(VLOOKUP(IO_Riparian[[#This Row],[APP_ID]],Table6[APPL_ID],1,FALSE)),"","Y")</f>
        <v>Y</v>
      </c>
      <c r="C928" s="6" t="str">
        <f>IF(ISERROR(VLOOKUP(IO_Riparian[[#This Row],[APP_ID]],Sheet1!$C$2:$C$9,1,FALSE)),"","Y")</f>
        <v/>
      </c>
      <c r="E928" s="6" t="s">
        <v>1531</v>
      </c>
      <c r="F928" s="41" t="s">
        <v>1532</v>
      </c>
      <c r="G928" s="6" t="s">
        <v>352</v>
      </c>
      <c r="H928" s="7">
        <v>1</v>
      </c>
      <c r="I928" s="7">
        <v>0</v>
      </c>
      <c r="J928" s="7">
        <v>1</v>
      </c>
      <c r="K928" s="7">
        <v>1</v>
      </c>
      <c r="L928" s="7">
        <v>1</v>
      </c>
      <c r="M928" s="7">
        <v>1</v>
      </c>
      <c r="N928" s="7">
        <v>1</v>
      </c>
      <c r="O928" s="7">
        <v>1</v>
      </c>
      <c r="P928" s="7">
        <v>1</v>
      </c>
      <c r="Q928" s="7">
        <v>0</v>
      </c>
      <c r="R928" s="7">
        <v>0</v>
      </c>
      <c r="S928" s="7">
        <v>1</v>
      </c>
      <c r="T928" s="8">
        <f>SUM(IO_Riparian[[#This Row],[JANUARY]:[DECEMBER]])</f>
        <v>9</v>
      </c>
    </row>
    <row r="929" spans="1:20" x14ac:dyDescent="0.25">
      <c r="A929" s="6" t="s">
        <v>964</v>
      </c>
      <c r="B929" s="6" t="str">
        <f>IF(ISERROR(VLOOKUP(IO_Riparian[[#This Row],[APP_ID]],Table6[APPL_ID],1,FALSE)),"","Y")</f>
        <v>Y</v>
      </c>
      <c r="C929" s="6" t="str">
        <f>IF(ISERROR(VLOOKUP(IO_Riparian[[#This Row],[APP_ID]],Sheet1!$C$2:$C$9,1,FALSE)),"","Y")</f>
        <v/>
      </c>
      <c r="E929" s="6" t="s">
        <v>1531</v>
      </c>
      <c r="F929" s="41" t="s">
        <v>1532</v>
      </c>
      <c r="G929" s="6" t="s">
        <v>352</v>
      </c>
      <c r="H929" s="7">
        <v>1</v>
      </c>
      <c r="I929" s="7">
        <v>0</v>
      </c>
      <c r="J929" s="7">
        <v>1</v>
      </c>
      <c r="K929" s="7">
        <v>1</v>
      </c>
      <c r="L929" s="7">
        <v>1</v>
      </c>
      <c r="M929" s="7">
        <v>1</v>
      </c>
      <c r="N929" s="7">
        <v>1</v>
      </c>
      <c r="O929" s="7">
        <v>1</v>
      </c>
      <c r="P929" s="7">
        <v>1</v>
      </c>
      <c r="Q929" s="7">
        <v>0</v>
      </c>
      <c r="R929" s="7">
        <v>0</v>
      </c>
      <c r="S929" s="7">
        <v>1</v>
      </c>
      <c r="T929" s="8">
        <f>SUM(IO_Riparian[[#This Row],[JANUARY]:[DECEMBER]])</f>
        <v>9</v>
      </c>
    </row>
    <row r="930" spans="1:20" x14ac:dyDescent="0.25">
      <c r="A930" s="6" t="s">
        <v>951</v>
      </c>
      <c r="B930" s="6" t="str">
        <f>IF(ISERROR(VLOOKUP(IO_Riparian[[#This Row],[APP_ID]],Table6[APPL_ID],1,FALSE)),"","Y")</f>
        <v>Y</v>
      </c>
      <c r="C930" s="6" t="str">
        <f>IF(ISERROR(VLOOKUP(IO_Riparian[[#This Row],[APP_ID]],Sheet1!$C$2:$C$9,1,FALSE)),"","Y")</f>
        <v/>
      </c>
      <c r="E930" s="6" t="s">
        <v>1531</v>
      </c>
      <c r="F930" s="41" t="s">
        <v>1532</v>
      </c>
      <c r="G930" s="6" t="s">
        <v>952</v>
      </c>
      <c r="H930" s="7">
        <v>1</v>
      </c>
      <c r="I930" s="7">
        <v>0</v>
      </c>
      <c r="J930" s="7">
        <v>1</v>
      </c>
      <c r="K930" s="7">
        <v>1</v>
      </c>
      <c r="L930" s="7">
        <v>0</v>
      </c>
      <c r="M930" s="7">
        <v>0</v>
      </c>
      <c r="N930" s="7">
        <v>0</v>
      </c>
      <c r="O930" s="7">
        <v>0</v>
      </c>
      <c r="P930" s="7">
        <v>0</v>
      </c>
      <c r="Q930" s="7">
        <v>0</v>
      </c>
      <c r="R930" s="7">
        <v>0</v>
      </c>
      <c r="S930" s="7">
        <v>1</v>
      </c>
      <c r="T930" s="8">
        <f>SUM(IO_Riparian[[#This Row],[JANUARY]:[DECEMBER]])</f>
        <v>4</v>
      </c>
    </row>
    <row r="931" spans="1:20" x14ac:dyDescent="0.25">
      <c r="A931" s="6" t="s">
        <v>602</v>
      </c>
      <c r="B931" s="6" t="str">
        <f>IF(ISERROR(VLOOKUP(IO_Riparian[[#This Row],[APP_ID]],Table6[APPL_ID],1,FALSE)),"","Y")</f>
        <v>Y</v>
      </c>
      <c r="C931" s="6" t="str">
        <f>IF(ISERROR(VLOOKUP(IO_Riparian[[#This Row],[APP_ID]],Sheet1!$C$2:$C$9,1,FALSE)),"","Y")</f>
        <v>Y</v>
      </c>
      <c r="E931" s="6" t="s">
        <v>1534</v>
      </c>
      <c r="F931" s="41" t="s">
        <v>1536</v>
      </c>
      <c r="G931" s="6" t="s">
        <v>603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7">
        <v>0</v>
      </c>
      <c r="N931" s="7">
        <v>0</v>
      </c>
      <c r="O931" s="7">
        <v>0</v>
      </c>
      <c r="P931" s="7">
        <v>0</v>
      </c>
      <c r="Q931" s="7">
        <v>0</v>
      </c>
      <c r="R931" s="7">
        <v>0</v>
      </c>
      <c r="S931" s="7">
        <v>0</v>
      </c>
      <c r="T931" s="8">
        <f>SUM(IO_Riparian[[#This Row],[JANUARY]:[DECEMBER]])</f>
        <v>0</v>
      </c>
    </row>
    <row r="932" spans="1:20" x14ac:dyDescent="0.25">
      <c r="A932" s="6" t="s">
        <v>521</v>
      </c>
      <c r="B932" s="6" t="str">
        <f>IF(ISERROR(VLOOKUP(IO_Riparian[[#This Row],[APP_ID]],Table6[APPL_ID],1,FALSE)),"","Y")</f>
        <v>Y</v>
      </c>
      <c r="C932" s="6" t="str">
        <f>IF(ISERROR(VLOOKUP(IO_Riparian[[#This Row],[APP_ID]],Sheet1!$C$2:$C$9,1,FALSE)),"","Y")</f>
        <v>Y</v>
      </c>
      <c r="E932" s="6" t="s">
        <v>1534</v>
      </c>
      <c r="F932" s="41" t="s">
        <v>1539</v>
      </c>
      <c r="G932" s="6" t="s">
        <v>522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7">
        <v>0</v>
      </c>
      <c r="N932" s="7">
        <v>0</v>
      </c>
      <c r="O932" s="7">
        <v>0</v>
      </c>
      <c r="P932" s="7">
        <v>0</v>
      </c>
      <c r="Q932" s="7">
        <v>0</v>
      </c>
      <c r="R932" s="7">
        <v>0</v>
      </c>
      <c r="S932" s="7">
        <v>0</v>
      </c>
      <c r="T932" s="8">
        <f>SUM(IO_Riparian[[#This Row],[JANUARY]:[DECEMBER]])</f>
        <v>0</v>
      </c>
    </row>
    <row r="933" spans="1:20" x14ac:dyDescent="0.25">
      <c r="A933" s="6" t="s">
        <v>76</v>
      </c>
      <c r="B933" s="6" t="str">
        <f>IF(ISERROR(VLOOKUP(IO_Riparian[[#This Row],[APP_ID]],Table6[APPL_ID],1,FALSE)),"","Y")</f>
        <v>Y</v>
      </c>
      <c r="C933" s="6" t="str">
        <f>IF(ISERROR(VLOOKUP(IO_Riparian[[#This Row],[APP_ID]],Sheet1!$C$2:$C$9,1,FALSE)),"","Y")</f>
        <v>Y</v>
      </c>
      <c r="E933" s="6" t="s">
        <v>1534</v>
      </c>
      <c r="F933" s="41" t="s">
        <v>1536</v>
      </c>
      <c r="G933" s="6" t="s">
        <v>77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7">
        <v>0</v>
      </c>
      <c r="N933" s="7">
        <v>0</v>
      </c>
      <c r="O933" s="7">
        <v>0</v>
      </c>
      <c r="P933" s="7">
        <v>0</v>
      </c>
      <c r="Q933" s="7">
        <v>0</v>
      </c>
      <c r="R933" s="7">
        <v>0</v>
      </c>
      <c r="S933" s="7">
        <v>0</v>
      </c>
      <c r="T933" s="8">
        <f>SUM(IO_Riparian[[#This Row],[JANUARY]:[DECEMBER]])</f>
        <v>0</v>
      </c>
    </row>
    <row r="934" spans="1:20" x14ac:dyDescent="0.25">
      <c r="A934" s="6" t="s">
        <v>549</v>
      </c>
      <c r="B934" s="6" t="str">
        <f>IF(ISERROR(VLOOKUP(IO_Riparian[[#This Row],[APP_ID]],Table6[APPL_ID],1,FALSE)),"","Y")</f>
        <v>Y</v>
      </c>
      <c r="C934" s="6" t="str">
        <f>IF(ISERROR(VLOOKUP(IO_Riparian[[#This Row],[APP_ID]],Sheet1!$C$2:$C$9,1,FALSE)),"","Y")</f>
        <v>Y</v>
      </c>
      <c r="E934" s="6" t="s">
        <v>1534</v>
      </c>
      <c r="F934" s="41" t="s">
        <v>1536</v>
      </c>
      <c r="G934" s="6" t="s">
        <v>77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7">
        <v>0</v>
      </c>
      <c r="N934" s="7">
        <v>0</v>
      </c>
      <c r="O934" s="7">
        <v>0</v>
      </c>
      <c r="P934" s="7">
        <v>0</v>
      </c>
      <c r="Q934" s="7">
        <v>0</v>
      </c>
      <c r="R934" s="7">
        <v>0</v>
      </c>
      <c r="S934" s="7">
        <v>0</v>
      </c>
      <c r="T934" s="8">
        <f>SUM(IO_Riparian[[#This Row],[JANUARY]:[DECEMBER]])</f>
        <v>0</v>
      </c>
    </row>
    <row r="935" spans="1:20" x14ac:dyDescent="0.25">
      <c r="A935" s="6" t="s">
        <v>556</v>
      </c>
      <c r="B935" s="6" t="str">
        <f>IF(ISERROR(VLOOKUP(IO_Riparian[[#This Row],[APP_ID]],Table6[APPL_ID],1,FALSE)),"","Y")</f>
        <v>Y</v>
      </c>
      <c r="C935" s="6" t="str">
        <f>IF(ISERROR(VLOOKUP(IO_Riparian[[#This Row],[APP_ID]],Sheet1!$C$2:$C$9,1,FALSE)),"","Y")</f>
        <v>Y</v>
      </c>
      <c r="E935" s="6" t="s">
        <v>1534</v>
      </c>
      <c r="F935" s="41" t="s">
        <v>1536</v>
      </c>
      <c r="G935" s="6" t="s">
        <v>77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7">
        <v>0</v>
      </c>
      <c r="N935" s="7">
        <v>0</v>
      </c>
      <c r="O935" s="7">
        <v>0</v>
      </c>
      <c r="P935" s="7">
        <v>0</v>
      </c>
      <c r="Q935" s="7">
        <v>0</v>
      </c>
      <c r="R935" s="7">
        <v>0</v>
      </c>
      <c r="S935" s="7">
        <v>0</v>
      </c>
      <c r="T935" s="8">
        <f>SUM(IO_Riparian[[#This Row],[JANUARY]:[DECEMBER]])</f>
        <v>0</v>
      </c>
    </row>
    <row r="936" spans="1:20" x14ac:dyDescent="0.25">
      <c r="A936" s="6" t="s">
        <v>778</v>
      </c>
      <c r="B936" s="6" t="str">
        <f>IF(ISERROR(VLOOKUP(IO_Riparian[[#This Row],[APP_ID]],Table6[APPL_ID],1,FALSE)),"","Y")</f>
        <v>Y</v>
      </c>
      <c r="C936" s="6" t="str">
        <f>IF(ISERROR(VLOOKUP(IO_Riparian[[#This Row],[APP_ID]],Sheet1!$C$2:$C$9,1,FALSE)),"","Y")</f>
        <v>Y</v>
      </c>
      <c r="E936" s="6" t="s">
        <v>1534</v>
      </c>
      <c r="F936" s="41" t="s">
        <v>1539</v>
      </c>
      <c r="G936" s="6" t="s">
        <v>779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7">
        <v>0</v>
      </c>
      <c r="N936" s="7">
        <v>0</v>
      </c>
      <c r="O936" s="7">
        <v>0</v>
      </c>
      <c r="P936" s="7">
        <v>0</v>
      </c>
      <c r="Q936" s="7">
        <v>0</v>
      </c>
      <c r="R936" s="7">
        <v>0</v>
      </c>
      <c r="S936" s="7">
        <v>0</v>
      </c>
      <c r="T936" s="8">
        <f>SUM(IO_Riparian[[#This Row],[JANUARY]:[DECEMBER]])</f>
        <v>0</v>
      </c>
    </row>
    <row r="937" spans="1:20" x14ac:dyDescent="0.25">
      <c r="A937" s="6" t="s">
        <v>1472</v>
      </c>
      <c r="B937" s="6" t="str">
        <f>IF(ISERROR(VLOOKUP(IO_Riparian[[#This Row],[APP_ID]],Table6[APPL_ID],1,FALSE)),"","Y")</f>
        <v>Y</v>
      </c>
      <c r="C937" s="6" t="str">
        <f>IF(ISERROR(VLOOKUP(IO_Riparian[[#This Row],[APP_ID]],Sheet1!$C$2:$C$9,1,FALSE)),"","Y")</f>
        <v>Y</v>
      </c>
      <c r="E937" s="6" t="s">
        <v>1534</v>
      </c>
      <c r="F937" s="41" t="s">
        <v>1536</v>
      </c>
      <c r="G937" s="6" t="s">
        <v>1473</v>
      </c>
      <c r="H937" s="7">
        <v>18.637</v>
      </c>
      <c r="I937" s="7">
        <v>13.917</v>
      </c>
      <c r="J937" s="7">
        <v>12.797000000000001</v>
      </c>
      <c r="K937" s="7">
        <v>26.818000000000001</v>
      </c>
      <c r="L937" s="7">
        <v>59.026000000000003</v>
      </c>
      <c r="M937" s="7">
        <v>82.326999999999998</v>
      </c>
      <c r="N937" s="7">
        <v>92.965999999999994</v>
      </c>
      <c r="O937" s="7">
        <v>69.762</v>
      </c>
      <c r="P937" s="7">
        <v>63.075000000000003</v>
      </c>
      <c r="Q937" s="7">
        <v>30.756</v>
      </c>
      <c r="R937" s="7">
        <v>13.289</v>
      </c>
      <c r="S937" s="7">
        <v>11.481</v>
      </c>
      <c r="T937" s="8">
        <f>SUM(IO_Riparian[[#This Row],[JANUARY]:[DECEMBER]])</f>
        <v>494.851</v>
      </c>
    </row>
    <row r="938" spans="1:20" x14ac:dyDescent="0.25">
      <c r="A938" s="6" t="s">
        <v>753</v>
      </c>
      <c r="B938" s="6" t="str">
        <f>IF(ISERROR(VLOOKUP(IO_Riparian[[#This Row],[APP_ID]],Table6[APPL_ID],1,FALSE)),"","Y")</f>
        <v>Y</v>
      </c>
      <c r="C938" s="6" t="str">
        <f>IF(ISERROR(VLOOKUP(IO_Riparian[[#This Row],[APP_ID]],Sheet1!$C$2:$C$9,1,FALSE)),"","Y")</f>
        <v>Y</v>
      </c>
      <c r="E938" s="6" t="s">
        <v>1534</v>
      </c>
      <c r="F938" s="41" t="s">
        <v>1539</v>
      </c>
      <c r="G938" s="6" t="s">
        <v>754</v>
      </c>
      <c r="H938" s="7">
        <v>209</v>
      </c>
      <c r="I938" s="7">
        <v>134</v>
      </c>
      <c r="J938" s="7">
        <v>134</v>
      </c>
      <c r="K938" s="7">
        <v>209</v>
      </c>
      <c r="L938" s="7">
        <v>134</v>
      </c>
      <c r="M938" s="7">
        <v>134</v>
      </c>
      <c r="N938" s="7">
        <v>267</v>
      </c>
      <c r="O938" s="7">
        <v>342</v>
      </c>
      <c r="P938" s="7">
        <v>134</v>
      </c>
      <c r="Q938" s="7">
        <v>0</v>
      </c>
      <c r="R938" s="7">
        <v>134</v>
      </c>
      <c r="S938" s="7">
        <v>0</v>
      </c>
      <c r="T938" s="8">
        <f>SUM(IO_Riparian[[#This Row],[JANUARY]:[DECEMBER]])</f>
        <v>1831</v>
      </c>
    </row>
    <row r="939" spans="1:20" x14ac:dyDescent="0.25">
      <c r="A939" s="6" t="s">
        <v>558</v>
      </c>
      <c r="B939" s="6" t="str">
        <f>IF(ISERROR(VLOOKUP(IO_Riparian[[#This Row],[APP_ID]],Table6[APPL_ID],1,FALSE)),"","Y")</f>
        <v>Y</v>
      </c>
      <c r="C939" s="6" t="str">
        <f>IF(ISERROR(VLOOKUP(IO_Riparian[[#This Row],[APP_ID]],Sheet1!$C$2:$C$9,1,FALSE)),"","Y")</f>
        <v/>
      </c>
      <c r="E939" s="6" t="s">
        <v>1534</v>
      </c>
      <c r="F939" s="41" t="s">
        <v>1535</v>
      </c>
      <c r="G939" s="6" t="s">
        <v>559</v>
      </c>
      <c r="H939" s="7">
        <v>0</v>
      </c>
      <c r="I939" s="7">
        <v>0</v>
      </c>
      <c r="J939" s="7">
        <v>0</v>
      </c>
      <c r="K939" s="7">
        <v>250</v>
      </c>
      <c r="L939" s="7">
        <v>250</v>
      </c>
      <c r="M939" s="7">
        <v>250</v>
      </c>
      <c r="N939" s="7">
        <v>250</v>
      </c>
      <c r="O939" s="7">
        <v>250</v>
      </c>
      <c r="P939" s="7">
        <v>250</v>
      </c>
      <c r="Q939" s="7">
        <v>250</v>
      </c>
      <c r="R939" s="7">
        <v>100</v>
      </c>
      <c r="S939" s="7">
        <v>250</v>
      </c>
      <c r="T939" s="8">
        <f>SUM(IO_Riparian[[#This Row],[JANUARY]:[DECEMBER]])</f>
        <v>2100</v>
      </c>
    </row>
    <row r="940" spans="1:20" x14ac:dyDescent="0.25">
      <c r="A940" s="6" t="s">
        <v>175</v>
      </c>
      <c r="B940" s="6" t="str">
        <f>IF(ISERROR(VLOOKUP(IO_Riparian[[#This Row],[APP_ID]],Table6[APPL_ID],1,FALSE)),"","Y")</f>
        <v>Y</v>
      </c>
      <c r="C940" s="6" t="str">
        <f>IF(ISERROR(VLOOKUP(IO_Riparian[[#This Row],[APP_ID]],Sheet1!$C$2:$C$9,1,FALSE)),"","Y")</f>
        <v/>
      </c>
      <c r="E940" s="6" t="s">
        <v>1534</v>
      </c>
      <c r="F940" s="41" t="s">
        <v>1535</v>
      </c>
      <c r="G940" s="6" t="s">
        <v>176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7">
        <v>0</v>
      </c>
      <c r="N940" s="7">
        <v>0</v>
      </c>
      <c r="O940" s="7">
        <v>0</v>
      </c>
      <c r="P940" s="7">
        <v>0</v>
      </c>
      <c r="Q940" s="7">
        <v>0</v>
      </c>
      <c r="R940" s="7">
        <v>0</v>
      </c>
      <c r="S940" s="7">
        <v>0</v>
      </c>
      <c r="T940" s="8">
        <f>SUM(IO_Riparian[[#This Row],[JANUARY]:[DECEMBER]])</f>
        <v>0</v>
      </c>
    </row>
    <row r="941" spans="1:20" x14ac:dyDescent="0.25">
      <c r="A941" s="6" t="s">
        <v>1058</v>
      </c>
      <c r="B941" s="6" t="str">
        <f>IF(ISERROR(VLOOKUP(IO_Riparian[[#This Row],[APP_ID]],Table6[APPL_ID],1,FALSE)),"","Y")</f>
        <v>Y</v>
      </c>
      <c r="C941" s="6" t="str">
        <f>IF(ISERROR(VLOOKUP(IO_Riparian[[#This Row],[APP_ID]],Sheet1!$C$2:$C$9,1,FALSE)),"","Y")</f>
        <v/>
      </c>
      <c r="E941" s="6" t="s">
        <v>1534</v>
      </c>
      <c r="F941" s="41" t="s">
        <v>1540</v>
      </c>
      <c r="G941" s="6" t="s">
        <v>1059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7">
        <v>0</v>
      </c>
      <c r="N941" s="7">
        <v>0</v>
      </c>
      <c r="O941" s="7">
        <v>0</v>
      </c>
      <c r="P941" s="7">
        <v>0</v>
      </c>
      <c r="Q941" s="7">
        <v>0</v>
      </c>
      <c r="R941" s="7">
        <v>0</v>
      </c>
      <c r="S941" s="7">
        <v>0</v>
      </c>
      <c r="T941" s="8">
        <f>SUM(IO_Riparian[[#This Row],[JANUARY]:[DECEMBER]])</f>
        <v>0</v>
      </c>
    </row>
    <row r="942" spans="1:20" x14ac:dyDescent="0.25">
      <c r="A942" s="6" t="s">
        <v>1105</v>
      </c>
      <c r="B942" s="6" t="str">
        <f>IF(ISERROR(VLOOKUP(IO_Riparian[[#This Row],[APP_ID]],Table6[APPL_ID],1,FALSE)),"","Y")</f>
        <v>Y</v>
      </c>
      <c r="C942" s="6" t="str">
        <f>IF(ISERROR(VLOOKUP(IO_Riparian[[#This Row],[APP_ID]],Sheet1!$C$2:$C$9,1,FALSE)),"","Y")</f>
        <v/>
      </c>
      <c r="E942" s="6" t="s">
        <v>1534</v>
      </c>
      <c r="F942" s="41" t="s">
        <v>1540</v>
      </c>
      <c r="G942" s="6" t="s">
        <v>1059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0</v>
      </c>
      <c r="N942" s="7">
        <v>0</v>
      </c>
      <c r="O942" s="7">
        <v>0</v>
      </c>
      <c r="P942" s="7">
        <v>0</v>
      </c>
      <c r="Q942" s="7">
        <v>0</v>
      </c>
      <c r="R942" s="7">
        <v>0</v>
      </c>
      <c r="S942" s="7">
        <v>0</v>
      </c>
      <c r="T942" s="8">
        <f>SUM(IO_Riparian[[#This Row],[JANUARY]:[DECEMBER]])</f>
        <v>0</v>
      </c>
    </row>
    <row r="943" spans="1:20" x14ac:dyDescent="0.25">
      <c r="A943" s="6" t="s">
        <v>412</v>
      </c>
      <c r="B943" s="6" t="str">
        <f>IF(ISERROR(VLOOKUP(IO_Riparian[[#This Row],[APP_ID]],Table6[APPL_ID],1,FALSE)),"","Y")</f>
        <v>Y</v>
      </c>
      <c r="C943" s="6" t="str">
        <f>IF(ISERROR(VLOOKUP(IO_Riparian[[#This Row],[APP_ID]],Sheet1!$C$2:$C$9,1,FALSE)),"","Y")</f>
        <v/>
      </c>
      <c r="E943" s="6" t="s">
        <v>1534</v>
      </c>
      <c r="F943" s="41" t="s">
        <v>1541</v>
      </c>
      <c r="G943" s="6" t="s">
        <v>413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7">
        <v>0</v>
      </c>
      <c r="N943" s="7">
        <v>0</v>
      </c>
      <c r="O943" s="7">
        <v>0</v>
      </c>
      <c r="P943" s="7">
        <v>0</v>
      </c>
      <c r="Q943" s="7">
        <v>0</v>
      </c>
      <c r="R943" s="7">
        <v>0</v>
      </c>
      <c r="S943" s="7">
        <v>0</v>
      </c>
      <c r="T943" s="8">
        <f>SUM(IO_Riparian[[#This Row],[JANUARY]:[DECEMBER]])</f>
        <v>0</v>
      </c>
    </row>
    <row r="944" spans="1:20" x14ac:dyDescent="0.25">
      <c r="A944" s="6" t="s">
        <v>328</v>
      </c>
      <c r="B944" s="6" t="str">
        <f>IF(ISERROR(VLOOKUP(IO_Riparian[[#This Row],[APP_ID]],Table6[APPL_ID],1,FALSE)),"","Y")</f>
        <v>Y</v>
      </c>
      <c r="C944" s="6" t="str">
        <f>IF(ISERROR(VLOOKUP(IO_Riparian[[#This Row],[APP_ID]],Sheet1!$C$2:$C$9,1,FALSE)),"","Y")</f>
        <v/>
      </c>
      <c r="E944" s="6" t="s">
        <v>1534</v>
      </c>
      <c r="F944" s="41" t="s">
        <v>1542</v>
      </c>
      <c r="G944" s="6" t="s">
        <v>329</v>
      </c>
      <c r="H944" s="7">
        <v>54</v>
      </c>
      <c r="I944" s="7">
        <v>49</v>
      </c>
      <c r="J944" s="7">
        <v>702</v>
      </c>
      <c r="K944" s="7">
        <v>2358</v>
      </c>
      <c r="L944" s="7">
        <v>2405</v>
      </c>
      <c r="M944" s="7">
        <v>1350</v>
      </c>
      <c r="N944" s="7">
        <v>2604</v>
      </c>
      <c r="O944" s="7">
        <v>1960</v>
      </c>
      <c r="P944" s="7">
        <v>2250</v>
      </c>
      <c r="Q944" s="7">
        <v>1110</v>
      </c>
      <c r="R944" s="7">
        <v>53</v>
      </c>
      <c r="S944" s="7">
        <v>54</v>
      </c>
      <c r="T944" s="8">
        <f>SUM(IO_Riparian[[#This Row],[JANUARY]:[DECEMBER]])</f>
        <v>14949</v>
      </c>
    </row>
    <row r="945" spans="1:20" x14ac:dyDescent="0.25">
      <c r="A945" s="6" t="s">
        <v>569</v>
      </c>
      <c r="B945" s="6" t="str">
        <f>IF(ISERROR(VLOOKUP(IO_Riparian[[#This Row],[APP_ID]],Table6[APPL_ID],1,FALSE)),"","Y")</f>
        <v>Y</v>
      </c>
      <c r="C945" s="6" t="str">
        <f>IF(ISERROR(VLOOKUP(IO_Riparian[[#This Row],[APP_ID]],Sheet1!$C$2:$C$9,1,FALSE)),"","Y")</f>
        <v/>
      </c>
      <c r="E945" s="6" t="s">
        <v>1534</v>
      </c>
      <c r="F945" s="41" t="s">
        <v>1543</v>
      </c>
      <c r="G945" s="6" t="s">
        <v>77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7">
        <v>0</v>
      </c>
      <c r="N945" s="7">
        <v>0</v>
      </c>
      <c r="O945" s="7">
        <v>0</v>
      </c>
      <c r="P945" s="7">
        <v>0</v>
      </c>
      <c r="Q945" s="7">
        <v>0</v>
      </c>
      <c r="R945" s="7">
        <v>0</v>
      </c>
      <c r="S945" s="7">
        <v>0</v>
      </c>
      <c r="T945" s="8">
        <f>SUM(IO_Riparian[[#This Row],[JANUARY]:[DECEMBER]])</f>
        <v>0</v>
      </c>
    </row>
    <row r="946" spans="1:20" x14ac:dyDescent="0.25">
      <c r="A946" s="6" t="s">
        <v>1443</v>
      </c>
      <c r="B946" s="6" t="str">
        <f>IF(ISERROR(VLOOKUP(IO_Riparian[[#This Row],[APP_ID]],Table6[APPL_ID],1,FALSE)),"","Y")</f>
        <v>Y</v>
      </c>
      <c r="C946" s="6" t="str">
        <f>IF(ISERROR(VLOOKUP(IO_Riparian[[#This Row],[APP_ID]],Sheet1!$C$2:$C$9,1,FALSE)),"","Y")</f>
        <v/>
      </c>
      <c r="E946" s="6" t="s">
        <v>1534</v>
      </c>
      <c r="F946" s="41" t="s">
        <v>1541</v>
      </c>
      <c r="G946" s="6" t="s">
        <v>77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0</v>
      </c>
      <c r="N946" s="7">
        <v>0</v>
      </c>
      <c r="O946" s="7">
        <v>0</v>
      </c>
      <c r="P946" s="7">
        <v>0</v>
      </c>
      <c r="Q946" s="7">
        <v>0</v>
      </c>
      <c r="R946" s="7">
        <v>0</v>
      </c>
      <c r="S946" s="7">
        <v>0</v>
      </c>
      <c r="T946" s="8">
        <f>SUM(IO_Riparian[[#This Row],[JANUARY]:[DECEMBER]])</f>
        <v>0</v>
      </c>
    </row>
    <row r="947" spans="1:20" x14ac:dyDescent="0.25">
      <c r="A947" s="6" t="s">
        <v>576</v>
      </c>
      <c r="B947" s="6" t="str">
        <f>IF(ISERROR(VLOOKUP(IO_Riparian[[#This Row],[APP_ID]],Table6[APPL_ID],1,FALSE)),"","Y")</f>
        <v>Y</v>
      </c>
      <c r="C947" s="6" t="str">
        <f>IF(ISERROR(VLOOKUP(IO_Riparian[[#This Row],[APP_ID]],Sheet1!$C$2:$C$9,1,FALSE)),"","Y")</f>
        <v/>
      </c>
      <c r="E947" s="6" t="s">
        <v>1534</v>
      </c>
      <c r="F947" s="41" t="s">
        <v>1543</v>
      </c>
      <c r="G947" s="6" t="s">
        <v>77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7">
        <v>0</v>
      </c>
      <c r="N947" s="7">
        <v>0</v>
      </c>
      <c r="O947" s="7">
        <v>0</v>
      </c>
      <c r="P947" s="7">
        <v>0</v>
      </c>
      <c r="Q947" s="7">
        <v>0</v>
      </c>
      <c r="R947" s="7">
        <v>0</v>
      </c>
      <c r="S947" s="7">
        <v>0</v>
      </c>
      <c r="T947" s="8">
        <f>SUM(IO_Riparian[[#This Row],[JANUARY]:[DECEMBER]])</f>
        <v>0</v>
      </c>
    </row>
    <row r="948" spans="1:20" x14ac:dyDescent="0.25">
      <c r="A948" s="6" t="s">
        <v>1065</v>
      </c>
      <c r="B948" s="6" t="str">
        <f>IF(ISERROR(VLOOKUP(IO_Riparian[[#This Row],[APP_ID]],Table6[APPL_ID],1,FALSE)),"","Y")</f>
        <v>Y</v>
      </c>
      <c r="C948" s="6" t="str">
        <f>IF(ISERROR(VLOOKUP(IO_Riparian[[#This Row],[APP_ID]],Sheet1!$C$2:$C$9,1,FALSE)),"","Y")</f>
        <v/>
      </c>
      <c r="E948" s="6" t="s">
        <v>1534</v>
      </c>
      <c r="F948" s="41" t="s">
        <v>1547</v>
      </c>
      <c r="G948" s="6" t="s">
        <v>1066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0</v>
      </c>
      <c r="N948" s="7">
        <v>0</v>
      </c>
      <c r="O948" s="7">
        <v>0</v>
      </c>
      <c r="P948" s="7">
        <v>0</v>
      </c>
      <c r="Q948" s="7">
        <v>0</v>
      </c>
      <c r="R948" s="7">
        <v>0</v>
      </c>
      <c r="S948" s="7">
        <v>0</v>
      </c>
      <c r="T948" s="8">
        <f>SUM(IO_Riparian[[#This Row],[JANUARY]:[DECEMBER]])</f>
        <v>0</v>
      </c>
    </row>
    <row r="949" spans="1:20" x14ac:dyDescent="0.25">
      <c r="A949" s="6" t="s">
        <v>870</v>
      </c>
      <c r="B949" s="6" t="str">
        <f>IF(ISERROR(VLOOKUP(IO_Riparian[[#This Row],[APP_ID]],Table6[APPL_ID],1,FALSE)),"","Y")</f>
        <v>Y</v>
      </c>
      <c r="C949" s="6" t="str">
        <f>IF(ISERROR(VLOOKUP(IO_Riparian[[#This Row],[APP_ID]],Sheet1!$C$2:$C$9,1,FALSE)),"","Y")</f>
        <v/>
      </c>
      <c r="E949" s="6" t="s">
        <v>1534</v>
      </c>
      <c r="F949" s="41" t="s">
        <v>1547</v>
      </c>
      <c r="G949" s="6" t="s">
        <v>871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7">
        <v>0</v>
      </c>
      <c r="N949" s="7">
        <v>0</v>
      </c>
      <c r="O949" s="7">
        <v>0</v>
      </c>
      <c r="P949" s="7">
        <v>0</v>
      </c>
      <c r="Q949" s="7">
        <v>0</v>
      </c>
      <c r="R949" s="7">
        <v>0</v>
      </c>
      <c r="S949" s="7">
        <v>0</v>
      </c>
      <c r="T949" s="8">
        <f>SUM(IO_Riparian[[#This Row],[JANUARY]:[DECEMBER]])</f>
        <v>0</v>
      </c>
    </row>
    <row r="950" spans="1:20" x14ac:dyDescent="0.25">
      <c r="A950" s="6" t="s">
        <v>1375</v>
      </c>
      <c r="B950" s="6" t="str">
        <f>IF(ISERROR(VLOOKUP(IO_Riparian[[#This Row],[APP_ID]],Table6[APPL_ID],1,FALSE)),"","Y")</f>
        <v>Y</v>
      </c>
      <c r="C950" s="6" t="str">
        <f>IF(ISERROR(VLOOKUP(IO_Riparian[[#This Row],[APP_ID]],Sheet1!$C$2:$C$9,1,FALSE)),"","Y")</f>
        <v/>
      </c>
      <c r="E950" s="6" t="s">
        <v>1534</v>
      </c>
      <c r="F950" s="41" t="s">
        <v>1542</v>
      </c>
      <c r="G950" s="6" t="s">
        <v>1376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7">
        <v>0</v>
      </c>
      <c r="N950" s="7">
        <v>0</v>
      </c>
      <c r="O950" s="7">
        <v>0</v>
      </c>
      <c r="P950" s="7">
        <v>0</v>
      </c>
      <c r="Q950" s="7">
        <v>0</v>
      </c>
      <c r="R950" s="7">
        <v>0</v>
      </c>
      <c r="S950" s="7">
        <v>0</v>
      </c>
      <c r="T950" s="8">
        <f>SUM(IO_Riparian[[#This Row],[JANUARY]:[DECEMBER]])</f>
        <v>0</v>
      </c>
    </row>
    <row r="951" spans="1:20" x14ac:dyDescent="0.25">
      <c r="A951" s="6" t="s">
        <v>1409</v>
      </c>
      <c r="B951" s="6" t="str">
        <f>IF(ISERROR(VLOOKUP(IO_Riparian[[#This Row],[APP_ID]],Table6[APPL_ID],1,FALSE)),"","Y")</f>
        <v>Y</v>
      </c>
      <c r="C951" s="6" t="str">
        <f>IF(ISERROR(VLOOKUP(IO_Riparian[[#This Row],[APP_ID]],Sheet1!$C$2:$C$9,1,FALSE)),"","Y")</f>
        <v/>
      </c>
      <c r="E951" s="6" t="s">
        <v>1534</v>
      </c>
      <c r="F951" s="41" t="s">
        <v>1550</v>
      </c>
      <c r="G951" s="6" t="s">
        <v>1376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7">
        <v>0</v>
      </c>
      <c r="N951" s="7">
        <v>0</v>
      </c>
      <c r="O951" s="7">
        <v>0</v>
      </c>
      <c r="P951" s="7">
        <v>0</v>
      </c>
      <c r="Q951" s="7">
        <v>0</v>
      </c>
      <c r="R951" s="7">
        <v>0</v>
      </c>
      <c r="S951" s="7">
        <v>0</v>
      </c>
      <c r="T951" s="8">
        <f>SUM(IO_Riparian[[#This Row],[JANUARY]:[DECEMBER]])</f>
        <v>0</v>
      </c>
    </row>
    <row r="952" spans="1:20" x14ac:dyDescent="0.25">
      <c r="A952" s="6" t="s">
        <v>240</v>
      </c>
      <c r="B952" s="6" t="str">
        <f>IF(ISERROR(VLOOKUP(IO_Riparian[[#This Row],[APP_ID]],Table6[APPL_ID],1,FALSE)),"","Y")</f>
        <v>Y</v>
      </c>
      <c r="C952" s="6" t="str">
        <f>IF(ISERROR(VLOOKUP(IO_Riparian[[#This Row],[APP_ID]],Sheet1!$C$2:$C$9,1,FALSE)),"","Y")</f>
        <v/>
      </c>
      <c r="E952" s="6" t="s">
        <v>1534</v>
      </c>
      <c r="F952" s="41" t="s">
        <v>1542</v>
      </c>
      <c r="G952" s="6" t="s">
        <v>241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7">
        <v>0</v>
      </c>
      <c r="N952" s="7">
        <v>0</v>
      </c>
      <c r="O952" s="7">
        <v>0</v>
      </c>
      <c r="P952" s="7">
        <v>0</v>
      </c>
      <c r="Q952" s="7">
        <v>0</v>
      </c>
      <c r="R952" s="7">
        <v>0</v>
      </c>
      <c r="S952" s="7">
        <v>0</v>
      </c>
      <c r="T952" s="8">
        <f>SUM(IO_Riparian[[#This Row],[JANUARY]:[DECEMBER]])</f>
        <v>0</v>
      </c>
    </row>
    <row r="953" spans="1:20" x14ac:dyDescent="0.25">
      <c r="A953" s="6" t="s">
        <v>331</v>
      </c>
      <c r="B953" s="6" t="str">
        <f>IF(ISERROR(VLOOKUP(IO_Riparian[[#This Row],[APP_ID]],Table6[APPL_ID],1,FALSE)),"","Y")</f>
        <v>Y</v>
      </c>
      <c r="C953" s="6" t="str">
        <f>IF(ISERROR(VLOOKUP(IO_Riparian[[#This Row],[APP_ID]],Sheet1!$C$2:$C$9,1,FALSE)),"","Y")</f>
        <v/>
      </c>
      <c r="E953" s="6" t="s">
        <v>1534</v>
      </c>
      <c r="F953" s="41" t="s">
        <v>1535</v>
      </c>
      <c r="G953" s="6" t="s">
        <v>241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7">
        <v>0</v>
      </c>
      <c r="N953" s="7">
        <v>0</v>
      </c>
      <c r="O953" s="7">
        <v>0</v>
      </c>
      <c r="P953" s="7">
        <v>0</v>
      </c>
      <c r="Q953" s="7">
        <v>0</v>
      </c>
      <c r="R953" s="7">
        <v>0</v>
      </c>
      <c r="S953" s="7">
        <v>0</v>
      </c>
      <c r="T953" s="8">
        <f>SUM(IO_Riparian[[#This Row],[JANUARY]:[DECEMBER]])</f>
        <v>0</v>
      </c>
    </row>
    <row r="954" spans="1:20" x14ac:dyDescent="0.25">
      <c r="A954" s="6" t="s">
        <v>1457</v>
      </c>
      <c r="B954" s="6" t="str">
        <f>IF(ISERROR(VLOOKUP(IO_Riparian[[#This Row],[APP_ID]],Table6[APPL_ID],1,FALSE)),"","Y")</f>
        <v>Y</v>
      </c>
      <c r="C954" s="6" t="str">
        <f>IF(ISERROR(VLOOKUP(IO_Riparian[[#This Row],[APP_ID]],Sheet1!$C$2:$C$9,1,FALSE)),"","Y")</f>
        <v/>
      </c>
      <c r="E954" s="6" t="s">
        <v>1534</v>
      </c>
      <c r="F954" s="41" t="s">
        <v>1547</v>
      </c>
      <c r="G954" s="6" t="s">
        <v>1458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7">
        <v>0</v>
      </c>
      <c r="N954" s="7">
        <v>0</v>
      </c>
      <c r="O954" s="7">
        <v>0</v>
      </c>
      <c r="P954" s="7">
        <v>0</v>
      </c>
      <c r="Q954" s="7">
        <v>0</v>
      </c>
      <c r="R954" s="7">
        <v>0</v>
      </c>
      <c r="S954" s="7">
        <v>0</v>
      </c>
      <c r="T954" s="8">
        <f>SUM(IO_Riparian[[#This Row],[JANUARY]:[DECEMBER]])</f>
        <v>0</v>
      </c>
    </row>
    <row r="955" spans="1:20" x14ac:dyDescent="0.25">
      <c r="A955" s="6" t="s">
        <v>561</v>
      </c>
      <c r="B955" s="6" t="str">
        <f>IF(ISERROR(VLOOKUP(IO_Riparian[[#This Row],[APP_ID]],Table6[APPL_ID],1,FALSE)),"","Y")</f>
        <v>Y</v>
      </c>
      <c r="C955" s="6" t="str">
        <f>IF(ISERROR(VLOOKUP(IO_Riparian[[#This Row],[APP_ID]],Sheet1!$C$2:$C$9,1,FALSE)),"","Y")</f>
        <v/>
      </c>
      <c r="E955" s="6" t="s">
        <v>1534</v>
      </c>
      <c r="F955" s="41" t="s">
        <v>1543</v>
      </c>
      <c r="G955" s="6" t="s">
        <v>77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0</v>
      </c>
      <c r="N955" s="7">
        <v>0</v>
      </c>
      <c r="O955" s="7">
        <v>0</v>
      </c>
      <c r="P955" s="7">
        <v>0</v>
      </c>
      <c r="Q955" s="7">
        <v>0</v>
      </c>
      <c r="R955" s="7">
        <v>0</v>
      </c>
      <c r="S955" s="7">
        <v>0</v>
      </c>
      <c r="T955" s="8">
        <f>SUM(IO_Riparian[[#This Row],[JANUARY]:[DECEMBER]])</f>
        <v>0</v>
      </c>
    </row>
    <row r="956" spans="1:20" x14ac:dyDescent="0.25">
      <c r="A956" s="6" t="s">
        <v>471</v>
      </c>
      <c r="B956" s="6" t="str">
        <f>IF(ISERROR(VLOOKUP(IO_Riparian[[#This Row],[APP_ID]],Table6[APPL_ID],1,FALSE)),"","Y")</f>
        <v>Y</v>
      </c>
      <c r="C956" s="6" t="str">
        <f>IF(ISERROR(VLOOKUP(IO_Riparian[[#This Row],[APP_ID]],Sheet1!$C$2:$C$9,1,FALSE)),"","Y")</f>
        <v/>
      </c>
      <c r="E956" s="6" t="s">
        <v>1534</v>
      </c>
      <c r="F956" s="41" t="s">
        <v>1541</v>
      </c>
      <c r="G956" s="6" t="s">
        <v>472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0</v>
      </c>
      <c r="N956" s="7">
        <v>0</v>
      </c>
      <c r="O956" s="7">
        <v>0</v>
      </c>
      <c r="P956" s="7">
        <v>0</v>
      </c>
      <c r="Q956" s="7">
        <v>0</v>
      </c>
      <c r="R956" s="7">
        <v>0</v>
      </c>
      <c r="S956" s="7">
        <v>0</v>
      </c>
      <c r="T956" s="8">
        <f>SUM(IO_Riparian[[#This Row],[JANUARY]:[DECEMBER]])</f>
        <v>0</v>
      </c>
    </row>
    <row r="957" spans="1:20" x14ac:dyDescent="0.25">
      <c r="A957" s="6" t="s">
        <v>435</v>
      </c>
      <c r="B957" s="6" t="str">
        <f>IF(ISERROR(VLOOKUP(IO_Riparian[[#This Row],[APP_ID]],Table6[APPL_ID],1,FALSE)),"","Y")</f>
        <v>Y</v>
      </c>
      <c r="C957" s="6" t="str">
        <f>IF(ISERROR(VLOOKUP(IO_Riparian[[#This Row],[APP_ID]],Sheet1!$C$2:$C$9,1,FALSE)),"","Y")</f>
        <v/>
      </c>
      <c r="E957" s="6" t="s">
        <v>1534</v>
      </c>
      <c r="F957" s="41" t="s">
        <v>1542</v>
      </c>
      <c r="G957" s="6" t="s">
        <v>436</v>
      </c>
      <c r="H957" s="7">
        <v>2686</v>
      </c>
      <c r="I957" s="7">
        <v>919</v>
      </c>
      <c r="J957" s="7">
        <v>0</v>
      </c>
      <c r="K957" s="7">
        <v>799</v>
      </c>
      <c r="L957" s="7">
        <v>1637</v>
      </c>
      <c r="M957" s="7">
        <v>1747</v>
      </c>
      <c r="N957" s="7">
        <v>3773</v>
      </c>
      <c r="O957" s="7">
        <v>3975</v>
      </c>
      <c r="P957" s="7">
        <v>4152</v>
      </c>
      <c r="Q957" s="7">
        <v>3988</v>
      </c>
      <c r="R957" s="7">
        <v>3645</v>
      </c>
      <c r="S957" s="7">
        <v>3321</v>
      </c>
      <c r="T957" s="8">
        <f>SUM(IO_Riparian[[#This Row],[JANUARY]:[DECEMBER]])</f>
        <v>30642</v>
      </c>
    </row>
    <row r="958" spans="1:20" x14ac:dyDescent="0.25">
      <c r="A958" s="6" t="s">
        <v>338</v>
      </c>
      <c r="B958" s="6" t="str">
        <f>IF(ISERROR(VLOOKUP(IO_Riparian[[#This Row],[APP_ID]],Table6[APPL_ID],1,FALSE)),"","Y")</f>
        <v>Y</v>
      </c>
      <c r="C958" s="6" t="str">
        <f>IF(ISERROR(VLOOKUP(IO_Riparian[[#This Row],[APP_ID]],Sheet1!$C$2:$C$9,1,FALSE)),"","Y")</f>
        <v/>
      </c>
      <c r="E958" s="6" t="s">
        <v>1534</v>
      </c>
      <c r="F958" s="41" t="s">
        <v>1541</v>
      </c>
      <c r="G958" s="6" t="s">
        <v>339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0</v>
      </c>
      <c r="N958" s="7">
        <v>0</v>
      </c>
      <c r="O958" s="7">
        <v>0</v>
      </c>
      <c r="P958" s="7">
        <v>0</v>
      </c>
      <c r="Q958" s="7">
        <v>0</v>
      </c>
      <c r="R958" s="7">
        <v>0</v>
      </c>
      <c r="S958" s="7">
        <v>0</v>
      </c>
      <c r="T958" s="8">
        <f>SUM(IO_Riparian[[#This Row],[JANUARY]:[DECEMBER]])</f>
        <v>0</v>
      </c>
    </row>
    <row r="959" spans="1:20" x14ac:dyDescent="0.25">
      <c r="A959" s="6" t="s">
        <v>749</v>
      </c>
      <c r="B959" s="6" t="str">
        <f>IF(ISERROR(VLOOKUP(IO_Riparian[[#This Row],[APP_ID]],Table6[APPL_ID],1,FALSE)),"","Y")</f>
        <v>Y</v>
      </c>
      <c r="C959" s="6" t="str">
        <f>IF(ISERROR(VLOOKUP(IO_Riparian[[#This Row],[APP_ID]],Sheet1!$C$2:$C$9,1,FALSE)),"","Y")</f>
        <v/>
      </c>
      <c r="E959" s="6" t="s">
        <v>1534</v>
      </c>
      <c r="F959" s="41" t="s">
        <v>1552</v>
      </c>
      <c r="G959" s="6" t="s">
        <v>750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7">
        <v>0</v>
      </c>
      <c r="N959" s="7">
        <v>0</v>
      </c>
      <c r="O959" s="7">
        <v>0</v>
      </c>
      <c r="P959" s="7">
        <v>0</v>
      </c>
      <c r="Q959" s="7">
        <v>0</v>
      </c>
      <c r="R959" s="7">
        <v>0</v>
      </c>
      <c r="S959" s="7">
        <v>0</v>
      </c>
      <c r="T959" s="8">
        <f>SUM(IO_Riparian[[#This Row],[JANUARY]:[DECEMBER]])</f>
        <v>0</v>
      </c>
    </row>
    <row r="960" spans="1:20" x14ac:dyDescent="0.25">
      <c r="A960" s="6" t="s">
        <v>371</v>
      </c>
      <c r="B960" s="6" t="str">
        <f>IF(ISERROR(VLOOKUP(IO_Riparian[[#This Row],[APP_ID]],Table6[APPL_ID],1,FALSE)),"","Y")</f>
        <v>Y</v>
      </c>
      <c r="C960" s="6" t="str">
        <f>IF(ISERROR(VLOOKUP(IO_Riparian[[#This Row],[APP_ID]],Sheet1!$C$2:$C$9,1,FALSE)),"","Y")</f>
        <v/>
      </c>
      <c r="E960" s="6" t="s">
        <v>1534</v>
      </c>
      <c r="F960" s="41" t="s">
        <v>1543</v>
      </c>
      <c r="G960" s="6" t="s">
        <v>339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7">
        <v>0</v>
      </c>
      <c r="N960" s="7">
        <v>0</v>
      </c>
      <c r="O960" s="7">
        <v>0</v>
      </c>
      <c r="P960" s="7">
        <v>0</v>
      </c>
      <c r="Q960" s="7">
        <v>0</v>
      </c>
      <c r="R960" s="7">
        <v>0</v>
      </c>
      <c r="S960" s="7">
        <v>0</v>
      </c>
      <c r="T960" s="8">
        <f>SUM(IO_Riparian[[#This Row],[JANUARY]:[DECEMBER]])</f>
        <v>0</v>
      </c>
    </row>
    <row r="961" spans="1:20" x14ac:dyDescent="0.25">
      <c r="A961" s="6" t="s">
        <v>382</v>
      </c>
      <c r="B961" s="6" t="str">
        <f>IF(ISERROR(VLOOKUP(IO_Riparian[[#This Row],[APP_ID]],Table6[APPL_ID],1,FALSE)),"","Y")</f>
        <v>Y</v>
      </c>
      <c r="C961" s="6" t="str">
        <f>IF(ISERROR(VLOOKUP(IO_Riparian[[#This Row],[APP_ID]],Sheet1!$C$2:$C$9,1,FALSE)),"","Y")</f>
        <v/>
      </c>
      <c r="E961" s="6" t="s">
        <v>1534</v>
      </c>
      <c r="F961" s="41" t="s">
        <v>1541</v>
      </c>
      <c r="G961" s="6" t="s">
        <v>339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0</v>
      </c>
      <c r="N961" s="7">
        <v>0</v>
      </c>
      <c r="O961" s="7">
        <v>0</v>
      </c>
      <c r="P961" s="7">
        <v>0</v>
      </c>
      <c r="Q961" s="7">
        <v>0</v>
      </c>
      <c r="R961" s="7">
        <v>0</v>
      </c>
      <c r="S961" s="7">
        <v>0</v>
      </c>
      <c r="T961" s="8">
        <f>SUM(IO_Riparian[[#This Row],[JANUARY]:[DECEMBER]])</f>
        <v>0</v>
      </c>
    </row>
    <row r="962" spans="1:20" x14ac:dyDescent="0.25">
      <c r="A962" s="6" t="s">
        <v>385</v>
      </c>
      <c r="B962" s="6" t="str">
        <f>IF(ISERROR(VLOOKUP(IO_Riparian[[#This Row],[APP_ID]],Table6[APPL_ID],1,FALSE)),"","Y")</f>
        <v>Y</v>
      </c>
      <c r="C962" s="6" t="str">
        <f>IF(ISERROR(VLOOKUP(IO_Riparian[[#This Row],[APP_ID]],Sheet1!$C$2:$C$9,1,FALSE)),"","Y")</f>
        <v/>
      </c>
      <c r="E962" s="6" t="s">
        <v>1534</v>
      </c>
      <c r="F962" s="41" t="s">
        <v>1543</v>
      </c>
      <c r="G962" s="6" t="s">
        <v>339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7">
        <v>0</v>
      </c>
      <c r="N962" s="7">
        <v>0</v>
      </c>
      <c r="O962" s="7">
        <v>0</v>
      </c>
      <c r="P962" s="7">
        <v>0</v>
      </c>
      <c r="Q962" s="7">
        <v>0</v>
      </c>
      <c r="R962" s="7">
        <v>0</v>
      </c>
      <c r="S962" s="7">
        <v>0</v>
      </c>
      <c r="T962" s="8">
        <f>SUM(IO_Riparian[[#This Row],[JANUARY]:[DECEMBER]])</f>
        <v>0</v>
      </c>
    </row>
    <row r="963" spans="1:20" x14ac:dyDescent="0.25">
      <c r="A963" s="6" t="s">
        <v>398</v>
      </c>
      <c r="B963" s="6" t="str">
        <f>IF(ISERROR(VLOOKUP(IO_Riparian[[#This Row],[APP_ID]],Table6[APPL_ID],1,FALSE)),"","Y")</f>
        <v>Y</v>
      </c>
      <c r="C963" s="6" t="str">
        <f>IF(ISERROR(VLOOKUP(IO_Riparian[[#This Row],[APP_ID]],Sheet1!$C$2:$C$9,1,FALSE)),"","Y")</f>
        <v/>
      </c>
      <c r="E963" s="6" t="s">
        <v>1534</v>
      </c>
      <c r="F963" s="41" t="s">
        <v>1554</v>
      </c>
      <c r="G963" s="6" t="s">
        <v>339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7">
        <v>0</v>
      </c>
      <c r="N963" s="7">
        <v>0</v>
      </c>
      <c r="O963" s="7">
        <v>0</v>
      </c>
      <c r="P963" s="7">
        <v>0</v>
      </c>
      <c r="Q963" s="7">
        <v>0</v>
      </c>
      <c r="R963" s="7">
        <v>0</v>
      </c>
      <c r="S963" s="7">
        <v>0</v>
      </c>
      <c r="T963" s="8">
        <f>SUM(IO_Riparian[[#This Row],[JANUARY]:[DECEMBER]])</f>
        <v>0</v>
      </c>
    </row>
    <row r="964" spans="1:20" x14ac:dyDescent="0.25">
      <c r="A964" s="6" t="s">
        <v>406</v>
      </c>
      <c r="B964" s="6" t="str">
        <f>IF(ISERROR(VLOOKUP(IO_Riparian[[#This Row],[APP_ID]],Table6[APPL_ID],1,FALSE)),"","Y")</f>
        <v>Y</v>
      </c>
      <c r="C964" s="6" t="str">
        <f>IF(ISERROR(VLOOKUP(IO_Riparian[[#This Row],[APP_ID]],Sheet1!$C$2:$C$9,1,FALSE)),"","Y")</f>
        <v/>
      </c>
      <c r="E964" s="6" t="s">
        <v>1534</v>
      </c>
      <c r="F964" s="41" t="s">
        <v>1543</v>
      </c>
      <c r="G964" s="6" t="s">
        <v>339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7">
        <v>0</v>
      </c>
      <c r="N964" s="7">
        <v>0</v>
      </c>
      <c r="O964" s="7">
        <v>0</v>
      </c>
      <c r="P964" s="7">
        <v>0</v>
      </c>
      <c r="Q964" s="7">
        <v>0</v>
      </c>
      <c r="R964" s="7">
        <v>0</v>
      </c>
      <c r="S964" s="7">
        <v>0</v>
      </c>
      <c r="T964" s="8">
        <f>SUM(IO_Riparian[[#This Row],[JANUARY]:[DECEMBER]])</f>
        <v>0</v>
      </c>
    </row>
    <row r="965" spans="1:20" x14ac:dyDescent="0.25">
      <c r="A965" s="6" t="s">
        <v>1347</v>
      </c>
      <c r="B965" s="6" t="str">
        <f>IF(ISERROR(VLOOKUP(IO_Riparian[[#This Row],[APP_ID]],Table6[APPL_ID],1,FALSE)),"","Y")</f>
        <v>Y</v>
      </c>
      <c r="C965" s="6" t="str">
        <f>IF(ISERROR(VLOOKUP(IO_Riparian[[#This Row],[APP_ID]],Sheet1!$C$2:$C$9,1,FALSE)),"","Y")</f>
        <v/>
      </c>
      <c r="E965" s="6" t="s">
        <v>1534</v>
      </c>
      <c r="F965" s="41" t="s">
        <v>1543</v>
      </c>
      <c r="G965" s="6" t="s">
        <v>339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7">
        <v>0</v>
      </c>
      <c r="N965" s="7">
        <v>0</v>
      </c>
      <c r="O965" s="7">
        <v>0</v>
      </c>
      <c r="P965" s="7">
        <v>0</v>
      </c>
      <c r="Q965" s="7">
        <v>0</v>
      </c>
      <c r="R965" s="7">
        <v>0</v>
      </c>
      <c r="S965" s="7">
        <v>0</v>
      </c>
      <c r="T965" s="8">
        <f>SUM(IO_Riparian[[#This Row],[JANUARY]:[DECEMBER]])</f>
        <v>0</v>
      </c>
    </row>
    <row r="966" spans="1:20" x14ac:dyDescent="0.25">
      <c r="A966" s="6" t="s">
        <v>400</v>
      </c>
      <c r="B966" s="6" t="str">
        <f>IF(ISERROR(VLOOKUP(IO_Riparian[[#This Row],[APP_ID]],Table6[APPL_ID],1,FALSE)),"","Y")</f>
        <v>Y</v>
      </c>
      <c r="C966" s="6" t="str">
        <f>IF(ISERROR(VLOOKUP(IO_Riparian[[#This Row],[APP_ID]],Sheet1!$C$2:$C$9,1,FALSE)),"","Y")</f>
        <v/>
      </c>
      <c r="E966" s="6" t="s">
        <v>1534</v>
      </c>
      <c r="F966" s="41" t="s">
        <v>1543</v>
      </c>
      <c r="G966" s="6" t="s">
        <v>339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7">
        <v>0</v>
      </c>
      <c r="N966" s="7">
        <v>0</v>
      </c>
      <c r="O966" s="7">
        <v>0</v>
      </c>
      <c r="P966" s="7">
        <v>0</v>
      </c>
      <c r="Q966" s="7">
        <v>0</v>
      </c>
      <c r="R966" s="7">
        <v>0</v>
      </c>
      <c r="S966" s="7">
        <v>0</v>
      </c>
      <c r="T966" s="8">
        <f>SUM(IO_Riparian[[#This Row],[JANUARY]:[DECEMBER]])</f>
        <v>0</v>
      </c>
    </row>
    <row r="967" spans="1:20" x14ac:dyDescent="0.25">
      <c r="A967" s="6" t="s">
        <v>1201</v>
      </c>
      <c r="B967" s="6" t="str">
        <f>IF(ISERROR(VLOOKUP(IO_Riparian[[#This Row],[APP_ID]],Table6[APPL_ID],1,FALSE)),"","Y")</f>
        <v>Y</v>
      </c>
      <c r="C967" s="6" t="str">
        <f>IF(ISERROR(VLOOKUP(IO_Riparian[[#This Row],[APP_ID]],Sheet1!$C$2:$C$9,1,FALSE)),"","Y")</f>
        <v/>
      </c>
      <c r="E967" s="6" t="s">
        <v>1534</v>
      </c>
      <c r="F967" s="41" t="s">
        <v>1547</v>
      </c>
      <c r="G967" s="6" t="s">
        <v>1183</v>
      </c>
      <c r="H967" s="7">
        <v>0</v>
      </c>
      <c r="I967" s="7">
        <v>1000</v>
      </c>
      <c r="J967" s="7">
        <v>1000</v>
      </c>
      <c r="K967" s="7">
        <v>1000</v>
      </c>
      <c r="L967" s="7">
        <v>0</v>
      </c>
      <c r="M967" s="7">
        <v>0</v>
      </c>
      <c r="N967" s="7">
        <v>0</v>
      </c>
      <c r="O967" s="7">
        <v>0</v>
      </c>
      <c r="P967" s="7">
        <v>0</v>
      </c>
      <c r="Q967" s="7">
        <v>250</v>
      </c>
      <c r="R967" s="7">
        <v>800</v>
      </c>
      <c r="S967" s="7">
        <v>0</v>
      </c>
      <c r="T967" s="8">
        <f>SUM(IO_Riparian[[#This Row],[JANUARY]:[DECEMBER]])</f>
        <v>4050</v>
      </c>
    </row>
    <row r="968" spans="1:20" x14ac:dyDescent="0.25">
      <c r="A968" s="6" t="s">
        <v>1198</v>
      </c>
      <c r="B968" s="6" t="str">
        <f>IF(ISERROR(VLOOKUP(IO_Riparian[[#This Row],[APP_ID]],Table6[APPL_ID],1,FALSE)),"","Y")</f>
        <v>Y</v>
      </c>
      <c r="C968" s="6" t="str">
        <f>IF(ISERROR(VLOOKUP(IO_Riparian[[#This Row],[APP_ID]],Sheet1!$C$2:$C$9,1,FALSE)),"","Y")</f>
        <v/>
      </c>
      <c r="E968" s="6" t="s">
        <v>1534</v>
      </c>
      <c r="F968" s="41" t="s">
        <v>1547</v>
      </c>
      <c r="G968" s="6" t="s">
        <v>1183</v>
      </c>
      <c r="H968" s="7">
        <v>0</v>
      </c>
      <c r="I968" s="7">
        <v>1000</v>
      </c>
      <c r="J968" s="7">
        <v>1000</v>
      </c>
      <c r="K968" s="7">
        <v>800</v>
      </c>
      <c r="L968" s="7">
        <v>0</v>
      </c>
      <c r="M968" s="7">
        <v>0</v>
      </c>
      <c r="N968" s="7">
        <v>0</v>
      </c>
      <c r="O968" s="7">
        <v>0</v>
      </c>
      <c r="P968" s="7">
        <v>0</v>
      </c>
      <c r="Q968" s="7">
        <v>400</v>
      </c>
      <c r="R968" s="7">
        <v>800</v>
      </c>
      <c r="S968" s="7">
        <v>0</v>
      </c>
      <c r="T968" s="8">
        <f>SUM(IO_Riparian[[#This Row],[JANUARY]:[DECEMBER]])</f>
        <v>4000</v>
      </c>
    </row>
    <row r="969" spans="1:20" x14ac:dyDescent="0.25">
      <c r="A969" s="6" t="s">
        <v>1182</v>
      </c>
      <c r="B969" s="6" t="str">
        <f>IF(ISERROR(VLOOKUP(IO_Riparian[[#This Row],[APP_ID]],Table6[APPL_ID],1,FALSE)),"","Y")</f>
        <v>Y</v>
      </c>
      <c r="C969" s="6" t="str">
        <f>IF(ISERROR(VLOOKUP(IO_Riparian[[#This Row],[APP_ID]],Sheet1!$C$2:$C$9,1,FALSE)),"","Y")</f>
        <v/>
      </c>
      <c r="E969" s="6" t="s">
        <v>1534</v>
      </c>
      <c r="F969" s="41" t="s">
        <v>1547</v>
      </c>
      <c r="G969" s="6" t="s">
        <v>1183</v>
      </c>
      <c r="H969" s="7">
        <v>0</v>
      </c>
      <c r="I969" s="7">
        <v>1000</v>
      </c>
      <c r="J969" s="7">
        <v>1000</v>
      </c>
      <c r="K969" s="7">
        <v>1000</v>
      </c>
      <c r="L969" s="7">
        <v>0</v>
      </c>
      <c r="M969" s="7">
        <v>0</v>
      </c>
      <c r="N969" s="7">
        <v>0</v>
      </c>
      <c r="O969" s="7">
        <v>0</v>
      </c>
      <c r="P969" s="7">
        <v>0</v>
      </c>
      <c r="Q969" s="7">
        <v>250</v>
      </c>
      <c r="R969" s="7">
        <v>1000</v>
      </c>
      <c r="S969" s="7">
        <v>0</v>
      </c>
      <c r="T969" s="8">
        <f>SUM(IO_Riparian[[#This Row],[JANUARY]:[DECEMBER]])</f>
        <v>4250</v>
      </c>
    </row>
    <row r="970" spans="1:20" x14ac:dyDescent="0.25">
      <c r="A970" s="6" t="s">
        <v>910</v>
      </c>
      <c r="B970" s="6" t="str">
        <f>IF(ISERROR(VLOOKUP(IO_Riparian[[#This Row],[APP_ID]],Table6[APPL_ID],1,FALSE)),"","Y")</f>
        <v>Y</v>
      </c>
      <c r="C970" s="6" t="str">
        <f>IF(ISERROR(VLOOKUP(IO_Riparian[[#This Row],[APP_ID]],Sheet1!$C$2:$C$9,1,FALSE)),"","Y")</f>
        <v/>
      </c>
      <c r="E970" s="6" t="s">
        <v>1534</v>
      </c>
      <c r="F970" s="41" t="s">
        <v>1555</v>
      </c>
      <c r="G970" s="6" t="s">
        <v>911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7">
        <v>0</v>
      </c>
      <c r="N970" s="7">
        <v>0</v>
      </c>
      <c r="O970" s="7">
        <v>0</v>
      </c>
      <c r="P970" s="7">
        <v>0</v>
      </c>
      <c r="Q970" s="7">
        <v>0</v>
      </c>
      <c r="R970" s="7">
        <v>0</v>
      </c>
      <c r="S970" s="7">
        <v>0</v>
      </c>
      <c r="T970" s="8">
        <f>SUM(IO_Riparian[[#This Row],[JANUARY]:[DECEMBER]])</f>
        <v>0</v>
      </c>
    </row>
    <row r="971" spans="1:20" x14ac:dyDescent="0.25">
      <c r="A971" s="6" t="s">
        <v>332</v>
      </c>
      <c r="B971" s="6" t="str">
        <f>IF(ISERROR(VLOOKUP(IO_Riparian[[#This Row],[APP_ID]],Table6[APPL_ID],1,FALSE)),"","Y")</f>
        <v>Y</v>
      </c>
      <c r="C971" s="6" t="str">
        <f>IF(ISERROR(VLOOKUP(IO_Riparian[[#This Row],[APP_ID]],Sheet1!$C$2:$C$9,1,FALSE)),"","Y")</f>
        <v/>
      </c>
      <c r="E971" s="6" t="s">
        <v>1534</v>
      </c>
      <c r="F971" s="41" t="s">
        <v>1535</v>
      </c>
      <c r="G971" s="6" t="s">
        <v>333</v>
      </c>
      <c r="H971" s="7">
        <v>0</v>
      </c>
      <c r="I971" s="7">
        <v>0</v>
      </c>
      <c r="J971" s="7">
        <v>0</v>
      </c>
      <c r="K971" s="7">
        <v>249.4</v>
      </c>
      <c r="L971" s="7">
        <v>748.2</v>
      </c>
      <c r="M971" s="7">
        <v>748.2</v>
      </c>
      <c r="N971" s="7">
        <v>748.2</v>
      </c>
      <c r="O971" s="7">
        <v>249.4</v>
      </c>
      <c r="P971" s="7">
        <v>249.3</v>
      </c>
      <c r="Q971" s="7">
        <v>0</v>
      </c>
      <c r="R971" s="7">
        <v>0</v>
      </c>
      <c r="S971" s="7">
        <v>0</v>
      </c>
      <c r="T971" s="8">
        <f>SUM(IO_Riparian[[#This Row],[JANUARY]:[DECEMBER]])</f>
        <v>2992.7000000000003</v>
      </c>
    </row>
    <row r="972" spans="1:20" x14ac:dyDescent="0.25">
      <c r="A972" s="6" t="s">
        <v>1120</v>
      </c>
      <c r="B972" s="6" t="str">
        <f>IF(ISERROR(VLOOKUP(IO_Riparian[[#This Row],[APP_ID]],Table6[APPL_ID],1,FALSE)),"","Y")</f>
        <v>Y</v>
      </c>
      <c r="C972" s="6" t="str">
        <f>IF(ISERROR(VLOOKUP(IO_Riparian[[#This Row],[APP_ID]],Sheet1!$C$2:$C$9,1,FALSE)),"","Y")</f>
        <v/>
      </c>
      <c r="E972" s="6" t="s">
        <v>1534</v>
      </c>
      <c r="F972" s="41" t="s">
        <v>1556</v>
      </c>
      <c r="G972" s="6" t="s">
        <v>1059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7">
        <v>0</v>
      </c>
      <c r="N972" s="7">
        <v>0</v>
      </c>
      <c r="O972" s="7">
        <v>0</v>
      </c>
      <c r="P972" s="7">
        <v>0</v>
      </c>
      <c r="Q972" s="7">
        <v>0</v>
      </c>
      <c r="R972" s="7">
        <v>0</v>
      </c>
      <c r="S972" s="7">
        <v>0</v>
      </c>
      <c r="T972" s="8">
        <f>SUM(IO_Riparian[[#This Row],[JANUARY]:[DECEMBER]])</f>
        <v>0</v>
      </c>
    </row>
    <row r="973" spans="1:20" x14ac:dyDescent="0.25">
      <c r="A973" s="6" t="s">
        <v>475</v>
      </c>
      <c r="B973" s="6" t="str">
        <f>IF(ISERROR(VLOOKUP(IO_Riparian[[#This Row],[APP_ID]],Table6[APPL_ID],1,FALSE)),"","Y")</f>
        <v>Y</v>
      </c>
      <c r="C973" s="6" t="str">
        <f>IF(ISERROR(VLOOKUP(IO_Riparian[[#This Row],[APP_ID]],Sheet1!$C$2:$C$9,1,FALSE)),"","Y")</f>
        <v/>
      </c>
      <c r="E973" s="6" t="s">
        <v>1534</v>
      </c>
      <c r="F973" s="41" t="s">
        <v>1541</v>
      </c>
      <c r="G973" s="6" t="s">
        <v>472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7">
        <v>0</v>
      </c>
      <c r="N973" s="7">
        <v>0</v>
      </c>
      <c r="O973" s="7">
        <v>0</v>
      </c>
      <c r="P973" s="7">
        <v>0</v>
      </c>
      <c r="Q973" s="7">
        <v>0</v>
      </c>
      <c r="R973" s="7">
        <v>0</v>
      </c>
      <c r="S973" s="7">
        <v>0</v>
      </c>
      <c r="T973" s="8">
        <f>SUM(IO_Riparian[[#This Row],[JANUARY]:[DECEMBER]])</f>
        <v>0</v>
      </c>
    </row>
    <row r="974" spans="1:20" x14ac:dyDescent="0.25">
      <c r="A974" s="6" t="s">
        <v>20</v>
      </c>
      <c r="B974" s="6" t="str">
        <f>IF(ISERROR(VLOOKUP(IO_Riparian[[#This Row],[APP_ID]],Table6[APPL_ID],1,FALSE)),"","Y")</f>
        <v>Y</v>
      </c>
      <c r="C974" s="6" t="str">
        <f>IF(ISERROR(VLOOKUP(IO_Riparian[[#This Row],[APP_ID]],Sheet1!$C$2:$C$9,1,FALSE)),"","Y")</f>
        <v/>
      </c>
      <c r="E974" s="6" t="s">
        <v>1534</v>
      </c>
      <c r="F974" s="41" t="s">
        <v>1542</v>
      </c>
      <c r="G974" s="6" t="s">
        <v>21</v>
      </c>
      <c r="H974" s="7">
        <v>60</v>
      </c>
      <c r="I974" s="7">
        <v>200</v>
      </c>
      <c r="J974" s="7">
        <v>420</v>
      </c>
      <c r="K974" s="7">
        <v>420</v>
      </c>
      <c r="L974" s="7">
        <v>232</v>
      </c>
      <c r="M974" s="7">
        <v>303</v>
      </c>
      <c r="N974" s="7">
        <v>168.9</v>
      </c>
      <c r="O974" s="7">
        <v>200</v>
      </c>
      <c r="P974" s="7">
        <v>200</v>
      </c>
      <c r="Q974" s="7">
        <v>150</v>
      </c>
      <c r="R974" s="7">
        <v>0</v>
      </c>
      <c r="S974" s="7">
        <v>0</v>
      </c>
      <c r="T974" s="8">
        <f>SUM(IO_Riparian[[#This Row],[JANUARY]:[DECEMBER]])</f>
        <v>2353.9</v>
      </c>
    </row>
    <row r="975" spans="1:20" x14ac:dyDescent="0.25">
      <c r="A975" s="6" t="s">
        <v>512</v>
      </c>
      <c r="B975" s="6" t="str">
        <f>IF(ISERROR(VLOOKUP(IO_Riparian[[#This Row],[APP_ID]],Table6[APPL_ID],1,FALSE)),"","Y")</f>
        <v>Y</v>
      </c>
      <c r="C975" s="6" t="str">
        <f>IF(ISERROR(VLOOKUP(IO_Riparian[[#This Row],[APP_ID]],Sheet1!$C$2:$C$9,1,FALSE)),"","Y")</f>
        <v/>
      </c>
      <c r="E975" s="6" t="s">
        <v>1534</v>
      </c>
      <c r="F975" s="41" t="s">
        <v>1539</v>
      </c>
      <c r="G975" s="6" t="s">
        <v>513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7">
        <v>0</v>
      </c>
      <c r="N975" s="7">
        <v>0</v>
      </c>
      <c r="O975" s="7">
        <v>0</v>
      </c>
      <c r="P975" s="7">
        <v>0</v>
      </c>
      <c r="Q975" s="7">
        <v>0</v>
      </c>
      <c r="R975" s="7">
        <v>0</v>
      </c>
      <c r="S975" s="7">
        <v>0</v>
      </c>
      <c r="T975" s="8">
        <f>SUM(IO_Riparian[[#This Row],[JANUARY]:[DECEMBER]])</f>
        <v>0</v>
      </c>
    </row>
    <row r="976" spans="1:20" x14ac:dyDescent="0.25">
      <c r="A976" s="6" t="s">
        <v>925</v>
      </c>
      <c r="B976" s="6" t="str">
        <f>IF(ISERROR(VLOOKUP(IO_Riparian[[#This Row],[APP_ID]],Table6[APPL_ID],1,FALSE)),"","Y")</f>
        <v>Y</v>
      </c>
      <c r="C976" s="6" t="str">
        <f>IF(ISERROR(VLOOKUP(IO_Riparian[[#This Row],[APP_ID]],Sheet1!$C$2:$C$9,1,FALSE)),"","Y")</f>
        <v/>
      </c>
      <c r="E976" s="6" t="s">
        <v>1534</v>
      </c>
      <c r="F976" s="41" t="s">
        <v>1535</v>
      </c>
      <c r="G976" s="6" t="s">
        <v>926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7">
        <v>0</v>
      </c>
      <c r="N976" s="7">
        <v>0</v>
      </c>
      <c r="O976" s="7">
        <v>0</v>
      </c>
      <c r="P976" s="7">
        <v>0</v>
      </c>
      <c r="Q976" s="7">
        <v>0</v>
      </c>
      <c r="R976" s="7">
        <v>0</v>
      </c>
      <c r="S976" s="7">
        <v>0</v>
      </c>
      <c r="T976" s="8">
        <f>SUM(IO_Riparian[[#This Row],[JANUARY]:[DECEMBER]])</f>
        <v>0</v>
      </c>
    </row>
    <row r="977" spans="1:20" x14ac:dyDescent="0.25">
      <c r="A977" s="6" t="s">
        <v>757</v>
      </c>
      <c r="B977" s="6" t="str">
        <f>IF(ISERROR(VLOOKUP(IO_Riparian[[#This Row],[APP_ID]],Table6[APPL_ID],1,FALSE)),"","Y")</f>
        <v>Y</v>
      </c>
      <c r="C977" s="6" t="str">
        <f>IF(ISERROR(VLOOKUP(IO_Riparian[[#This Row],[APP_ID]],Sheet1!$C$2:$C$9,1,FALSE)),"","Y")</f>
        <v/>
      </c>
      <c r="E977" s="6" t="s">
        <v>1534</v>
      </c>
      <c r="F977" s="41" t="s">
        <v>1552</v>
      </c>
      <c r="G977" s="6" t="s">
        <v>750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7">
        <v>0</v>
      </c>
      <c r="N977" s="7">
        <v>0</v>
      </c>
      <c r="O977" s="7">
        <v>0</v>
      </c>
      <c r="P977" s="7">
        <v>0</v>
      </c>
      <c r="Q977" s="7">
        <v>0</v>
      </c>
      <c r="R977" s="7">
        <v>0</v>
      </c>
      <c r="S977" s="7">
        <v>0</v>
      </c>
      <c r="T977" s="8">
        <f>SUM(IO_Riparian[[#This Row],[JANUARY]:[DECEMBER]])</f>
        <v>0</v>
      </c>
    </row>
    <row r="978" spans="1:20" x14ac:dyDescent="0.25">
      <c r="A978" s="6" t="s">
        <v>600</v>
      </c>
      <c r="B978" s="6" t="str">
        <f>IF(ISERROR(VLOOKUP(IO_Riparian[[#This Row],[APP_ID]],Table6[APPL_ID],1,FALSE)),"","Y")</f>
        <v>Y</v>
      </c>
      <c r="C978" s="6" t="str">
        <f>IF(ISERROR(VLOOKUP(IO_Riparian[[#This Row],[APP_ID]],Sheet1!$C$2:$C$9,1,FALSE)),"","Y")</f>
        <v/>
      </c>
      <c r="E978" s="6" t="s">
        <v>1534</v>
      </c>
      <c r="F978" s="41" t="s">
        <v>1540</v>
      </c>
      <c r="G978" s="6" t="s">
        <v>601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7">
        <v>0</v>
      </c>
      <c r="N978" s="7">
        <v>0</v>
      </c>
      <c r="O978" s="7">
        <v>0</v>
      </c>
      <c r="P978" s="7">
        <v>0</v>
      </c>
      <c r="Q978" s="7">
        <v>0</v>
      </c>
      <c r="R978" s="7">
        <v>0</v>
      </c>
      <c r="S978" s="7">
        <v>0</v>
      </c>
      <c r="T978" s="8">
        <f>SUM(IO_Riparian[[#This Row],[JANUARY]:[DECEMBER]])</f>
        <v>0</v>
      </c>
    </row>
    <row r="979" spans="1:20" x14ac:dyDescent="0.25">
      <c r="A979" s="6" t="s">
        <v>1431</v>
      </c>
      <c r="B979" s="6" t="str">
        <f>IF(ISERROR(VLOOKUP(IO_Riparian[[#This Row],[APP_ID]],Table6[APPL_ID],1,FALSE)),"","Y")</f>
        <v>Y</v>
      </c>
      <c r="C979" s="6" t="str">
        <f>IF(ISERROR(VLOOKUP(IO_Riparian[[#This Row],[APP_ID]],Sheet1!$C$2:$C$9,1,FALSE)),"","Y")</f>
        <v/>
      </c>
      <c r="E979" s="6" t="s">
        <v>1534</v>
      </c>
      <c r="F979" s="41" t="s">
        <v>1558</v>
      </c>
      <c r="G979" s="6" t="s">
        <v>1432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7">
        <v>0</v>
      </c>
      <c r="N979" s="7">
        <v>0</v>
      </c>
      <c r="O979" s="7">
        <v>0</v>
      </c>
      <c r="P979" s="7">
        <v>0</v>
      </c>
      <c r="Q979" s="7">
        <v>0</v>
      </c>
      <c r="R979" s="7">
        <v>0</v>
      </c>
      <c r="S979" s="7">
        <v>0</v>
      </c>
      <c r="T979" s="8">
        <f>SUM(IO_Riparian[[#This Row],[JANUARY]:[DECEMBER]])</f>
        <v>0</v>
      </c>
    </row>
    <row r="980" spans="1:20" x14ac:dyDescent="0.25">
      <c r="A980" s="6" t="s">
        <v>554</v>
      </c>
      <c r="B980" s="6" t="str">
        <f>IF(ISERROR(VLOOKUP(IO_Riparian[[#This Row],[APP_ID]],Table6[APPL_ID],1,FALSE)),"","Y")</f>
        <v>Y</v>
      </c>
      <c r="C980" s="6" t="str">
        <f>IF(ISERROR(VLOOKUP(IO_Riparian[[#This Row],[APP_ID]],Sheet1!$C$2:$C$9,1,FALSE)),"","Y")</f>
        <v/>
      </c>
      <c r="E980" s="6" t="s">
        <v>1534</v>
      </c>
      <c r="F980" s="41" t="s">
        <v>1541</v>
      </c>
      <c r="G980" s="6" t="s">
        <v>555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7">
        <v>0</v>
      </c>
      <c r="N980" s="7">
        <v>0</v>
      </c>
      <c r="O980" s="7">
        <v>0</v>
      </c>
      <c r="P980" s="7">
        <v>0</v>
      </c>
      <c r="Q980" s="7">
        <v>0</v>
      </c>
      <c r="R980" s="7">
        <v>0</v>
      </c>
      <c r="S980" s="7">
        <v>0</v>
      </c>
      <c r="T980" s="8">
        <f>SUM(IO_Riparian[[#This Row],[JANUARY]:[DECEMBER]])</f>
        <v>0</v>
      </c>
    </row>
    <row r="981" spans="1:20" x14ac:dyDescent="0.25">
      <c r="A981" s="6" t="s">
        <v>1086</v>
      </c>
      <c r="B981" s="6" t="str">
        <f>IF(ISERROR(VLOOKUP(IO_Riparian[[#This Row],[APP_ID]],Table6[APPL_ID],1,FALSE)),"","Y")</f>
        <v>Y</v>
      </c>
      <c r="C981" s="6" t="str">
        <f>IF(ISERROR(VLOOKUP(IO_Riparian[[#This Row],[APP_ID]],Sheet1!$C$2:$C$9,1,FALSE)),"","Y")</f>
        <v/>
      </c>
      <c r="E981" s="6" t="s">
        <v>1534</v>
      </c>
      <c r="F981" s="41" t="s">
        <v>1552</v>
      </c>
      <c r="G981" s="6" t="s">
        <v>1087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0</v>
      </c>
      <c r="N981" s="7">
        <v>0</v>
      </c>
      <c r="O981" s="7">
        <v>0</v>
      </c>
      <c r="P981" s="7">
        <v>0</v>
      </c>
      <c r="Q981" s="7">
        <v>0</v>
      </c>
      <c r="R981" s="7">
        <v>0</v>
      </c>
      <c r="S981" s="7">
        <v>0</v>
      </c>
      <c r="T981" s="8">
        <f>SUM(IO_Riparian[[#This Row],[JANUARY]:[DECEMBER]])</f>
        <v>0</v>
      </c>
    </row>
    <row r="982" spans="1:20" x14ac:dyDescent="0.25">
      <c r="A982" s="6" t="s">
        <v>391</v>
      </c>
      <c r="B982" s="6" t="str">
        <f>IF(ISERROR(VLOOKUP(IO_Riparian[[#This Row],[APP_ID]],Table6[APPL_ID],1,FALSE)),"","Y")</f>
        <v>Y</v>
      </c>
      <c r="C982" s="6" t="str">
        <f>IF(ISERROR(VLOOKUP(IO_Riparian[[#This Row],[APP_ID]],Sheet1!$C$2:$C$9,1,FALSE)),"","Y")</f>
        <v/>
      </c>
      <c r="E982" s="6" t="s">
        <v>1534</v>
      </c>
      <c r="F982" s="41" t="s">
        <v>1535</v>
      </c>
      <c r="G982" s="6" t="s">
        <v>392</v>
      </c>
      <c r="H982" s="7">
        <v>3066</v>
      </c>
      <c r="I982" s="7">
        <v>2964</v>
      </c>
      <c r="J982" s="7">
        <v>2110</v>
      </c>
      <c r="K982" s="7">
        <v>44</v>
      </c>
      <c r="L982" s="7">
        <v>582</v>
      </c>
      <c r="M982" s="7">
        <v>48</v>
      </c>
      <c r="N982" s="7">
        <v>0</v>
      </c>
      <c r="O982" s="7">
        <v>1728</v>
      </c>
      <c r="P982" s="7">
        <v>826</v>
      </c>
      <c r="Q982" s="7">
        <v>1202</v>
      </c>
      <c r="R982" s="7">
        <v>1580</v>
      </c>
      <c r="S982" s="7">
        <v>6398</v>
      </c>
      <c r="T982" s="8">
        <f>SUM(IO_Riparian[[#This Row],[JANUARY]:[DECEMBER]])</f>
        <v>20548</v>
      </c>
    </row>
    <row r="983" spans="1:20" x14ac:dyDescent="0.25">
      <c r="A983" s="6" t="s">
        <v>320</v>
      </c>
      <c r="B983" s="6" t="str">
        <f>IF(ISERROR(VLOOKUP(IO_Riparian[[#This Row],[APP_ID]],Table6[APPL_ID],1,FALSE)),"","Y")</f>
        <v>Y</v>
      </c>
      <c r="C983" s="6" t="str">
        <f>IF(ISERROR(VLOOKUP(IO_Riparian[[#This Row],[APP_ID]],Sheet1!$C$2:$C$9,1,FALSE)),"","Y")</f>
        <v/>
      </c>
      <c r="E983" s="6" t="s">
        <v>1534</v>
      </c>
      <c r="F983" s="41" t="s">
        <v>1535</v>
      </c>
      <c r="G983" s="6" t="s">
        <v>318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7">
        <v>0</v>
      </c>
      <c r="N983" s="7">
        <v>0</v>
      </c>
      <c r="O983" s="7">
        <v>0</v>
      </c>
      <c r="P983" s="7">
        <v>0</v>
      </c>
      <c r="Q983" s="7">
        <v>0</v>
      </c>
      <c r="R983" s="7">
        <v>0</v>
      </c>
      <c r="S983" s="7">
        <v>0</v>
      </c>
      <c r="T983" s="8">
        <f>SUM(IO_Riparian[[#This Row],[JANUARY]:[DECEMBER]])</f>
        <v>0</v>
      </c>
    </row>
    <row r="984" spans="1:20" x14ac:dyDescent="0.25">
      <c r="A984" s="6" t="s">
        <v>317</v>
      </c>
      <c r="B984" s="6" t="str">
        <f>IF(ISERROR(VLOOKUP(IO_Riparian[[#This Row],[APP_ID]],Table6[APPL_ID],1,FALSE)),"","Y")</f>
        <v>Y</v>
      </c>
      <c r="C984" s="6" t="str">
        <f>IF(ISERROR(VLOOKUP(IO_Riparian[[#This Row],[APP_ID]],Sheet1!$C$2:$C$9,1,FALSE)),"","Y")</f>
        <v/>
      </c>
      <c r="E984" s="6" t="s">
        <v>1534</v>
      </c>
      <c r="F984" s="41" t="s">
        <v>1535</v>
      </c>
      <c r="G984" s="6" t="s">
        <v>318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7">
        <v>0</v>
      </c>
      <c r="N984" s="7">
        <v>0</v>
      </c>
      <c r="O984" s="7">
        <v>0</v>
      </c>
      <c r="P984" s="7">
        <v>0</v>
      </c>
      <c r="Q984" s="7">
        <v>0</v>
      </c>
      <c r="R984" s="7">
        <v>0</v>
      </c>
      <c r="S984" s="7">
        <v>0</v>
      </c>
      <c r="T984" s="8">
        <f>SUM(IO_Riparian[[#This Row],[JANUARY]:[DECEMBER]])</f>
        <v>0</v>
      </c>
    </row>
    <row r="985" spans="1:20" x14ac:dyDescent="0.25">
      <c r="A985" s="6" t="s">
        <v>460</v>
      </c>
      <c r="B985" s="6" t="str">
        <f>IF(ISERROR(VLOOKUP(IO_Riparian[[#This Row],[APP_ID]],Table6[APPL_ID],1,FALSE)),"","Y")</f>
        <v>Y</v>
      </c>
      <c r="C985" s="6" t="str">
        <f>IF(ISERROR(VLOOKUP(IO_Riparian[[#This Row],[APP_ID]],Sheet1!$C$2:$C$9,1,FALSE)),"","Y")</f>
        <v/>
      </c>
      <c r="E985" s="6" t="s">
        <v>1534</v>
      </c>
      <c r="F985" s="41" t="s">
        <v>1539</v>
      </c>
      <c r="G985" s="6" t="s">
        <v>461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7">
        <v>0</v>
      </c>
      <c r="N985" s="7">
        <v>0</v>
      </c>
      <c r="O985" s="7">
        <v>0</v>
      </c>
      <c r="P985" s="7">
        <v>0</v>
      </c>
      <c r="Q985" s="7">
        <v>0</v>
      </c>
      <c r="R985" s="7">
        <v>0</v>
      </c>
      <c r="S985" s="7">
        <v>0</v>
      </c>
      <c r="T985" s="8">
        <f>SUM(IO_Riparian[[#This Row],[JANUARY]:[DECEMBER]])</f>
        <v>0</v>
      </c>
    </row>
    <row r="986" spans="1:20" x14ac:dyDescent="0.25">
      <c r="A986" s="6" t="s">
        <v>1092</v>
      </c>
      <c r="B986" s="6" t="str">
        <f>IF(ISERROR(VLOOKUP(IO_Riparian[[#This Row],[APP_ID]],Table6[APPL_ID],1,FALSE)),"","Y")</f>
        <v>Y</v>
      </c>
      <c r="C986" s="6" t="str">
        <f>IF(ISERROR(VLOOKUP(IO_Riparian[[#This Row],[APP_ID]],Sheet1!$C$2:$C$9,1,FALSE)),"","Y")</f>
        <v/>
      </c>
      <c r="E986" s="6" t="s">
        <v>1534</v>
      </c>
      <c r="F986" s="41" t="s">
        <v>1535</v>
      </c>
      <c r="G986" s="6" t="s">
        <v>438</v>
      </c>
      <c r="H986" s="7">
        <v>0</v>
      </c>
      <c r="I986" s="7">
        <v>457</v>
      </c>
      <c r="J986" s="7">
        <v>562</v>
      </c>
      <c r="K986" s="7">
        <v>221</v>
      </c>
      <c r="L986" s="7">
        <v>2032</v>
      </c>
      <c r="M986" s="7">
        <v>2708</v>
      </c>
      <c r="N986" s="7">
        <v>2990</v>
      </c>
      <c r="O986" s="7">
        <v>2009</v>
      </c>
      <c r="P986" s="7">
        <v>631</v>
      </c>
      <c r="Q986" s="7">
        <v>530</v>
      </c>
      <c r="R986" s="7">
        <v>643</v>
      </c>
      <c r="S986" s="7">
        <v>0</v>
      </c>
      <c r="T986" s="8">
        <f>SUM(IO_Riparian[[#This Row],[JANUARY]:[DECEMBER]])</f>
        <v>12783</v>
      </c>
    </row>
    <row r="987" spans="1:20" x14ac:dyDescent="0.25">
      <c r="A987" s="6" t="s">
        <v>810</v>
      </c>
      <c r="B987" s="6" t="str">
        <f>IF(ISERROR(VLOOKUP(IO_Riparian[[#This Row],[APP_ID]],Table6[APPL_ID],1,FALSE)),"","Y")</f>
        <v>Y</v>
      </c>
      <c r="C987" s="6" t="str">
        <f>IF(ISERROR(VLOOKUP(IO_Riparian[[#This Row],[APP_ID]],Sheet1!$C$2:$C$9,1,FALSE)),"","Y")</f>
        <v/>
      </c>
      <c r="E987" s="6" t="s">
        <v>1534</v>
      </c>
      <c r="F987" s="41" t="s">
        <v>1535</v>
      </c>
      <c r="G987" s="6" t="s">
        <v>438</v>
      </c>
      <c r="H987" s="7">
        <v>0</v>
      </c>
      <c r="I987" s="7">
        <v>0</v>
      </c>
      <c r="J987" s="7">
        <v>0</v>
      </c>
      <c r="K987" s="7">
        <v>0</v>
      </c>
      <c r="L987" s="7">
        <v>3272</v>
      </c>
      <c r="M987" s="7">
        <v>0</v>
      </c>
      <c r="N987" s="7">
        <v>50</v>
      </c>
      <c r="O987" s="7">
        <v>0</v>
      </c>
      <c r="P987" s="7">
        <v>0</v>
      </c>
      <c r="Q987" s="7">
        <v>0</v>
      </c>
      <c r="R987" s="7">
        <v>0</v>
      </c>
      <c r="S987" s="7">
        <v>0</v>
      </c>
      <c r="T987" s="8">
        <f>SUM(IO_Riparian[[#This Row],[JANUARY]:[DECEMBER]])</f>
        <v>3322</v>
      </c>
    </row>
    <row r="988" spans="1:20" x14ac:dyDescent="0.25">
      <c r="A988" s="6" t="s">
        <v>437</v>
      </c>
      <c r="B988" s="6" t="str">
        <f>IF(ISERROR(VLOOKUP(IO_Riparian[[#This Row],[APP_ID]],Table6[APPL_ID],1,FALSE)),"","Y")</f>
        <v>Y</v>
      </c>
      <c r="C988" s="6" t="str">
        <f>IF(ISERROR(VLOOKUP(IO_Riparian[[#This Row],[APP_ID]],Sheet1!$C$2:$C$9,1,FALSE)),"","Y")</f>
        <v/>
      </c>
      <c r="E988" s="6" t="s">
        <v>1534</v>
      </c>
      <c r="F988" s="41" t="s">
        <v>1535</v>
      </c>
      <c r="G988" s="6" t="s">
        <v>438</v>
      </c>
      <c r="H988" s="7">
        <v>0</v>
      </c>
      <c r="I988" s="7">
        <v>849</v>
      </c>
      <c r="J988" s="7">
        <v>1044</v>
      </c>
      <c r="K988" s="7">
        <v>411</v>
      </c>
      <c r="L988" s="7">
        <v>3775</v>
      </c>
      <c r="M988" s="7">
        <v>5030</v>
      </c>
      <c r="N988" s="7">
        <v>5553</v>
      </c>
      <c r="O988" s="7">
        <v>3750</v>
      </c>
      <c r="P988" s="7">
        <v>1171</v>
      </c>
      <c r="Q988" s="7">
        <v>985</v>
      </c>
      <c r="R988" s="7">
        <v>1220</v>
      </c>
      <c r="S988" s="7">
        <v>0</v>
      </c>
      <c r="T988" s="8">
        <f>SUM(IO_Riparian[[#This Row],[JANUARY]:[DECEMBER]])</f>
        <v>23788</v>
      </c>
    </row>
    <row r="989" spans="1:20" x14ac:dyDescent="0.25">
      <c r="A989" s="6" t="s">
        <v>16</v>
      </c>
      <c r="B989" s="6" t="str">
        <f>IF(ISERROR(VLOOKUP(IO_Riparian[[#This Row],[APP_ID]],Table6[APPL_ID],1,FALSE)),"","Y")</f>
        <v>Y</v>
      </c>
      <c r="C989" s="6" t="str">
        <f>IF(ISERROR(VLOOKUP(IO_Riparian[[#This Row],[APP_ID]],Sheet1!$C$2:$C$9,1,FALSE)),"","Y")</f>
        <v/>
      </c>
      <c r="E989" s="6" t="s">
        <v>1534</v>
      </c>
      <c r="F989" s="41" t="s">
        <v>1547</v>
      </c>
      <c r="G989" s="6" t="s">
        <v>17</v>
      </c>
      <c r="H989" s="7">
        <v>290.38</v>
      </c>
      <c r="I989" s="7">
        <v>233.2</v>
      </c>
      <c r="J989" s="7">
        <v>247.68</v>
      </c>
      <c r="K989" s="7">
        <v>98.36</v>
      </c>
      <c r="L989" s="7">
        <v>39.32</v>
      </c>
      <c r="M989" s="7">
        <v>460.08</v>
      </c>
      <c r="N989" s="7">
        <v>0</v>
      </c>
      <c r="O989" s="7">
        <v>0</v>
      </c>
      <c r="P989" s="7">
        <v>227.56</v>
      </c>
      <c r="Q989" s="7">
        <v>315.66000000000003</v>
      </c>
      <c r="R989" s="7">
        <v>464.45</v>
      </c>
      <c r="S989" s="7">
        <v>374.48</v>
      </c>
      <c r="T989" s="8">
        <f>SUM(IO_Riparian[[#This Row],[JANUARY]:[DECEMBER]])</f>
        <v>2751.17</v>
      </c>
    </row>
    <row r="990" spans="1:20" x14ac:dyDescent="0.25">
      <c r="A990" s="6" t="s">
        <v>667</v>
      </c>
      <c r="B990" s="6" t="str">
        <f>IF(ISERROR(VLOOKUP(IO_Riparian[[#This Row],[APP_ID]],Table6[APPL_ID],1,FALSE)),"","Y")</f>
        <v>Y</v>
      </c>
      <c r="C990" s="6" t="str">
        <f>IF(ISERROR(VLOOKUP(IO_Riparian[[#This Row],[APP_ID]],Sheet1!$C$2:$C$9,1,FALSE)),"","Y")</f>
        <v/>
      </c>
      <c r="E990" s="6" t="s">
        <v>1534</v>
      </c>
      <c r="F990" s="41" t="s">
        <v>1542</v>
      </c>
      <c r="G990" s="6" t="s">
        <v>668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7">
        <v>0</v>
      </c>
      <c r="N990" s="7">
        <v>0</v>
      </c>
      <c r="O990" s="7">
        <v>0</v>
      </c>
      <c r="P990" s="7">
        <v>0</v>
      </c>
      <c r="Q990" s="7">
        <v>0</v>
      </c>
      <c r="R990" s="7">
        <v>0</v>
      </c>
      <c r="S990" s="7">
        <v>0</v>
      </c>
      <c r="T990" s="8">
        <f>SUM(IO_Riparian[[#This Row],[JANUARY]:[DECEMBER]])</f>
        <v>0</v>
      </c>
    </row>
    <row r="991" spans="1:20" x14ac:dyDescent="0.25">
      <c r="A991" s="6" t="s">
        <v>669</v>
      </c>
      <c r="B991" s="6" t="str">
        <f>IF(ISERROR(VLOOKUP(IO_Riparian[[#This Row],[APP_ID]],Table6[APPL_ID],1,FALSE)),"","Y")</f>
        <v>Y</v>
      </c>
      <c r="C991" s="6" t="str">
        <f>IF(ISERROR(VLOOKUP(IO_Riparian[[#This Row],[APP_ID]],Sheet1!$C$2:$C$9,1,FALSE)),"","Y")</f>
        <v/>
      </c>
      <c r="E991" s="6" t="s">
        <v>1534</v>
      </c>
      <c r="F991" s="41" t="s">
        <v>1542</v>
      </c>
      <c r="G991" s="6" t="s">
        <v>670</v>
      </c>
      <c r="H991" s="7">
        <v>0</v>
      </c>
      <c r="I991" s="7">
        <v>0</v>
      </c>
      <c r="J991" s="7">
        <v>0</v>
      </c>
      <c r="K991" s="7">
        <v>19</v>
      </c>
      <c r="L991" s="7">
        <v>574</v>
      </c>
      <c r="M991" s="7">
        <v>427</v>
      </c>
      <c r="N991" s="7">
        <v>543</v>
      </c>
      <c r="O991" s="7">
        <v>472</v>
      </c>
      <c r="P991" s="7">
        <v>82</v>
      </c>
      <c r="Q991" s="7">
        <v>133</v>
      </c>
      <c r="R991" s="7">
        <v>0</v>
      </c>
      <c r="S991" s="7">
        <v>0</v>
      </c>
      <c r="T991" s="8">
        <f>SUM(IO_Riparian[[#This Row],[JANUARY]:[DECEMBER]])</f>
        <v>2250</v>
      </c>
    </row>
    <row r="992" spans="1:20" x14ac:dyDescent="0.25">
      <c r="A992" s="6" t="s">
        <v>804</v>
      </c>
      <c r="B992" s="6" t="str">
        <f>IF(ISERROR(VLOOKUP(IO_Riparian[[#This Row],[APP_ID]],Table6[APPL_ID],1,FALSE)),"","Y")</f>
        <v>Y</v>
      </c>
      <c r="C992" s="6" t="str">
        <f>IF(ISERROR(VLOOKUP(IO_Riparian[[#This Row],[APP_ID]],Sheet1!$C$2:$C$9,1,FALSE)),"","Y")</f>
        <v/>
      </c>
      <c r="E992" s="6" t="s">
        <v>1534</v>
      </c>
      <c r="F992" s="41" t="s">
        <v>1535</v>
      </c>
      <c r="G992" s="6" t="s">
        <v>805</v>
      </c>
      <c r="H992" s="7">
        <v>0</v>
      </c>
      <c r="I992" s="7">
        <v>0</v>
      </c>
      <c r="J992" s="7">
        <v>0</v>
      </c>
      <c r="K992" s="7">
        <v>131</v>
      </c>
      <c r="L992" s="7">
        <v>1388</v>
      </c>
      <c r="M992" s="7">
        <v>956</v>
      </c>
      <c r="N992" s="7">
        <v>1098</v>
      </c>
      <c r="O992" s="7">
        <v>965</v>
      </c>
      <c r="P992" s="7">
        <v>0</v>
      </c>
      <c r="Q992" s="7">
        <v>0</v>
      </c>
      <c r="R992" s="7">
        <v>0</v>
      </c>
      <c r="S992" s="7">
        <v>0</v>
      </c>
      <c r="T992" s="8">
        <f>SUM(IO_Riparian[[#This Row],[JANUARY]:[DECEMBER]])</f>
        <v>4538</v>
      </c>
    </row>
    <row r="993" spans="1:20" x14ac:dyDescent="0.25">
      <c r="A993" s="6" t="s">
        <v>1461</v>
      </c>
      <c r="B993" s="6" t="str">
        <f>IF(ISERROR(VLOOKUP(IO_Riparian[[#This Row],[APP_ID]],Table6[APPL_ID],1,FALSE)),"","Y")</f>
        <v>Y</v>
      </c>
      <c r="C993" s="6" t="str">
        <f>IF(ISERROR(VLOOKUP(IO_Riparian[[#This Row],[APP_ID]],Sheet1!$C$2:$C$9,1,FALSE)),"","Y")</f>
        <v/>
      </c>
      <c r="E993" s="6" t="s">
        <v>1537</v>
      </c>
      <c r="F993" s="41" t="s">
        <v>1538</v>
      </c>
      <c r="G993" s="6" t="s">
        <v>1462</v>
      </c>
      <c r="H993" s="7">
        <v>1080</v>
      </c>
      <c r="I993" s="7">
        <v>10701</v>
      </c>
      <c r="J993" s="7">
        <v>13986</v>
      </c>
      <c r="K993" s="7">
        <v>17939</v>
      </c>
      <c r="L993" s="7">
        <v>43416</v>
      </c>
      <c r="M993" s="7">
        <v>59787</v>
      </c>
      <c r="N993" s="7">
        <v>74100</v>
      </c>
      <c r="O993" s="7">
        <v>61129</v>
      </c>
      <c r="P993" s="7">
        <v>28100</v>
      </c>
      <c r="Q993" s="7">
        <v>20732</v>
      </c>
      <c r="R993" s="7">
        <v>22428</v>
      </c>
      <c r="S993" s="7">
        <v>0</v>
      </c>
      <c r="T993" s="8">
        <f>SUM(IO_Riparian[[#This Row],[JANUARY]:[DECEMBER]])</f>
        <v>353398</v>
      </c>
    </row>
    <row r="994" spans="1:20" x14ac:dyDescent="0.25">
      <c r="A994" s="6" t="s">
        <v>579</v>
      </c>
      <c r="B994" s="6" t="str">
        <f>IF(ISERROR(VLOOKUP(IO_Riparian[[#This Row],[APP_ID]],Table6[APPL_ID],1,FALSE)),"","Y")</f>
        <v>Y</v>
      </c>
      <c r="C994" s="6" t="str">
        <f>IF(ISERROR(VLOOKUP(IO_Riparian[[#This Row],[APP_ID]],Sheet1!$C$2:$C$9,1,FALSE)),"","Y")</f>
        <v/>
      </c>
      <c r="E994" s="6" t="s">
        <v>1537</v>
      </c>
      <c r="F994" s="41" t="s">
        <v>1544</v>
      </c>
      <c r="G994" s="6" t="s">
        <v>77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7">
        <v>0</v>
      </c>
      <c r="N994" s="7">
        <v>0</v>
      </c>
      <c r="O994" s="7">
        <v>0</v>
      </c>
      <c r="P994" s="7">
        <v>0</v>
      </c>
      <c r="Q994" s="7">
        <v>0</v>
      </c>
      <c r="R994" s="7">
        <v>0</v>
      </c>
      <c r="S994" s="7">
        <v>0</v>
      </c>
      <c r="T994" s="8">
        <f>SUM(IO_Riparian[[#This Row],[JANUARY]:[DECEMBER]])</f>
        <v>0</v>
      </c>
    </row>
    <row r="995" spans="1:20" x14ac:dyDescent="0.25">
      <c r="A995" s="6" t="s">
        <v>580</v>
      </c>
      <c r="B995" s="6" t="str">
        <f>IF(ISERROR(VLOOKUP(IO_Riparian[[#This Row],[APP_ID]],Table6[APPL_ID],1,FALSE)),"","Y")</f>
        <v>Y</v>
      </c>
      <c r="C995" s="6" t="str">
        <f>IF(ISERROR(VLOOKUP(IO_Riparian[[#This Row],[APP_ID]],Sheet1!$C$2:$C$9,1,FALSE)),"","Y")</f>
        <v/>
      </c>
      <c r="E995" s="6" t="s">
        <v>1537</v>
      </c>
      <c r="F995" s="41" t="s">
        <v>1544</v>
      </c>
      <c r="G995" s="6" t="s">
        <v>77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7">
        <v>0</v>
      </c>
      <c r="N995" s="7">
        <v>0</v>
      </c>
      <c r="O995" s="7">
        <v>0</v>
      </c>
      <c r="P995" s="7">
        <v>0</v>
      </c>
      <c r="Q995" s="7">
        <v>0</v>
      </c>
      <c r="R995" s="7">
        <v>0</v>
      </c>
      <c r="S995" s="7">
        <v>0</v>
      </c>
      <c r="T995" s="8">
        <f>SUM(IO_Riparian[[#This Row],[JANUARY]:[DECEMBER]])</f>
        <v>0</v>
      </c>
    </row>
    <row r="996" spans="1:20" x14ac:dyDescent="0.25">
      <c r="A996" s="6" t="s">
        <v>582</v>
      </c>
      <c r="B996" s="6" t="str">
        <f>IF(ISERROR(VLOOKUP(IO_Riparian[[#This Row],[APP_ID]],Table6[APPL_ID],1,FALSE)),"","Y")</f>
        <v>Y</v>
      </c>
      <c r="C996" s="6" t="str">
        <f>IF(ISERROR(VLOOKUP(IO_Riparian[[#This Row],[APP_ID]],Sheet1!$C$2:$C$9,1,FALSE)),"","Y")</f>
        <v/>
      </c>
      <c r="E996" s="6" t="s">
        <v>1537</v>
      </c>
      <c r="F996" s="41" t="s">
        <v>1545</v>
      </c>
      <c r="G996" s="6" t="s">
        <v>77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7">
        <v>0</v>
      </c>
      <c r="N996" s="7">
        <v>0</v>
      </c>
      <c r="O996" s="7">
        <v>0</v>
      </c>
      <c r="P996" s="7">
        <v>0</v>
      </c>
      <c r="Q996" s="7">
        <v>0</v>
      </c>
      <c r="R996" s="7">
        <v>0</v>
      </c>
      <c r="S996" s="7">
        <v>0</v>
      </c>
      <c r="T996" s="8">
        <f>SUM(IO_Riparian[[#This Row],[JANUARY]:[DECEMBER]])</f>
        <v>0</v>
      </c>
    </row>
    <row r="997" spans="1:20" x14ac:dyDescent="0.25">
      <c r="A997" s="6" t="s">
        <v>583</v>
      </c>
      <c r="B997" s="6" t="str">
        <f>IF(ISERROR(VLOOKUP(IO_Riparian[[#This Row],[APP_ID]],Table6[APPL_ID],1,FALSE)),"","Y")</f>
        <v>Y</v>
      </c>
      <c r="C997" s="6" t="str">
        <f>IF(ISERROR(VLOOKUP(IO_Riparian[[#This Row],[APP_ID]],Sheet1!$C$2:$C$9,1,FALSE)),"","Y")</f>
        <v/>
      </c>
      <c r="E997" s="6" t="s">
        <v>1537</v>
      </c>
      <c r="F997" s="41" t="s">
        <v>1545</v>
      </c>
      <c r="G997" s="6" t="s">
        <v>77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7">
        <v>0</v>
      </c>
      <c r="N997" s="7">
        <v>0</v>
      </c>
      <c r="O997" s="7">
        <v>0</v>
      </c>
      <c r="P997" s="7">
        <v>0</v>
      </c>
      <c r="Q997" s="7">
        <v>0</v>
      </c>
      <c r="R997" s="7">
        <v>0</v>
      </c>
      <c r="S997" s="7">
        <v>0</v>
      </c>
      <c r="T997" s="8">
        <f>SUM(IO_Riparian[[#This Row],[JANUARY]:[DECEMBER]])</f>
        <v>0</v>
      </c>
    </row>
    <row r="998" spans="1:20" x14ac:dyDescent="0.25">
      <c r="A998" s="6" t="s">
        <v>585</v>
      </c>
      <c r="B998" s="6" t="str">
        <f>IF(ISERROR(VLOOKUP(IO_Riparian[[#This Row],[APP_ID]],Table6[APPL_ID],1,FALSE)),"","Y")</f>
        <v>Y</v>
      </c>
      <c r="C998" s="6" t="str">
        <f>IF(ISERROR(VLOOKUP(IO_Riparian[[#This Row],[APP_ID]],Sheet1!$C$2:$C$9,1,FALSE)),"","Y")</f>
        <v/>
      </c>
      <c r="E998" s="6" t="s">
        <v>1537</v>
      </c>
      <c r="F998" s="41" t="s">
        <v>1545</v>
      </c>
      <c r="G998" s="6" t="s">
        <v>77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7">
        <v>0</v>
      </c>
      <c r="N998" s="7">
        <v>0</v>
      </c>
      <c r="O998" s="7">
        <v>0</v>
      </c>
      <c r="P998" s="7">
        <v>0</v>
      </c>
      <c r="Q998" s="7">
        <v>0</v>
      </c>
      <c r="R998" s="7">
        <v>0</v>
      </c>
      <c r="S998" s="7">
        <v>0</v>
      </c>
      <c r="T998" s="8">
        <f>SUM(IO_Riparian[[#This Row],[JANUARY]:[DECEMBER]])</f>
        <v>0</v>
      </c>
    </row>
    <row r="999" spans="1:20" x14ac:dyDescent="0.25">
      <c r="A999" s="6" t="s">
        <v>1157</v>
      </c>
      <c r="B999" s="6" t="str">
        <f>IF(ISERROR(VLOOKUP(IO_Riparian[[#This Row],[APP_ID]],Table6[APPL_ID],1,FALSE)),"","Y")</f>
        <v>Y</v>
      </c>
      <c r="C999" s="6" t="str">
        <f>IF(ISERROR(VLOOKUP(IO_Riparian[[#This Row],[APP_ID]],Sheet1!$C$2:$C$9,1,FALSE)),"","Y")</f>
        <v/>
      </c>
      <c r="E999" s="6" t="s">
        <v>1537</v>
      </c>
      <c r="F999" s="41" t="s">
        <v>1545</v>
      </c>
      <c r="G999" s="6" t="s">
        <v>1158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7">
        <v>0</v>
      </c>
      <c r="N999" s="7">
        <v>0</v>
      </c>
      <c r="O999" s="7">
        <v>0</v>
      </c>
      <c r="P999" s="7">
        <v>0</v>
      </c>
      <c r="Q999" s="7">
        <v>0</v>
      </c>
      <c r="R999" s="7">
        <v>0</v>
      </c>
      <c r="S999" s="7">
        <v>0</v>
      </c>
      <c r="T999" s="8">
        <f>SUM(IO_Riparian[[#This Row],[JANUARY]:[DECEMBER]])</f>
        <v>0</v>
      </c>
    </row>
    <row r="1000" spans="1:20" x14ac:dyDescent="0.25">
      <c r="A1000" s="6" t="s">
        <v>590</v>
      </c>
      <c r="B1000" s="6" t="str">
        <f>IF(ISERROR(VLOOKUP(IO_Riparian[[#This Row],[APP_ID]],Table6[APPL_ID],1,FALSE)),"","Y")</f>
        <v>Y</v>
      </c>
      <c r="C1000" s="6" t="str">
        <f>IF(ISERROR(VLOOKUP(IO_Riparian[[#This Row],[APP_ID]],Sheet1!$C$2:$C$9,1,FALSE)),"","Y")</f>
        <v/>
      </c>
      <c r="E1000" s="6" t="s">
        <v>1537</v>
      </c>
      <c r="F1000" s="41" t="s">
        <v>1546</v>
      </c>
      <c r="G1000" s="6" t="s">
        <v>77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7">
        <v>0</v>
      </c>
      <c r="N1000" s="7">
        <v>0</v>
      </c>
      <c r="O1000" s="7">
        <v>0</v>
      </c>
      <c r="P1000" s="7">
        <v>0</v>
      </c>
      <c r="Q1000" s="7">
        <v>0</v>
      </c>
      <c r="R1000" s="7">
        <v>0</v>
      </c>
      <c r="S1000" s="7">
        <v>0</v>
      </c>
      <c r="T1000" s="8">
        <f>SUM(IO_Riparian[[#This Row],[JANUARY]:[DECEMBER]])</f>
        <v>0</v>
      </c>
    </row>
    <row r="1001" spans="1:20" x14ac:dyDescent="0.25">
      <c r="A1001" s="6" t="s">
        <v>1463</v>
      </c>
      <c r="B1001" s="6" t="str">
        <f>IF(ISERROR(VLOOKUP(IO_Riparian[[#This Row],[APP_ID]],Table6[APPL_ID],1,FALSE)),"","Y")</f>
        <v>Y</v>
      </c>
      <c r="C1001" s="6" t="str">
        <f>IF(ISERROR(VLOOKUP(IO_Riparian[[#This Row],[APP_ID]],Sheet1!$C$2:$C$9,1,FALSE)),"","Y")</f>
        <v/>
      </c>
      <c r="E1001" s="6" t="s">
        <v>1537</v>
      </c>
      <c r="F1001" s="41" t="s">
        <v>1548</v>
      </c>
      <c r="G1001" s="6" t="s">
        <v>1464</v>
      </c>
      <c r="H1001" s="7">
        <v>0</v>
      </c>
      <c r="I1001" s="7">
        <v>31</v>
      </c>
      <c r="J1001" s="7">
        <v>0</v>
      </c>
      <c r="K1001" s="7">
        <v>2904</v>
      </c>
      <c r="L1001" s="7">
        <v>4967</v>
      </c>
      <c r="M1001" s="7">
        <v>6776</v>
      </c>
      <c r="N1001" s="7">
        <v>7865</v>
      </c>
      <c r="O1001" s="7">
        <v>4614</v>
      </c>
      <c r="P1001" s="7">
        <v>4408</v>
      </c>
      <c r="Q1001" s="7">
        <v>659</v>
      </c>
      <c r="R1001" s="7">
        <v>854</v>
      </c>
      <c r="S1001" s="7">
        <v>363</v>
      </c>
      <c r="T1001" s="8">
        <f>SUM(IO_Riparian[[#This Row],[JANUARY]:[DECEMBER]])</f>
        <v>33441</v>
      </c>
    </row>
    <row r="1002" spans="1:20" x14ac:dyDescent="0.25">
      <c r="A1002" s="6" t="s">
        <v>1477</v>
      </c>
      <c r="B1002" s="6" t="str">
        <f>IF(ISERROR(VLOOKUP(IO_Riparian[[#This Row],[APP_ID]],Table6[APPL_ID],1,FALSE)),"","Y")</f>
        <v>Y</v>
      </c>
      <c r="C1002" s="6" t="str">
        <f>IF(ISERROR(VLOOKUP(IO_Riparian[[#This Row],[APP_ID]],Sheet1!$C$2:$C$9,1,FALSE)),"","Y")</f>
        <v/>
      </c>
      <c r="E1002" s="6" t="s">
        <v>1537</v>
      </c>
      <c r="F1002" s="41" t="s">
        <v>1538</v>
      </c>
      <c r="G1002" s="6" t="s">
        <v>1478</v>
      </c>
      <c r="H1002" s="7">
        <v>0</v>
      </c>
      <c r="I1002" s="7">
        <v>0</v>
      </c>
      <c r="J1002" s="7">
        <v>4586</v>
      </c>
      <c r="K1002" s="7">
        <v>4106</v>
      </c>
      <c r="L1002" s="7">
        <v>8400</v>
      </c>
      <c r="M1002" s="7">
        <v>19428</v>
      </c>
      <c r="N1002" s="7">
        <v>25267</v>
      </c>
      <c r="O1002" s="7">
        <v>18391</v>
      </c>
      <c r="P1002" s="7">
        <v>4471</v>
      </c>
      <c r="Q1002" s="7">
        <v>0</v>
      </c>
      <c r="R1002" s="7">
        <v>5834</v>
      </c>
      <c r="S1002" s="7">
        <v>595</v>
      </c>
      <c r="T1002" s="8">
        <f>SUM(IO_Riparian[[#This Row],[JANUARY]:[DECEMBER]])</f>
        <v>91078</v>
      </c>
    </row>
    <row r="1003" spans="1:20" x14ac:dyDescent="0.25">
      <c r="A1003" s="6" t="s">
        <v>1465</v>
      </c>
      <c r="B1003" s="6" t="str">
        <f>IF(ISERROR(VLOOKUP(IO_Riparian[[#This Row],[APP_ID]],Table6[APPL_ID],1,FALSE)),"","Y")</f>
        <v>Y</v>
      </c>
      <c r="C1003" s="6" t="str">
        <f>IF(ISERROR(VLOOKUP(IO_Riparian[[#This Row],[APP_ID]],Sheet1!$C$2:$C$9,1,FALSE)),"","Y")</f>
        <v/>
      </c>
      <c r="E1003" s="6" t="s">
        <v>1537</v>
      </c>
      <c r="F1003" s="41" t="s">
        <v>1538</v>
      </c>
      <c r="G1003" s="6" t="s">
        <v>1466</v>
      </c>
      <c r="H1003" s="7">
        <v>1481</v>
      </c>
      <c r="I1003" s="7">
        <v>350</v>
      </c>
      <c r="J1003" s="7">
        <v>835</v>
      </c>
      <c r="K1003" s="7">
        <v>2802</v>
      </c>
      <c r="L1003" s="7">
        <v>4578</v>
      </c>
      <c r="M1003" s="7">
        <v>6762</v>
      </c>
      <c r="N1003" s="7">
        <v>6940</v>
      </c>
      <c r="O1003" s="7">
        <v>5219</v>
      </c>
      <c r="P1003" s="7">
        <v>1797</v>
      </c>
      <c r="Q1003" s="7">
        <v>598</v>
      </c>
      <c r="R1003" s="7">
        <v>825</v>
      </c>
      <c r="S1003" s="7">
        <v>513</v>
      </c>
      <c r="T1003" s="8">
        <f>SUM(IO_Riparian[[#This Row],[JANUARY]:[DECEMBER]])</f>
        <v>32700</v>
      </c>
    </row>
    <row r="1004" spans="1:20" x14ac:dyDescent="0.25">
      <c r="A1004" s="6" t="s">
        <v>476</v>
      </c>
      <c r="B1004" s="6" t="str">
        <f>IF(ISERROR(VLOOKUP(IO_Riparian[[#This Row],[APP_ID]],Table6[APPL_ID],1,FALSE)),"","Y")</f>
        <v>Y</v>
      </c>
      <c r="C1004" s="6" t="str">
        <f>IF(ISERROR(VLOOKUP(IO_Riparian[[#This Row],[APP_ID]],Sheet1!$C$2:$C$9,1,FALSE)),"","Y")</f>
        <v/>
      </c>
      <c r="E1004" s="6" t="s">
        <v>1537</v>
      </c>
      <c r="F1004" s="41" t="s">
        <v>1548</v>
      </c>
      <c r="G1004" s="6" t="s">
        <v>477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7">
        <v>0</v>
      </c>
      <c r="N1004" s="7">
        <v>0</v>
      </c>
      <c r="O1004" s="7">
        <v>0</v>
      </c>
      <c r="P1004" s="7">
        <v>0</v>
      </c>
      <c r="Q1004" s="7">
        <v>0</v>
      </c>
      <c r="R1004" s="7">
        <v>0</v>
      </c>
      <c r="S1004" s="7">
        <v>0</v>
      </c>
      <c r="T1004" s="8">
        <f>SUM(IO_Riparian[[#This Row],[JANUARY]:[DECEMBER]])</f>
        <v>0</v>
      </c>
    </row>
    <row r="1005" spans="1:20" x14ac:dyDescent="0.25">
      <c r="A1005" s="6" t="s">
        <v>734</v>
      </c>
      <c r="B1005" s="6" t="str">
        <f>IF(ISERROR(VLOOKUP(IO_Riparian[[#This Row],[APP_ID]],Table6[APPL_ID],1,FALSE)),"","Y")</f>
        <v>Y</v>
      </c>
      <c r="C1005" s="6" t="str">
        <f>IF(ISERROR(VLOOKUP(IO_Riparian[[#This Row],[APP_ID]],Sheet1!$C$2:$C$9,1,FALSE)),"","Y")</f>
        <v/>
      </c>
      <c r="E1005" s="6" t="s">
        <v>1537</v>
      </c>
      <c r="F1005" s="41" t="s">
        <v>1549</v>
      </c>
      <c r="G1005" s="6" t="s">
        <v>735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7">
        <v>0</v>
      </c>
      <c r="N1005" s="7">
        <v>0</v>
      </c>
      <c r="O1005" s="7">
        <v>0</v>
      </c>
      <c r="P1005" s="7">
        <v>0</v>
      </c>
      <c r="Q1005" s="7">
        <v>0</v>
      </c>
      <c r="R1005" s="7">
        <v>0</v>
      </c>
      <c r="S1005" s="7">
        <v>0</v>
      </c>
      <c r="T1005" s="8">
        <f>SUM(IO_Riparian[[#This Row],[JANUARY]:[DECEMBER]])</f>
        <v>0</v>
      </c>
    </row>
    <row r="1006" spans="1:20" x14ac:dyDescent="0.25">
      <c r="A1006" s="6" t="s">
        <v>761</v>
      </c>
      <c r="B1006" s="6" t="str">
        <f>IF(ISERROR(VLOOKUP(IO_Riparian[[#This Row],[APP_ID]],Table6[APPL_ID],1,FALSE)),"","Y")</f>
        <v>Y</v>
      </c>
      <c r="C1006" s="6" t="str">
        <f>IF(ISERROR(VLOOKUP(IO_Riparian[[#This Row],[APP_ID]],Sheet1!$C$2:$C$9,1,FALSE)),"","Y")</f>
        <v/>
      </c>
      <c r="E1006" s="6" t="s">
        <v>1537</v>
      </c>
      <c r="F1006" s="41" t="s">
        <v>1549</v>
      </c>
      <c r="G1006" s="6" t="s">
        <v>735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7">
        <v>0</v>
      </c>
      <c r="N1006" s="7">
        <v>0</v>
      </c>
      <c r="O1006" s="7">
        <v>0</v>
      </c>
      <c r="P1006" s="7">
        <v>0</v>
      </c>
      <c r="Q1006" s="7">
        <v>0</v>
      </c>
      <c r="R1006" s="7">
        <v>0</v>
      </c>
      <c r="S1006" s="7">
        <v>0</v>
      </c>
      <c r="T1006" s="8">
        <f>SUM(IO_Riparian[[#This Row],[JANUARY]:[DECEMBER]])</f>
        <v>0</v>
      </c>
    </row>
    <row r="1007" spans="1:20" x14ac:dyDescent="0.25">
      <c r="A1007" s="6" t="s">
        <v>752</v>
      </c>
      <c r="B1007" s="6" t="str">
        <f>IF(ISERROR(VLOOKUP(IO_Riparian[[#This Row],[APP_ID]],Table6[APPL_ID],1,FALSE)),"","Y")</f>
        <v>Y</v>
      </c>
      <c r="C1007" s="6" t="str">
        <f>IF(ISERROR(VLOOKUP(IO_Riparian[[#This Row],[APP_ID]],Sheet1!$C$2:$C$9,1,FALSE)),"","Y")</f>
        <v/>
      </c>
      <c r="E1007" s="6" t="s">
        <v>1537</v>
      </c>
      <c r="F1007" s="41" t="s">
        <v>1549</v>
      </c>
      <c r="G1007" s="6" t="s">
        <v>735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0</v>
      </c>
      <c r="N1007" s="7">
        <v>0</v>
      </c>
      <c r="O1007" s="7">
        <v>0</v>
      </c>
      <c r="P1007" s="7">
        <v>0</v>
      </c>
      <c r="Q1007" s="7">
        <v>0</v>
      </c>
      <c r="R1007" s="7">
        <v>0</v>
      </c>
      <c r="S1007" s="7">
        <v>0</v>
      </c>
      <c r="T1007" s="8">
        <f>SUM(IO_Riparian[[#This Row],[JANUARY]:[DECEMBER]])</f>
        <v>0</v>
      </c>
    </row>
    <row r="1008" spans="1:20" x14ac:dyDescent="0.25">
      <c r="A1008" s="6" t="s">
        <v>673</v>
      </c>
      <c r="B1008" s="6" t="str">
        <f>IF(ISERROR(VLOOKUP(IO_Riparian[[#This Row],[APP_ID]],Table6[APPL_ID],1,FALSE)),"","Y")</f>
        <v>Y</v>
      </c>
      <c r="C1008" s="6" t="str">
        <f>IF(ISERROR(VLOOKUP(IO_Riparian[[#This Row],[APP_ID]],Sheet1!$C$2:$C$9,1,FALSE)),"","Y")</f>
        <v/>
      </c>
      <c r="E1008" s="6" t="s">
        <v>1537</v>
      </c>
      <c r="F1008" s="41" t="s">
        <v>1548</v>
      </c>
      <c r="G1008" s="6" t="s">
        <v>674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7">
        <v>0</v>
      </c>
      <c r="N1008" s="7">
        <v>0</v>
      </c>
      <c r="O1008" s="7">
        <v>0</v>
      </c>
      <c r="P1008" s="7">
        <v>0</v>
      </c>
      <c r="Q1008" s="7">
        <v>0</v>
      </c>
      <c r="R1008" s="7">
        <v>0</v>
      </c>
      <c r="S1008" s="7">
        <v>0</v>
      </c>
      <c r="T1008" s="8">
        <f>SUM(IO_Riparian[[#This Row],[JANUARY]:[DECEMBER]])</f>
        <v>0</v>
      </c>
    </row>
    <row r="1009" spans="1:20" x14ac:dyDescent="0.25">
      <c r="A1009" s="6" t="s">
        <v>1474</v>
      </c>
      <c r="B1009" s="6" t="str">
        <f>IF(ISERROR(VLOOKUP(IO_Riparian[[#This Row],[APP_ID]],Table6[APPL_ID],1,FALSE)),"","Y")</f>
        <v>Y</v>
      </c>
      <c r="C1009" s="6" t="str">
        <f>IF(ISERROR(VLOOKUP(IO_Riparian[[#This Row],[APP_ID]],Sheet1!$C$2:$C$9,1,FALSE)),"","Y")</f>
        <v/>
      </c>
      <c r="E1009" s="6" t="s">
        <v>1537</v>
      </c>
      <c r="F1009" s="41" t="s">
        <v>1548</v>
      </c>
      <c r="G1009" s="6" t="s">
        <v>1475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7">
        <v>0</v>
      </c>
      <c r="N1009" s="7">
        <v>0</v>
      </c>
      <c r="O1009" s="7">
        <v>0</v>
      </c>
      <c r="P1009" s="7">
        <v>0</v>
      </c>
      <c r="Q1009" s="7">
        <v>0</v>
      </c>
      <c r="R1009" s="7">
        <v>0</v>
      </c>
      <c r="S1009" s="7">
        <v>0</v>
      </c>
      <c r="T1009" s="8">
        <f>SUM(IO_Riparian[[#This Row],[JANUARY]:[DECEMBER]])</f>
        <v>0</v>
      </c>
    </row>
    <row r="1010" spans="1:20" x14ac:dyDescent="0.25">
      <c r="A1010" s="6" t="s">
        <v>300</v>
      </c>
      <c r="B1010" s="6" t="str">
        <f>IF(ISERROR(VLOOKUP(IO_Riparian[[#This Row],[APP_ID]],Table6[APPL_ID],1,FALSE)),"","Y")</f>
        <v>Y</v>
      </c>
      <c r="C1010" s="6" t="str">
        <f>IF(ISERROR(VLOOKUP(IO_Riparian[[#This Row],[APP_ID]],Sheet1!$C$2:$C$9,1,FALSE)),"","Y")</f>
        <v/>
      </c>
      <c r="E1010" s="6" t="s">
        <v>1537</v>
      </c>
      <c r="F1010" s="41" t="s">
        <v>1548</v>
      </c>
      <c r="G1010" s="6" t="s">
        <v>301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7">
        <v>0</v>
      </c>
      <c r="N1010" s="7">
        <v>0</v>
      </c>
      <c r="O1010" s="7">
        <v>0</v>
      </c>
      <c r="P1010" s="7">
        <v>0</v>
      </c>
      <c r="Q1010" s="7">
        <v>0</v>
      </c>
      <c r="R1010" s="7">
        <v>0</v>
      </c>
      <c r="S1010" s="7">
        <v>0</v>
      </c>
      <c r="T1010" s="8">
        <f>SUM(IO_Riparian[[#This Row],[JANUARY]:[DECEMBER]])</f>
        <v>0</v>
      </c>
    </row>
    <row r="1011" spans="1:20" x14ac:dyDescent="0.25">
      <c r="A1011" s="6" t="s">
        <v>1315</v>
      </c>
      <c r="B1011" s="6" t="str">
        <f>IF(ISERROR(VLOOKUP(IO_Riparian[[#This Row],[APP_ID]],Table6[APPL_ID],1,FALSE)),"","Y")</f>
        <v>Y</v>
      </c>
      <c r="C1011" s="6" t="str">
        <f>IF(ISERROR(VLOOKUP(IO_Riparian[[#This Row],[APP_ID]],Sheet1!$C$2:$C$9,1,FALSE)),"","Y")</f>
        <v/>
      </c>
      <c r="E1011" s="6" t="s">
        <v>1537</v>
      </c>
      <c r="F1011" s="41" t="s">
        <v>1544</v>
      </c>
      <c r="G1011" s="6" t="s">
        <v>1316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7">
        <v>0</v>
      </c>
      <c r="N1011" s="7">
        <v>0</v>
      </c>
      <c r="O1011" s="7">
        <v>0</v>
      </c>
      <c r="P1011" s="7">
        <v>0</v>
      </c>
      <c r="Q1011" s="7">
        <v>0</v>
      </c>
      <c r="R1011" s="7">
        <v>0</v>
      </c>
      <c r="S1011" s="7">
        <v>0</v>
      </c>
      <c r="T1011" s="8">
        <f>SUM(IO_Riparian[[#This Row],[JANUARY]:[DECEMBER]])</f>
        <v>0</v>
      </c>
    </row>
    <row r="1012" spans="1:20" x14ac:dyDescent="0.25">
      <c r="A1012" s="6" t="s">
        <v>1476</v>
      </c>
      <c r="B1012" s="6" t="str">
        <f>IF(ISERROR(VLOOKUP(IO_Riparian[[#This Row],[APP_ID]],Table6[APPL_ID],1,FALSE)),"","Y")</f>
        <v>Y</v>
      </c>
      <c r="C1012" s="6" t="str">
        <f>IF(ISERROR(VLOOKUP(IO_Riparian[[#This Row],[APP_ID]],Sheet1!$C$2:$C$9,1,FALSE)),"","Y")</f>
        <v/>
      </c>
      <c r="E1012" s="6" t="s">
        <v>1537</v>
      </c>
      <c r="F1012" s="41" t="s">
        <v>1553</v>
      </c>
      <c r="G1012" s="6" t="s">
        <v>1475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7">
        <v>0</v>
      </c>
      <c r="N1012" s="7">
        <v>0</v>
      </c>
      <c r="O1012" s="7">
        <v>0</v>
      </c>
      <c r="P1012" s="7">
        <v>0</v>
      </c>
      <c r="Q1012" s="7">
        <v>0</v>
      </c>
      <c r="R1012" s="7">
        <v>0</v>
      </c>
      <c r="S1012" s="7">
        <v>0</v>
      </c>
      <c r="T1012" s="8">
        <f>SUM(IO_Riparian[[#This Row],[JANUARY]:[DECEMBER]])</f>
        <v>0</v>
      </c>
    </row>
    <row r="1013" spans="1:20" x14ac:dyDescent="0.25">
      <c r="A1013" s="6" t="s">
        <v>875</v>
      </c>
      <c r="B1013" s="6" t="str">
        <f>IF(ISERROR(VLOOKUP(IO_Riparian[[#This Row],[APP_ID]],Table6[APPL_ID],1,FALSE)),"","Y")</f>
        <v>Y</v>
      </c>
      <c r="C1013" s="6" t="str">
        <f>IF(ISERROR(VLOOKUP(IO_Riparian[[#This Row],[APP_ID]],Sheet1!$C$2:$C$9,1,FALSE)),"","Y")</f>
        <v/>
      </c>
      <c r="E1013" s="6" t="s">
        <v>1537</v>
      </c>
      <c r="F1013" s="41" t="s">
        <v>1549</v>
      </c>
      <c r="G1013" s="6" t="s">
        <v>876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7">
        <v>0</v>
      </c>
      <c r="N1013" s="7">
        <v>0</v>
      </c>
      <c r="O1013" s="7">
        <v>0</v>
      </c>
      <c r="P1013" s="7">
        <v>0</v>
      </c>
      <c r="Q1013" s="7">
        <v>0</v>
      </c>
      <c r="R1013" s="7">
        <v>0</v>
      </c>
      <c r="S1013" s="7">
        <v>0</v>
      </c>
      <c r="T1013" s="8">
        <f>SUM(IO_Riparian[[#This Row],[JANUARY]:[DECEMBER]])</f>
        <v>0</v>
      </c>
    </row>
    <row r="1014" spans="1:20" x14ac:dyDescent="0.25">
      <c r="A1014" s="6" t="s">
        <v>1479</v>
      </c>
      <c r="B1014" s="6" t="str">
        <f>IF(ISERROR(VLOOKUP(IO_Riparian[[#This Row],[APP_ID]],Table6[APPL_ID],1,FALSE)),"","Y")</f>
        <v>Y</v>
      </c>
      <c r="C1014" s="6" t="str">
        <f>IF(ISERROR(VLOOKUP(IO_Riparian[[#This Row],[APP_ID]],Sheet1!$C$2:$C$9,1,FALSE)),"","Y")</f>
        <v/>
      </c>
      <c r="E1014" s="6" t="s">
        <v>1537</v>
      </c>
      <c r="F1014" s="41" t="s">
        <v>1546</v>
      </c>
      <c r="G1014" s="6" t="s">
        <v>1475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7">
        <v>0</v>
      </c>
      <c r="N1014" s="7">
        <v>0</v>
      </c>
      <c r="O1014" s="7">
        <v>0</v>
      </c>
      <c r="P1014" s="7">
        <v>0</v>
      </c>
      <c r="Q1014" s="7">
        <v>0</v>
      </c>
      <c r="R1014" s="7">
        <v>0</v>
      </c>
      <c r="S1014" s="7">
        <v>0</v>
      </c>
      <c r="T1014" s="8">
        <f>SUM(IO_Riparian[[#This Row],[JANUARY]:[DECEMBER]])</f>
        <v>0</v>
      </c>
    </row>
    <row r="1015" spans="1:20" x14ac:dyDescent="0.25">
      <c r="A1015" s="6" t="s">
        <v>794</v>
      </c>
      <c r="B1015" s="6" t="str">
        <f>IF(ISERROR(VLOOKUP(IO_Riparian[[#This Row],[APP_ID]],Table6[APPL_ID],1,FALSE)),"","Y")</f>
        <v>Y</v>
      </c>
      <c r="C1015" s="6" t="str">
        <f>IF(ISERROR(VLOOKUP(IO_Riparian[[#This Row],[APP_ID]],Sheet1!$C$2:$C$9,1,FALSE)),"","Y")</f>
        <v/>
      </c>
      <c r="E1015" s="6" t="s">
        <v>1537</v>
      </c>
      <c r="F1015" s="41" t="s">
        <v>1557</v>
      </c>
      <c r="G1015" s="6" t="s">
        <v>795</v>
      </c>
      <c r="H1015" s="7">
        <v>0</v>
      </c>
      <c r="I1015" s="7">
        <v>0</v>
      </c>
      <c r="J1015" s="7">
        <v>0</v>
      </c>
      <c r="K1015" s="7">
        <v>1</v>
      </c>
      <c r="L1015" s="7">
        <v>1</v>
      </c>
      <c r="M1015" s="7">
        <v>1</v>
      </c>
      <c r="N1015" s="7">
        <v>0</v>
      </c>
      <c r="O1015" s="7">
        <v>0</v>
      </c>
      <c r="P1015" s="7">
        <v>0</v>
      </c>
      <c r="Q1015" s="7">
        <v>0</v>
      </c>
      <c r="R1015" s="7">
        <v>0</v>
      </c>
      <c r="S1015" s="7">
        <v>0</v>
      </c>
      <c r="T1015" s="8">
        <f>SUM(IO_Riparian[[#This Row],[JANUARY]:[DECEMBER]])</f>
        <v>3</v>
      </c>
    </row>
    <row r="1016" spans="1:20" x14ac:dyDescent="0.25">
      <c r="A1016" s="6" t="s">
        <v>22</v>
      </c>
      <c r="B1016" s="6" t="str">
        <f>IF(ISERROR(VLOOKUP(IO_Riparian[[#This Row],[APP_ID]],Table6[APPL_ID],1,FALSE)),"","Y")</f>
        <v>Y</v>
      </c>
      <c r="C1016" s="6" t="str">
        <f>IF(ISERROR(VLOOKUP(IO_Riparian[[#This Row],[APP_ID]],Sheet1!$C$2:$C$9,1,FALSE)),"","Y")</f>
        <v/>
      </c>
      <c r="E1016" s="6" t="s">
        <v>1537</v>
      </c>
      <c r="F1016" s="41" t="s">
        <v>1557</v>
      </c>
      <c r="G1016" s="6" t="s">
        <v>23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7">
        <v>0</v>
      </c>
      <c r="N1016" s="7">
        <v>0</v>
      </c>
      <c r="O1016" s="7">
        <v>0</v>
      </c>
      <c r="P1016" s="7">
        <v>0</v>
      </c>
      <c r="Q1016" s="7">
        <v>0</v>
      </c>
      <c r="R1016" s="7">
        <v>0</v>
      </c>
      <c r="S1016" s="7">
        <v>0</v>
      </c>
      <c r="T1016" s="8">
        <f>SUM(IO_Riparian[[#This Row],[JANUARY]:[DECEMBER]])</f>
        <v>0</v>
      </c>
    </row>
    <row r="1017" spans="1:20" x14ac:dyDescent="0.25">
      <c r="A1017" s="6" t="s">
        <v>1429</v>
      </c>
      <c r="B1017" s="6" t="str">
        <f>IF(ISERROR(VLOOKUP(IO_Riparian[[#This Row],[APP_ID]],Table6[APPL_ID],1,FALSE)),"","Y")</f>
        <v>Y</v>
      </c>
      <c r="C1017" s="6" t="str">
        <f>IF(ISERROR(VLOOKUP(IO_Riparian[[#This Row],[APP_ID]],Sheet1!$C$2:$C$9,1,FALSE)),"","Y")</f>
        <v/>
      </c>
      <c r="E1017" s="6" t="s">
        <v>1537</v>
      </c>
      <c r="F1017" s="41" t="s">
        <v>1538</v>
      </c>
      <c r="G1017" s="6" t="s">
        <v>1430</v>
      </c>
      <c r="H1017" s="7">
        <v>0</v>
      </c>
      <c r="I1017" s="7">
        <v>1500</v>
      </c>
      <c r="J1017" s="7">
        <v>1500</v>
      </c>
      <c r="K1017" s="7">
        <v>1500</v>
      </c>
      <c r="L1017" s="7">
        <v>1500</v>
      </c>
      <c r="M1017" s="7">
        <v>1500</v>
      </c>
      <c r="N1017" s="7">
        <v>1500</v>
      </c>
      <c r="O1017" s="7">
        <v>1500</v>
      </c>
      <c r="P1017" s="7">
        <v>1500</v>
      </c>
      <c r="Q1017" s="7">
        <v>1500</v>
      </c>
      <c r="R1017" s="7">
        <v>1500</v>
      </c>
      <c r="S1017" s="7">
        <v>0</v>
      </c>
      <c r="T1017" s="8">
        <f>SUM(IO_Riparian[[#This Row],[JANUARY]:[DECEMBER]])</f>
        <v>15000</v>
      </c>
    </row>
    <row r="1018" spans="1:20" x14ac:dyDescent="0.25">
      <c r="A1018" s="6" t="s">
        <v>37</v>
      </c>
      <c r="B1018" s="6" t="str">
        <f>IF(ISERROR(VLOOKUP(IO_Riparian[[#This Row],[APP_ID]],Table6[APPL_ID],1,FALSE)),"","Y")</f>
        <v>Y</v>
      </c>
      <c r="C1018" s="6" t="str">
        <f>IF(ISERROR(VLOOKUP(IO_Riparian[[#This Row],[APP_ID]],Sheet1!$C$2:$C$9,1,FALSE)),"","Y")</f>
        <v/>
      </c>
      <c r="E1018" s="6" t="s">
        <v>1537</v>
      </c>
      <c r="F1018" s="41" t="s">
        <v>1538</v>
      </c>
      <c r="G1018" s="6" t="s">
        <v>38</v>
      </c>
      <c r="H1018" s="7">
        <v>49.5</v>
      </c>
      <c r="I1018" s="7">
        <v>505.6</v>
      </c>
      <c r="J1018" s="7">
        <v>183.4</v>
      </c>
      <c r="K1018" s="7">
        <v>826.6</v>
      </c>
      <c r="L1018" s="7">
        <v>1307.8</v>
      </c>
      <c r="M1018" s="7">
        <v>1678.1</v>
      </c>
      <c r="N1018" s="7">
        <v>1983.6</v>
      </c>
      <c r="O1018" s="7">
        <v>1310.9</v>
      </c>
      <c r="P1018" s="7">
        <v>710.2</v>
      </c>
      <c r="Q1018" s="7">
        <v>189.7</v>
      </c>
      <c r="R1018" s="7">
        <v>14.7</v>
      </c>
      <c r="S1018" s="7">
        <v>0</v>
      </c>
      <c r="T1018" s="8">
        <f>SUM(IO_Riparian[[#This Row],[JANUARY]:[DECEMBER]])</f>
        <v>8760.1000000000022</v>
      </c>
    </row>
    <row r="1019" spans="1:20" x14ac:dyDescent="0.25">
      <c r="A1019" s="6" t="s">
        <v>274</v>
      </c>
      <c r="B1019" s="6" t="str">
        <f>IF(ISERROR(VLOOKUP(IO_Riparian[[#This Row],[APP_ID]],Table6[APPL_ID],1,FALSE)),"","Y")</f>
        <v>Y</v>
      </c>
      <c r="C1019" s="6" t="str">
        <f>IF(ISERROR(VLOOKUP(IO_Riparian[[#This Row],[APP_ID]],Sheet1!$C$2:$C$9,1,FALSE)),"","Y")</f>
        <v/>
      </c>
      <c r="E1019" s="6" t="s">
        <v>1537</v>
      </c>
      <c r="F1019" s="41" t="s">
        <v>1548</v>
      </c>
      <c r="G1019" s="6" t="s">
        <v>275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7">
        <v>0</v>
      </c>
      <c r="N1019" s="7">
        <v>0</v>
      </c>
      <c r="O1019" s="7">
        <v>0</v>
      </c>
      <c r="P1019" s="7">
        <v>0</v>
      </c>
      <c r="Q1019" s="7">
        <v>0</v>
      </c>
      <c r="R1019" s="7">
        <v>0</v>
      </c>
      <c r="S1019" s="7">
        <v>0</v>
      </c>
      <c r="T1019" s="8">
        <f>SUM(IO_Riparian[[#This Row],[JANUARY]:[DECEMBER]])</f>
        <v>0</v>
      </c>
    </row>
    <row r="1020" spans="1:20" x14ac:dyDescent="0.25">
      <c r="A1020" s="6" t="s">
        <v>97</v>
      </c>
      <c r="B1020" s="6" t="str">
        <f>IF(ISERROR(VLOOKUP(IO_Riparian[[#This Row],[APP_ID]],Table6[APPL_ID],1,FALSE)),"","Y")</f>
        <v>Y</v>
      </c>
      <c r="C1020" s="6" t="str">
        <f>IF(ISERROR(VLOOKUP(IO_Riparian[[#This Row],[APP_ID]],Sheet1!$C$2:$C$9,1,FALSE)),"","Y")</f>
        <v/>
      </c>
      <c r="E1020" s="6" t="s">
        <v>1537</v>
      </c>
      <c r="F1020" s="41" t="s">
        <v>1548</v>
      </c>
      <c r="G1020" s="6" t="s">
        <v>98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0</v>
      </c>
      <c r="N1020" s="7">
        <v>0</v>
      </c>
      <c r="O1020" s="7">
        <v>0</v>
      </c>
      <c r="P1020" s="7">
        <v>0</v>
      </c>
      <c r="Q1020" s="7">
        <v>0</v>
      </c>
      <c r="R1020" s="7">
        <v>0</v>
      </c>
      <c r="S1020" s="7">
        <v>0</v>
      </c>
      <c r="T1020" s="8">
        <f>SUM(IO_Riparian[[#This Row],[JANUARY]:[DECEMBER]])</f>
        <v>0</v>
      </c>
    </row>
    <row r="1021" spans="1:20" x14ac:dyDescent="0.25">
      <c r="A1021" s="6" t="s">
        <v>378</v>
      </c>
      <c r="B1021" s="6" t="str">
        <f>IF(ISERROR(VLOOKUP(IO_Riparian[[#This Row],[APP_ID]],Table6[APPL_ID],1,FALSE)),"","Y")</f>
        <v>Y</v>
      </c>
      <c r="C1021" s="6" t="str">
        <f>IF(ISERROR(VLOOKUP(IO_Riparian[[#This Row],[APP_ID]],Sheet1!$C$2:$C$9,1,FALSE)),"","Y")</f>
        <v/>
      </c>
      <c r="E1021" s="6" t="e">
        <v>#N/A</v>
      </c>
      <c r="F1021" s="41" t="e">
        <v>#N/A</v>
      </c>
      <c r="G1021" s="6" t="s">
        <v>379</v>
      </c>
      <c r="H1021" s="7">
        <v>1</v>
      </c>
      <c r="I1021" s="7">
        <v>1</v>
      </c>
      <c r="J1021" s="7">
        <v>1</v>
      </c>
      <c r="K1021" s="7">
        <v>1</v>
      </c>
      <c r="L1021" s="7">
        <v>1</v>
      </c>
      <c r="M1021" s="7">
        <v>1</v>
      </c>
      <c r="N1021" s="7">
        <v>1</v>
      </c>
      <c r="O1021" s="7">
        <v>1</v>
      </c>
      <c r="P1021" s="7">
        <v>1</v>
      </c>
      <c r="Q1021" s="7">
        <v>1</v>
      </c>
      <c r="R1021" s="7">
        <v>1</v>
      </c>
      <c r="S1021" s="7">
        <v>1</v>
      </c>
      <c r="T1021" s="8">
        <f>SUM(IO_Riparian[[#This Row],[JANUARY]:[DECEMBER]])</f>
        <v>12</v>
      </c>
    </row>
    <row r="1022" spans="1:20" x14ac:dyDescent="0.25">
      <c r="A1022" s="6" t="s">
        <v>1098</v>
      </c>
      <c r="B1022" s="6" t="str">
        <f>IF(ISERROR(VLOOKUP(IO_Riparian[[#This Row],[APP_ID]],Table6[APPL_ID],1,FALSE)),"","Y")</f>
        <v>Y</v>
      </c>
      <c r="C1022" s="6" t="str">
        <f>IF(ISERROR(VLOOKUP(IO_Riparian[[#This Row],[APP_ID]],Sheet1!$C$2:$C$9,1,FALSE)),"","Y")</f>
        <v/>
      </c>
      <c r="E1022" s="6" t="e">
        <v>#N/A</v>
      </c>
      <c r="F1022" s="41" t="e">
        <v>#N/A</v>
      </c>
      <c r="G1022" s="6" t="s">
        <v>1099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0</v>
      </c>
      <c r="N1022" s="7">
        <v>0</v>
      </c>
      <c r="O1022" s="7">
        <v>0</v>
      </c>
      <c r="P1022" s="7">
        <v>0</v>
      </c>
      <c r="Q1022" s="7">
        <v>0</v>
      </c>
      <c r="R1022" s="7">
        <v>0</v>
      </c>
      <c r="S1022" s="7">
        <v>0</v>
      </c>
      <c r="T1022" s="8">
        <f>SUM(IO_Riparian[[#This Row],[JANUARY]:[DECEMBER]])</f>
        <v>0</v>
      </c>
    </row>
    <row r="1023" spans="1:20" x14ac:dyDescent="0.25">
      <c r="A1023" s="6" t="s">
        <v>409</v>
      </c>
      <c r="B1023" s="6" t="str">
        <f>IF(ISERROR(VLOOKUP(IO_Riparian[[#This Row],[APP_ID]],Table6[APPL_ID],1,FALSE)),"","Y")</f>
        <v>Y</v>
      </c>
      <c r="C1023" s="6" t="str">
        <f>IF(ISERROR(VLOOKUP(IO_Riparian[[#This Row],[APP_ID]],Sheet1!$C$2:$C$9,1,FALSE)),"","Y")</f>
        <v/>
      </c>
      <c r="E1023" s="6" t="e">
        <v>#N/A</v>
      </c>
      <c r="F1023" s="41" t="e">
        <v>#N/A</v>
      </c>
      <c r="G1023" s="6" t="s">
        <v>225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7">
        <v>0</v>
      </c>
      <c r="N1023" s="7">
        <v>0</v>
      </c>
      <c r="O1023" s="7">
        <v>0</v>
      </c>
      <c r="P1023" s="7">
        <v>0</v>
      </c>
      <c r="Q1023" s="7">
        <v>0</v>
      </c>
      <c r="R1023" s="7">
        <v>0</v>
      </c>
      <c r="S1023" s="7">
        <v>0</v>
      </c>
      <c r="T1023" s="8">
        <f>SUM(IO_Riparian[[#This Row],[JANUARY]:[DECEMBER]])</f>
        <v>0</v>
      </c>
    </row>
    <row r="1024" spans="1:20" x14ac:dyDescent="0.25">
      <c r="A1024" s="6" t="s">
        <v>927</v>
      </c>
      <c r="B1024" s="6" t="str">
        <f>IF(ISERROR(VLOOKUP(IO_Riparian[[#This Row],[APP_ID]],Table6[APPL_ID],1,FALSE)),"","Y")</f>
        <v>Y</v>
      </c>
      <c r="C1024" s="6" t="str">
        <f>IF(ISERROR(VLOOKUP(IO_Riparian[[#This Row],[APP_ID]],Sheet1!$C$2:$C$9,1,FALSE)),"","Y")</f>
        <v/>
      </c>
      <c r="E1024" s="6" t="e">
        <v>#N/A</v>
      </c>
      <c r="F1024" s="41" t="e">
        <v>#N/A</v>
      </c>
      <c r="G1024" s="6" t="s">
        <v>889</v>
      </c>
      <c r="H1024" s="7">
        <v>0</v>
      </c>
      <c r="I1024" s="7">
        <v>0</v>
      </c>
      <c r="J1024" s="7">
        <v>0</v>
      </c>
      <c r="K1024" s="7">
        <v>1</v>
      </c>
      <c r="L1024" s="7">
        <v>1</v>
      </c>
      <c r="M1024" s="7">
        <v>1</v>
      </c>
      <c r="N1024" s="7">
        <v>1</v>
      </c>
      <c r="O1024" s="7">
        <v>0</v>
      </c>
      <c r="P1024" s="7">
        <v>0</v>
      </c>
      <c r="Q1024" s="7">
        <v>0</v>
      </c>
      <c r="R1024" s="7">
        <v>0</v>
      </c>
      <c r="S1024" s="7">
        <v>0</v>
      </c>
      <c r="T1024" s="8">
        <f>SUM(IO_Riparian[[#This Row],[JANUARY]:[DECEMBER]])</f>
        <v>4</v>
      </c>
    </row>
    <row r="1025" spans="1:20" x14ac:dyDescent="0.25">
      <c r="A1025" s="6" t="s">
        <v>1494</v>
      </c>
      <c r="B1025" s="6" t="str">
        <f>IF(ISERROR(VLOOKUP(IO_Riparian[[#This Row],[APP_ID]],Table6[APPL_ID],1,FALSE)),"","Y")</f>
        <v/>
      </c>
      <c r="C1025" s="6" t="str">
        <f>IF(ISERROR(VLOOKUP(IO_Riparian[[#This Row],[APP_ID]],Sheet1!$C$2:$C$9,1,FALSE)),"","Y")</f>
        <v/>
      </c>
      <c r="E1025" s="6" t="s">
        <v>1551</v>
      </c>
      <c r="F1025" s="41" t="s">
        <v>1532</v>
      </c>
      <c r="G1025" s="6" t="s">
        <v>1495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7">
        <v>0</v>
      </c>
      <c r="N1025" s="7">
        <v>0</v>
      </c>
      <c r="O1025" s="7">
        <v>0</v>
      </c>
      <c r="P1025" s="7">
        <v>0</v>
      </c>
      <c r="Q1025" s="7">
        <v>0</v>
      </c>
      <c r="R1025" s="7">
        <v>0</v>
      </c>
      <c r="S1025" s="7">
        <v>0</v>
      </c>
      <c r="T1025" s="8">
        <f>SUM(IO_Riparian[[#This Row],[JANUARY]:[DECEMBER]])</f>
        <v>0</v>
      </c>
    </row>
    <row r="1026" spans="1:20" x14ac:dyDescent="0.25">
      <c r="A1026" s="28">
        <f>SUBTOTAL(103,IO_Riparian[APP_ID])</f>
        <v>1024</v>
      </c>
      <c r="B1026" s="28"/>
      <c r="C1026" s="28"/>
      <c r="D1026" s="28"/>
      <c r="E1026" s="28"/>
      <c r="F1026" s="28"/>
      <c r="G1026" s="28"/>
      <c r="H1026" s="2">
        <f>SUBTOTAL(109,IO_Riparian[JANUARY])</f>
        <v>14212.441999999999</v>
      </c>
      <c r="I1026" s="2">
        <f>SUBTOTAL(109,IO_Riparian[FEBRUARY])</f>
        <v>24508.811999999998</v>
      </c>
      <c r="J1026" s="2">
        <f>SUBTOTAL(109,IO_Riparian[MARCH])</f>
        <v>33436.135000000002</v>
      </c>
      <c r="K1026" s="2">
        <f>SUBTOTAL(109,IO_Riparian[APRIL])</f>
        <v>45149.648000000001</v>
      </c>
      <c r="L1026" s="2">
        <f>SUBTOTAL(109,IO_Riparian[MAY])</f>
        <v>97718.366000000009</v>
      </c>
      <c r="M1026" s="2">
        <f>SUBTOTAL(109,IO_Riparian[JUNE])</f>
        <v>131369.84</v>
      </c>
      <c r="N1026" s="2">
        <f>SUBTOTAL(109,IO_Riparian[JULY])</f>
        <v>155296.014</v>
      </c>
      <c r="O1026" s="2">
        <f>SUBTOTAL(109,IO_Riparian[AUGUST])</f>
        <v>126835.54699999999</v>
      </c>
      <c r="P1026" s="2">
        <f>SUBTOTAL(109,IO_Riparian[SEPTEMBER])</f>
        <v>67248.125</v>
      </c>
      <c r="Q1026" s="2">
        <f>SUBTOTAL(109,IO_Riparian[OCTOBER])</f>
        <v>46535.731</v>
      </c>
      <c r="R1026" s="2">
        <f>SUBTOTAL(109,IO_Riparian[NOVEMBER])</f>
        <v>47678.663999999997</v>
      </c>
      <c r="S1026" s="2">
        <f>SUBTOTAL(109,IO_Riparian[DECEMBER])</f>
        <v>15900.505999999999</v>
      </c>
      <c r="T1026" s="2">
        <f>SUBTOTAL(109,IO_Riparian[TOTAL])</f>
        <v>805889.83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0"/>
  <sheetViews>
    <sheetView workbookViewId="0">
      <selection activeCell="E4" sqref="E4"/>
    </sheetView>
  </sheetViews>
  <sheetFormatPr defaultRowHeight="15" x14ac:dyDescent="0.25"/>
  <cols>
    <col min="1" max="1" width="9.7109375" style="6" customWidth="1"/>
    <col min="2" max="2" width="10.28515625" style="6" bestFit="1" customWidth="1"/>
    <col min="3" max="3" width="11" style="6" bestFit="1" customWidth="1"/>
    <col min="4" max="4" width="21" style="6" bestFit="1" customWidth="1"/>
    <col min="5" max="5" width="26.85546875" style="6" bestFit="1" customWidth="1"/>
    <col min="6" max="6" width="67.28515625" style="6" bestFit="1" customWidth="1"/>
    <col min="7" max="7" width="11.7109375" style="6" hidden="1" customWidth="1"/>
    <col min="8" max="8" width="12.5703125" style="6" hidden="1" customWidth="1"/>
    <col min="9" max="9" width="10" style="6" hidden="1" customWidth="1"/>
    <col min="10" max="13" width="9" style="6" bestFit="1" customWidth="1"/>
    <col min="14" max="14" width="10.85546875" style="6" customWidth="1"/>
    <col min="15" max="15" width="13.5703125" style="6" customWidth="1"/>
    <col min="16" max="16" width="11.5703125" style="6" customWidth="1"/>
    <col min="17" max="17" width="13.5703125" style="6" customWidth="1"/>
    <col min="18" max="18" width="12.85546875" style="6" hidden="1" customWidth="1"/>
    <col min="19" max="19" width="9" style="6" hidden="1" customWidth="1"/>
    <col min="20" max="20" width="123.7109375" style="6" hidden="1" customWidth="1"/>
    <col min="21" max="21" width="0" style="6" hidden="1" customWidth="1"/>
    <col min="22" max="16384" width="9.140625" style="6"/>
  </cols>
  <sheetData>
    <row r="1" spans="1:21" s="4" customFormat="1" ht="30" customHeight="1" x14ac:dyDescent="0.25">
      <c r="A1" s="3" t="s">
        <v>1481</v>
      </c>
      <c r="B1" s="3" t="s">
        <v>1530</v>
      </c>
      <c r="C1" s="3" t="s">
        <v>1529</v>
      </c>
      <c r="D1" s="3" t="s">
        <v>1522</v>
      </c>
      <c r="E1" s="3" t="s">
        <v>1519</v>
      </c>
      <c r="F1" s="3" t="s">
        <v>1</v>
      </c>
      <c r="G1" s="3" t="s">
        <v>1503</v>
      </c>
      <c r="H1" s="4" t="s">
        <v>1482</v>
      </c>
      <c r="I1" s="4" t="s">
        <v>1483</v>
      </c>
      <c r="J1" s="4" t="s">
        <v>1484</v>
      </c>
      <c r="K1" s="4" t="s">
        <v>1485</v>
      </c>
      <c r="L1" s="4" t="s">
        <v>6</v>
      </c>
      <c r="M1" s="4" t="s">
        <v>1486</v>
      </c>
      <c r="N1" s="4" t="s">
        <v>1487</v>
      </c>
      <c r="O1" s="4" t="s">
        <v>1488</v>
      </c>
      <c r="P1" s="4" t="s">
        <v>1489</v>
      </c>
      <c r="Q1" s="4" t="s">
        <v>1490</v>
      </c>
      <c r="R1" s="4" t="s">
        <v>1491</v>
      </c>
      <c r="S1" s="4" t="s">
        <v>1492</v>
      </c>
      <c r="T1" s="5" t="s">
        <v>1493</v>
      </c>
      <c r="U1" s="19" t="s">
        <v>1502</v>
      </c>
    </row>
    <row r="2" spans="1:21" x14ac:dyDescent="0.25">
      <c r="A2" s="6" t="s">
        <v>24</v>
      </c>
      <c r="B2" s="6" t="str">
        <f>IF(ISERROR(VLOOKUP(IO_Pre_14[[#This Row],[APP_ID]],Table7[APPL_ID],1,FALSE)),"","Y")</f>
        <v>Y</v>
      </c>
      <c r="C2" s="6" t="str">
        <f>IF(ISERROR(VLOOKUP(IO_Pre_14[[#This Row],[APP_ID]],Sheet1!$C$2:$C$9,1,FALSE)),"","Y")</f>
        <v/>
      </c>
      <c r="D2" s="6" t="s">
        <v>1551</v>
      </c>
      <c r="E2" s="6" t="s">
        <v>1532</v>
      </c>
      <c r="F2" s="6" t="s">
        <v>25</v>
      </c>
      <c r="G2" s="6">
        <v>1858</v>
      </c>
      <c r="H2" s="7">
        <v>98</v>
      </c>
      <c r="I2" s="7">
        <v>0</v>
      </c>
      <c r="J2" s="7">
        <v>0</v>
      </c>
      <c r="K2" s="7">
        <v>74</v>
      </c>
      <c r="L2" s="7">
        <v>120</v>
      </c>
      <c r="M2" s="7">
        <v>200</v>
      </c>
      <c r="N2" s="7">
        <v>265</v>
      </c>
      <c r="O2" s="7">
        <v>150</v>
      </c>
      <c r="P2" s="7">
        <v>76</v>
      </c>
      <c r="Q2" s="7">
        <v>0</v>
      </c>
      <c r="R2" s="7">
        <v>0</v>
      </c>
      <c r="S2" s="7">
        <v>0</v>
      </c>
      <c r="T2" s="8">
        <f>SUM(IO_Pre_14[[#This Row],[JANUARY]:[DECEMBER]])</f>
        <v>983</v>
      </c>
      <c r="U2" s="11"/>
    </row>
    <row r="3" spans="1:21" x14ac:dyDescent="0.25">
      <c r="A3" s="6" t="s">
        <v>26</v>
      </c>
      <c r="B3" s="6" t="str">
        <f>IF(ISERROR(VLOOKUP(IO_Pre_14[[#This Row],[APP_ID]],Table7[APPL_ID],1,FALSE)),"","Y")</f>
        <v>Y</v>
      </c>
      <c r="C3" s="6" t="str">
        <f>IF(ISERROR(VLOOKUP(IO_Pre_14[[#This Row],[APP_ID]],Sheet1!$C$2:$C$9,1,FALSE)),"","Y")</f>
        <v/>
      </c>
      <c r="D3" s="6" t="s">
        <v>1551</v>
      </c>
      <c r="E3" s="6" t="s">
        <v>1532</v>
      </c>
      <c r="F3" s="6" t="s">
        <v>25</v>
      </c>
      <c r="G3" s="6">
        <v>1858</v>
      </c>
      <c r="H3" s="7">
        <v>0</v>
      </c>
      <c r="I3" s="7">
        <v>0</v>
      </c>
      <c r="J3" s="7">
        <v>0</v>
      </c>
      <c r="K3" s="7">
        <v>0</v>
      </c>
      <c r="L3" s="7">
        <v>65</v>
      </c>
      <c r="M3" s="7">
        <v>35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8">
        <f>SUM(IO_Pre_14[[#This Row],[JANUARY]:[DECEMBER]])</f>
        <v>100</v>
      </c>
      <c r="U3" s="11"/>
    </row>
    <row r="4" spans="1:21" x14ac:dyDescent="0.25">
      <c r="A4" s="6" t="s">
        <v>27</v>
      </c>
      <c r="B4" s="6" t="str">
        <f>IF(ISERROR(VLOOKUP(IO_Pre_14[[#This Row],[APP_ID]],Table7[APPL_ID],1,FALSE)),"","Y")</f>
        <v>Y</v>
      </c>
      <c r="C4" s="6" t="str">
        <f>IF(ISERROR(VLOOKUP(IO_Pre_14[[#This Row],[APP_ID]],Sheet1!$C$2:$C$9,1,FALSE)),"","Y")</f>
        <v/>
      </c>
      <c r="D4" s="6" t="s">
        <v>1551</v>
      </c>
      <c r="E4" s="6" t="s">
        <v>1532</v>
      </c>
      <c r="F4" s="6" t="s">
        <v>25</v>
      </c>
      <c r="G4" s="6">
        <v>1858</v>
      </c>
      <c r="H4" s="7">
        <v>0</v>
      </c>
      <c r="I4" s="7">
        <v>0</v>
      </c>
      <c r="J4" s="7">
        <v>35</v>
      </c>
      <c r="K4" s="7">
        <v>45</v>
      </c>
      <c r="L4" s="7">
        <v>50</v>
      </c>
      <c r="M4" s="7">
        <v>60</v>
      </c>
      <c r="N4" s="7">
        <v>55</v>
      </c>
      <c r="O4" s="7">
        <v>20</v>
      </c>
      <c r="P4" s="7">
        <v>0</v>
      </c>
      <c r="Q4" s="7">
        <v>0</v>
      </c>
      <c r="R4" s="7">
        <v>0</v>
      </c>
      <c r="S4" s="7">
        <v>0</v>
      </c>
      <c r="T4" s="8">
        <f>SUM(IO_Pre_14[[#This Row],[JANUARY]:[DECEMBER]])</f>
        <v>265</v>
      </c>
      <c r="U4" s="11"/>
    </row>
    <row r="5" spans="1:21" x14ac:dyDescent="0.25">
      <c r="A5" s="6" t="s">
        <v>29</v>
      </c>
      <c r="B5" s="6" t="str">
        <f>IF(ISERROR(VLOOKUP(IO_Pre_14[[#This Row],[APP_ID]],Table7[APPL_ID],1,FALSE)),"","Y")</f>
        <v>Y</v>
      </c>
      <c r="C5" s="6" t="str">
        <f>IF(ISERROR(VLOOKUP(IO_Pre_14[[#This Row],[APP_ID]],Sheet1!$C$2:$C$9,1,FALSE)),"","Y")</f>
        <v/>
      </c>
      <c r="D5" s="6" t="s">
        <v>1551</v>
      </c>
      <c r="E5" s="6" t="s">
        <v>1532</v>
      </c>
      <c r="F5" s="6" t="s">
        <v>30</v>
      </c>
      <c r="G5" s="6">
        <v>1858</v>
      </c>
      <c r="H5" s="7">
        <v>0</v>
      </c>
      <c r="I5" s="7">
        <v>0</v>
      </c>
      <c r="J5" s="7">
        <v>155</v>
      </c>
      <c r="K5" s="7">
        <v>200</v>
      </c>
      <c r="L5" s="7">
        <v>150</v>
      </c>
      <c r="M5" s="7">
        <v>200</v>
      </c>
      <c r="N5" s="7">
        <v>210</v>
      </c>
      <c r="O5" s="7">
        <v>145</v>
      </c>
      <c r="P5" s="7">
        <v>105</v>
      </c>
      <c r="Q5" s="7">
        <v>0</v>
      </c>
      <c r="R5" s="7">
        <v>0</v>
      </c>
      <c r="S5" s="7">
        <v>0</v>
      </c>
      <c r="T5" s="8">
        <f>SUM(IO_Pre_14[[#This Row],[JANUARY]:[DECEMBER]])</f>
        <v>1165</v>
      </c>
      <c r="U5" s="11"/>
    </row>
    <row r="6" spans="1:21" x14ac:dyDescent="0.25">
      <c r="A6" s="6" t="s">
        <v>28</v>
      </c>
      <c r="B6" s="6" t="str">
        <f>IF(ISERROR(VLOOKUP(IO_Pre_14[[#This Row],[APP_ID]],Table7[APPL_ID],1,FALSE)),"","Y")</f>
        <v>Y</v>
      </c>
      <c r="C6" s="6" t="str">
        <f>IF(ISERROR(VLOOKUP(IO_Pre_14[[#This Row],[APP_ID]],Sheet1!$C$2:$C$9,1,FALSE)),"","Y")</f>
        <v/>
      </c>
      <c r="D6" s="6" t="s">
        <v>1551</v>
      </c>
      <c r="E6" s="6" t="s">
        <v>1532</v>
      </c>
      <c r="F6" s="6" t="s">
        <v>25</v>
      </c>
      <c r="G6" s="6">
        <v>1858</v>
      </c>
      <c r="H6" s="7">
        <v>0</v>
      </c>
      <c r="I6" s="7">
        <v>0</v>
      </c>
      <c r="J6" s="7">
        <v>86.8</v>
      </c>
      <c r="K6" s="7">
        <v>76.2</v>
      </c>
      <c r="L6" s="7">
        <v>81.099999999999994</v>
      </c>
      <c r="M6" s="7">
        <v>120</v>
      </c>
      <c r="N6" s="7">
        <v>110</v>
      </c>
      <c r="O6" s="7">
        <v>60</v>
      </c>
      <c r="P6" s="7">
        <v>0</v>
      </c>
      <c r="Q6" s="7">
        <v>0</v>
      </c>
      <c r="R6" s="7">
        <v>0</v>
      </c>
      <c r="S6" s="7">
        <v>0</v>
      </c>
      <c r="T6" s="8">
        <f>SUM(IO_Pre_14[[#This Row],[JANUARY]:[DECEMBER]])</f>
        <v>534.1</v>
      </c>
      <c r="U6" s="11"/>
    </row>
    <row r="7" spans="1:21" x14ac:dyDescent="0.25">
      <c r="A7" s="6" t="s">
        <v>267</v>
      </c>
      <c r="B7" s="6" t="str">
        <f>IF(ISERROR(VLOOKUP(IO_Pre_14[[#This Row],[APP_ID]],Table7[APPL_ID],1,FALSE)),"","Y")</f>
        <v>Y</v>
      </c>
      <c r="C7" s="6" t="str">
        <f>IF(ISERROR(VLOOKUP(IO_Pre_14[[#This Row],[APP_ID]],Sheet1!$C$2:$C$9,1,FALSE)),"","Y")</f>
        <v/>
      </c>
      <c r="D7" s="6" t="s">
        <v>1551</v>
      </c>
      <c r="E7" s="6" t="s">
        <v>1532</v>
      </c>
      <c r="F7" s="6" t="s">
        <v>263</v>
      </c>
      <c r="G7" s="6">
        <v>1890</v>
      </c>
      <c r="H7" s="7">
        <v>0</v>
      </c>
      <c r="I7" s="7">
        <v>0</v>
      </c>
      <c r="J7" s="7">
        <v>137</v>
      </c>
      <c r="K7" s="7">
        <v>165</v>
      </c>
      <c r="L7" s="7">
        <v>187</v>
      </c>
      <c r="M7" s="7">
        <v>237</v>
      </c>
      <c r="N7" s="7">
        <v>266</v>
      </c>
      <c r="O7" s="7">
        <v>233</v>
      </c>
      <c r="P7" s="7">
        <v>173</v>
      </c>
      <c r="Q7" s="7">
        <v>92</v>
      </c>
      <c r="R7" s="7">
        <v>30</v>
      </c>
      <c r="S7" s="7">
        <v>0</v>
      </c>
      <c r="T7" s="8">
        <f>SUM(IO_Pre_14[[#This Row],[JANUARY]:[DECEMBER]])</f>
        <v>1520</v>
      </c>
      <c r="U7" s="11"/>
    </row>
    <row r="8" spans="1:21" x14ac:dyDescent="0.25">
      <c r="A8" s="6" t="s">
        <v>262</v>
      </c>
      <c r="B8" s="6" t="str">
        <f>IF(ISERROR(VLOOKUP(IO_Pre_14[[#This Row],[APP_ID]],Table7[APPL_ID],1,FALSE)),"","Y")</f>
        <v>Y</v>
      </c>
      <c r="C8" s="6" t="str">
        <f>IF(ISERROR(VLOOKUP(IO_Pre_14[[#This Row],[APP_ID]],Sheet1!$C$2:$C$9,1,FALSE)),"","Y")</f>
        <v/>
      </c>
      <c r="D8" s="6" t="s">
        <v>1551</v>
      </c>
      <c r="E8" s="6" t="s">
        <v>1532</v>
      </c>
      <c r="F8" s="6" t="s">
        <v>263</v>
      </c>
      <c r="G8" s="6">
        <v>1890</v>
      </c>
      <c r="H8" s="7">
        <v>0</v>
      </c>
      <c r="I8" s="7">
        <v>0</v>
      </c>
      <c r="J8" s="7">
        <v>59</v>
      </c>
      <c r="K8" s="7">
        <v>71</v>
      </c>
      <c r="L8" s="7">
        <v>80</v>
      </c>
      <c r="M8" s="7">
        <v>102</v>
      </c>
      <c r="N8" s="7">
        <v>114</v>
      </c>
      <c r="O8" s="7">
        <v>100</v>
      </c>
      <c r="P8" s="7">
        <v>75</v>
      </c>
      <c r="Q8" s="7">
        <v>31</v>
      </c>
      <c r="R8" s="7">
        <v>0</v>
      </c>
      <c r="S8" s="7">
        <v>0</v>
      </c>
      <c r="T8" s="8">
        <f>SUM(IO_Pre_14[[#This Row],[JANUARY]:[DECEMBER]])</f>
        <v>632</v>
      </c>
      <c r="U8" s="11"/>
    </row>
    <row r="9" spans="1:21" x14ac:dyDescent="0.25">
      <c r="A9" s="6" t="s">
        <v>1383</v>
      </c>
      <c r="B9" s="6" t="str">
        <f>IF(ISERROR(VLOOKUP(IO_Pre_14[[#This Row],[APP_ID]],Table7[APPL_ID],1,FALSE)),"","Y")</f>
        <v>Y</v>
      </c>
      <c r="C9" s="6" t="str">
        <f>IF(ISERROR(VLOOKUP(IO_Pre_14[[#This Row],[APP_ID]],Sheet1!$C$2:$C$9,1,FALSE)),"","Y")</f>
        <v/>
      </c>
      <c r="D9" s="6" t="s">
        <v>1551</v>
      </c>
      <c r="E9" s="6" t="s">
        <v>1532</v>
      </c>
      <c r="F9" s="6" t="s">
        <v>1384</v>
      </c>
      <c r="G9" s="6">
        <v>1865</v>
      </c>
      <c r="H9" s="7">
        <v>0</v>
      </c>
      <c r="I9" s="7">
        <v>0</v>
      </c>
      <c r="J9" s="7">
        <v>0</v>
      </c>
      <c r="K9" s="7">
        <v>94.64</v>
      </c>
      <c r="L9" s="7">
        <v>136.15</v>
      </c>
      <c r="M9" s="7">
        <v>148.82</v>
      </c>
      <c r="N9" s="7">
        <v>140.88</v>
      </c>
      <c r="O9" s="7">
        <v>120.71</v>
      </c>
      <c r="P9" s="7">
        <v>94.98</v>
      </c>
      <c r="Q9" s="7">
        <v>43.92</v>
      </c>
      <c r="R9" s="7">
        <v>0</v>
      </c>
      <c r="S9" s="7">
        <v>0</v>
      </c>
      <c r="T9" s="8">
        <f>SUM(IO_Pre_14[[#This Row],[JANUARY]:[DECEMBER]])</f>
        <v>780.1</v>
      </c>
      <c r="U9" s="11"/>
    </row>
    <row r="10" spans="1:21" x14ac:dyDescent="0.25">
      <c r="A10" s="6" t="s">
        <v>31</v>
      </c>
      <c r="B10" s="6" t="str">
        <f>IF(ISERROR(VLOOKUP(IO_Pre_14[[#This Row],[APP_ID]],Table7[APPL_ID],1,FALSE)),"","Y")</f>
        <v>Y</v>
      </c>
      <c r="C10" s="6" t="str">
        <f>IF(ISERROR(VLOOKUP(IO_Pre_14[[#This Row],[APP_ID]],Sheet1!$C$2:$C$9,1,FALSE)),"","Y")</f>
        <v/>
      </c>
      <c r="D10" s="6" t="s">
        <v>1551</v>
      </c>
      <c r="E10" s="6" t="s">
        <v>1532</v>
      </c>
      <c r="F10" s="6" t="s">
        <v>32</v>
      </c>
      <c r="G10" s="6">
        <v>1896</v>
      </c>
      <c r="H10" s="7">
        <v>0</v>
      </c>
      <c r="I10" s="7">
        <v>0</v>
      </c>
      <c r="J10" s="7">
        <v>0</v>
      </c>
      <c r="K10" s="7">
        <v>0</v>
      </c>
      <c r="L10" s="7">
        <v>47.7</v>
      </c>
      <c r="M10" s="7">
        <v>81.8</v>
      </c>
      <c r="N10" s="7">
        <v>132.30000000000001</v>
      </c>
      <c r="O10" s="7">
        <v>115.3</v>
      </c>
      <c r="P10" s="7">
        <v>83.3</v>
      </c>
      <c r="Q10" s="7">
        <v>0</v>
      </c>
      <c r="R10" s="7">
        <v>0</v>
      </c>
      <c r="S10" s="7">
        <v>0</v>
      </c>
      <c r="T10" s="8">
        <f>SUM(IO_Pre_14[[#This Row],[JANUARY]:[DECEMBER]])</f>
        <v>460.40000000000003</v>
      </c>
      <c r="U10" s="11"/>
    </row>
    <row r="11" spans="1:21" x14ac:dyDescent="0.25">
      <c r="A11" s="6" t="s">
        <v>1026</v>
      </c>
      <c r="B11" s="6" t="str">
        <f>IF(ISERROR(VLOOKUP(IO_Pre_14[[#This Row],[APP_ID]],Table7[APPL_ID],1,FALSE)),"","Y")</f>
        <v>Y</v>
      </c>
      <c r="C11" s="6" t="str">
        <f>IF(ISERROR(VLOOKUP(IO_Pre_14[[#This Row],[APP_ID]],Sheet1!$C$2:$C$9,1,FALSE)),"","Y")</f>
        <v/>
      </c>
      <c r="D11" s="6" t="s">
        <v>1551</v>
      </c>
      <c r="E11" s="6" t="s">
        <v>1532</v>
      </c>
      <c r="F11" s="6" t="s">
        <v>1027</v>
      </c>
      <c r="G11" s="6">
        <v>1895</v>
      </c>
      <c r="H11" s="7">
        <v>0</v>
      </c>
      <c r="I11" s="7">
        <v>0</v>
      </c>
      <c r="J11" s="7">
        <v>0.2</v>
      </c>
      <c r="K11" s="7">
        <v>21.6</v>
      </c>
      <c r="L11" s="7">
        <v>72.8</v>
      </c>
      <c r="M11" s="7">
        <v>32</v>
      </c>
      <c r="N11" s="7">
        <v>170.1</v>
      </c>
      <c r="O11" s="7">
        <v>2.9</v>
      </c>
      <c r="P11" s="7">
        <v>132.30000000000001</v>
      </c>
      <c r="Q11" s="7">
        <v>0.1</v>
      </c>
      <c r="R11" s="7">
        <v>0.2</v>
      </c>
      <c r="S11" s="7">
        <v>6.2</v>
      </c>
      <c r="T11" s="8">
        <f>SUM(IO_Pre_14[[#This Row],[JANUARY]:[DECEMBER]])</f>
        <v>438.4</v>
      </c>
      <c r="U11" s="11"/>
    </row>
    <row r="12" spans="1:21" x14ac:dyDescent="0.25">
      <c r="A12" s="6" t="s">
        <v>906</v>
      </c>
      <c r="B12" s="6" t="str">
        <f>IF(ISERROR(VLOOKUP(IO_Pre_14[[#This Row],[APP_ID]],Table7[APPL_ID],1,FALSE)),"","Y")</f>
        <v>Y</v>
      </c>
      <c r="C12" s="6" t="str">
        <f>IF(ISERROR(VLOOKUP(IO_Pre_14[[#This Row],[APP_ID]],Sheet1!$C$2:$C$9,1,FALSE)),"","Y")</f>
        <v/>
      </c>
      <c r="D12" s="6" t="s">
        <v>1551</v>
      </c>
      <c r="E12" s="6" t="s">
        <v>1532</v>
      </c>
      <c r="F12" s="6" t="s">
        <v>907</v>
      </c>
      <c r="G12" s="6">
        <v>1865</v>
      </c>
      <c r="H12" s="7">
        <v>67.14</v>
      </c>
      <c r="I12" s="7">
        <v>160.63999999999999</v>
      </c>
      <c r="J12" s="7">
        <v>145.38999999999999</v>
      </c>
      <c r="K12" s="7">
        <v>187.07</v>
      </c>
      <c r="L12" s="7">
        <v>411.87</v>
      </c>
      <c r="M12" s="7">
        <v>356.77</v>
      </c>
      <c r="N12" s="7">
        <v>398.78</v>
      </c>
      <c r="O12" s="7">
        <v>428.43</v>
      </c>
      <c r="P12" s="7">
        <v>364.09</v>
      </c>
      <c r="Q12" s="7">
        <v>0</v>
      </c>
      <c r="R12" s="7">
        <v>0</v>
      </c>
      <c r="S12" s="7">
        <v>0</v>
      </c>
      <c r="T12" s="8">
        <f>SUM(IO_Pre_14[[#This Row],[JANUARY]:[DECEMBER]])</f>
        <v>2520.1800000000003</v>
      </c>
      <c r="U12" s="11"/>
    </row>
    <row r="13" spans="1:21" x14ac:dyDescent="0.25">
      <c r="A13" s="6" t="s">
        <v>934</v>
      </c>
      <c r="B13" s="6" t="str">
        <f>IF(ISERROR(VLOOKUP(IO_Pre_14[[#This Row],[APP_ID]],Table7[APPL_ID],1,FALSE)),"","Y")</f>
        <v>Y</v>
      </c>
      <c r="C13" s="6" t="str">
        <f>IF(ISERROR(VLOOKUP(IO_Pre_14[[#This Row],[APP_ID]],Sheet1!$C$2:$C$9,1,FALSE)),"","Y")</f>
        <v/>
      </c>
      <c r="D13" s="6" t="s">
        <v>1551</v>
      </c>
      <c r="E13" s="6" t="s">
        <v>1532</v>
      </c>
      <c r="F13" s="6" t="s">
        <v>907</v>
      </c>
      <c r="G13" s="6">
        <v>1865</v>
      </c>
      <c r="H13" s="7">
        <v>67.14</v>
      </c>
      <c r="I13" s="7">
        <v>160.63999999999999</v>
      </c>
      <c r="J13" s="7">
        <v>145.38999999999999</v>
      </c>
      <c r="K13" s="7">
        <v>187.07</v>
      </c>
      <c r="L13" s="7">
        <v>411.87</v>
      </c>
      <c r="M13" s="7">
        <v>356.77</v>
      </c>
      <c r="N13" s="7">
        <v>398.78</v>
      </c>
      <c r="O13" s="7">
        <v>428.43</v>
      </c>
      <c r="P13" s="7">
        <v>364.09</v>
      </c>
      <c r="Q13" s="7">
        <v>0</v>
      </c>
      <c r="R13" s="7">
        <v>0</v>
      </c>
      <c r="S13" s="7">
        <v>0</v>
      </c>
      <c r="T13" s="8">
        <f>SUM(IO_Pre_14[[#This Row],[JANUARY]:[DECEMBER]])</f>
        <v>2520.1800000000003</v>
      </c>
      <c r="U13" s="11"/>
    </row>
    <row r="14" spans="1:21" x14ac:dyDescent="0.25">
      <c r="A14" s="6" t="s">
        <v>1077</v>
      </c>
      <c r="B14" s="6" t="str">
        <f>IF(ISERROR(VLOOKUP(IO_Pre_14[[#This Row],[APP_ID]],Table7[APPL_ID],1,FALSE)),"","Y")</f>
        <v>Y</v>
      </c>
      <c r="C14" s="6" t="str">
        <f>IF(ISERROR(VLOOKUP(IO_Pre_14[[#This Row],[APP_ID]],Sheet1!$C$2:$C$9,1,FALSE)),"","Y")</f>
        <v/>
      </c>
      <c r="D14" s="6" t="s">
        <v>1551</v>
      </c>
      <c r="E14" s="6" t="s">
        <v>1532</v>
      </c>
      <c r="F14" s="6" t="s">
        <v>1032</v>
      </c>
      <c r="G14" s="12">
        <v>1858</v>
      </c>
      <c r="H14" s="7">
        <v>13.99</v>
      </c>
      <c r="I14" s="7">
        <v>0</v>
      </c>
      <c r="J14" s="7">
        <v>0</v>
      </c>
      <c r="K14" s="7">
        <v>63.6</v>
      </c>
      <c r="L14" s="7">
        <v>58.89</v>
      </c>
      <c r="M14" s="7">
        <v>31.23</v>
      </c>
      <c r="N14" s="7">
        <v>66.37</v>
      </c>
      <c r="O14" s="7">
        <v>103.46</v>
      </c>
      <c r="P14" s="7">
        <v>0</v>
      </c>
      <c r="Q14" s="7">
        <v>0</v>
      </c>
      <c r="R14" s="7">
        <v>0</v>
      </c>
      <c r="S14" s="7">
        <v>0</v>
      </c>
      <c r="T14" s="8">
        <f>SUM(IO_Pre_14[[#This Row],[JANUARY]:[DECEMBER]])</f>
        <v>337.54</v>
      </c>
      <c r="U14" s="11"/>
    </row>
    <row r="15" spans="1:21" x14ac:dyDescent="0.25">
      <c r="A15" s="6" t="s">
        <v>1068</v>
      </c>
      <c r="B15" s="6" t="str">
        <f>IF(ISERROR(VLOOKUP(IO_Pre_14[[#This Row],[APP_ID]],Table7[APPL_ID],1,FALSE)),"","Y")</f>
        <v>Y</v>
      </c>
      <c r="C15" s="6" t="str">
        <f>IF(ISERROR(VLOOKUP(IO_Pre_14[[#This Row],[APP_ID]],Sheet1!$C$2:$C$9,1,FALSE)),"","Y")</f>
        <v/>
      </c>
      <c r="D15" s="6" t="s">
        <v>1551</v>
      </c>
      <c r="E15" s="6" t="s">
        <v>1532</v>
      </c>
      <c r="F15" s="6" t="s">
        <v>1032</v>
      </c>
      <c r="G15" s="12">
        <v>1858</v>
      </c>
      <c r="H15" s="7">
        <v>13.99</v>
      </c>
      <c r="I15" s="7">
        <v>0</v>
      </c>
      <c r="J15" s="7">
        <v>0</v>
      </c>
      <c r="K15" s="7">
        <v>63.6</v>
      </c>
      <c r="L15" s="7">
        <v>58.89</v>
      </c>
      <c r="M15" s="7">
        <v>31.23</v>
      </c>
      <c r="N15" s="7">
        <v>66.37</v>
      </c>
      <c r="O15" s="7">
        <v>103.46</v>
      </c>
      <c r="P15" s="7">
        <v>0</v>
      </c>
      <c r="Q15" s="7">
        <v>0</v>
      </c>
      <c r="R15" s="7">
        <v>0</v>
      </c>
      <c r="S15" s="7">
        <v>0</v>
      </c>
      <c r="T15" s="8">
        <f>SUM(IO_Pre_14[[#This Row],[JANUARY]:[DECEMBER]])</f>
        <v>337.54</v>
      </c>
      <c r="U15" s="11"/>
    </row>
    <row r="16" spans="1:21" x14ac:dyDescent="0.25">
      <c r="A16" s="6" t="s">
        <v>256</v>
      </c>
      <c r="B16" s="6" t="str">
        <f>IF(ISERROR(VLOOKUP(IO_Pre_14[[#This Row],[APP_ID]],Table7[APPL_ID],1,FALSE)),"","Y")</f>
        <v>Y</v>
      </c>
      <c r="C16" s="6" t="str">
        <f>IF(ISERROR(VLOOKUP(IO_Pre_14[[#This Row],[APP_ID]],Sheet1!$C$2:$C$9,1,FALSE)),"","Y")</f>
        <v/>
      </c>
      <c r="D16" s="6" t="s">
        <v>1551</v>
      </c>
      <c r="E16" s="6" t="s">
        <v>1532</v>
      </c>
      <c r="F16" s="6" t="s">
        <v>257</v>
      </c>
      <c r="G16" s="6">
        <v>1858</v>
      </c>
      <c r="H16" s="7">
        <v>0</v>
      </c>
      <c r="I16" s="7">
        <v>0</v>
      </c>
      <c r="J16" s="7">
        <v>0</v>
      </c>
      <c r="K16" s="7">
        <v>63.1</v>
      </c>
      <c r="L16" s="7">
        <v>90.77</v>
      </c>
      <c r="M16" s="7">
        <v>99.21</v>
      </c>
      <c r="N16" s="7">
        <v>93.92</v>
      </c>
      <c r="O16" s="7">
        <v>80.47</v>
      </c>
      <c r="P16" s="7">
        <v>63.32</v>
      </c>
      <c r="Q16" s="7">
        <v>29.28</v>
      </c>
      <c r="R16" s="7">
        <v>0</v>
      </c>
      <c r="S16" s="7">
        <v>0</v>
      </c>
      <c r="T16" s="8">
        <f>SUM(IO_Pre_14[[#This Row],[JANUARY]:[DECEMBER]])</f>
        <v>520.07000000000005</v>
      </c>
      <c r="U16" s="11"/>
    </row>
    <row r="17" spans="1:21" x14ac:dyDescent="0.25">
      <c r="A17" s="6" t="s">
        <v>258</v>
      </c>
      <c r="B17" s="6" t="str">
        <f>IF(ISERROR(VLOOKUP(IO_Pre_14[[#This Row],[APP_ID]],Table7[APPL_ID],1,FALSE)),"","Y")</f>
        <v>Y</v>
      </c>
      <c r="C17" s="6" t="str">
        <f>IF(ISERROR(VLOOKUP(IO_Pre_14[[#This Row],[APP_ID]],Sheet1!$C$2:$C$9,1,FALSE)),"","Y")</f>
        <v/>
      </c>
      <c r="D17" s="6" t="s">
        <v>1551</v>
      </c>
      <c r="E17" s="6" t="s">
        <v>1532</v>
      </c>
      <c r="F17" s="6" t="s">
        <v>257</v>
      </c>
      <c r="G17" s="6">
        <v>1858</v>
      </c>
      <c r="H17" s="7">
        <v>0</v>
      </c>
      <c r="I17" s="7">
        <v>0</v>
      </c>
      <c r="J17" s="7">
        <v>0</v>
      </c>
      <c r="K17" s="7">
        <v>58.68</v>
      </c>
      <c r="L17" s="7">
        <v>84.41</v>
      </c>
      <c r="M17" s="7">
        <v>92.27</v>
      </c>
      <c r="N17" s="7">
        <v>87.35</v>
      </c>
      <c r="O17" s="7">
        <v>74.84</v>
      </c>
      <c r="P17" s="7">
        <v>58.89</v>
      </c>
      <c r="Q17" s="7">
        <v>27.23</v>
      </c>
      <c r="R17" s="7">
        <v>0</v>
      </c>
      <c r="S17" s="7">
        <v>0</v>
      </c>
      <c r="T17" s="8">
        <f>SUM(IO_Pre_14[[#This Row],[JANUARY]:[DECEMBER]])</f>
        <v>483.67000000000007</v>
      </c>
      <c r="U17" s="11"/>
    </row>
    <row r="18" spans="1:21" x14ac:dyDescent="0.25">
      <c r="A18" s="6" t="s">
        <v>245</v>
      </c>
      <c r="B18" s="6" t="str">
        <f>IF(ISERROR(VLOOKUP(IO_Pre_14[[#This Row],[APP_ID]],Table7[APPL_ID],1,FALSE)),"","Y")</f>
        <v>Y</v>
      </c>
      <c r="C18" s="6" t="str">
        <f>IF(ISERROR(VLOOKUP(IO_Pre_14[[#This Row],[APP_ID]],Sheet1!$C$2:$C$9,1,FALSE)),"","Y")</f>
        <v/>
      </c>
      <c r="D18" s="6" t="s">
        <v>1551</v>
      </c>
      <c r="E18" s="6" t="s">
        <v>1532</v>
      </c>
      <c r="F18" s="6" t="s">
        <v>246</v>
      </c>
      <c r="G18" s="6">
        <v>1858</v>
      </c>
      <c r="H18" s="7">
        <v>0</v>
      </c>
      <c r="I18" s="7">
        <v>0</v>
      </c>
      <c r="J18" s="7">
        <v>0</v>
      </c>
      <c r="K18" s="7">
        <v>50.48</v>
      </c>
      <c r="L18" s="7">
        <v>72.61</v>
      </c>
      <c r="M18" s="7">
        <v>79.37</v>
      </c>
      <c r="N18" s="7">
        <v>75.14</v>
      </c>
      <c r="O18" s="7">
        <v>64.38</v>
      </c>
      <c r="P18" s="7">
        <v>50.66</v>
      </c>
      <c r="Q18" s="7">
        <v>22.42</v>
      </c>
      <c r="R18" s="7">
        <v>0</v>
      </c>
      <c r="S18" s="7">
        <v>0</v>
      </c>
      <c r="T18" s="8">
        <f>SUM(IO_Pre_14[[#This Row],[JANUARY]:[DECEMBER]])</f>
        <v>415.06</v>
      </c>
      <c r="U18" s="11"/>
    </row>
    <row r="19" spans="1:21" x14ac:dyDescent="0.25">
      <c r="A19" s="6" t="s">
        <v>1467</v>
      </c>
      <c r="B19" s="6" t="str">
        <f>IF(ISERROR(VLOOKUP(IO_Pre_14[[#This Row],[APP_ID]],Table7[APPL_ID],1,FALSE)),"","Y")</f>
        <v>Y</v>
      </c>
      <c r="C19" s="6" t="str">
        <f>IF(ISERROR(VLOOKUP(IO_Pre_14[[#This Row],[APP_ID]],Sheet1!$C$2:$C$9,1,FALSE)),"","Y")</f>
        <v/>
      </c>
      <c r="D19" s="6" t="s">
        <v>1551</v>
      </c>
      <c r="E19" s="6" t="s">
        <v>1532</v>
      </c>
      <c r="F19" s="6" t="s">
        <v>1468</v>
      </c>
      <c r="G19" s="6">
        <v>1865</v>
      </c>
      <c r="H19" s="7">
        <v>104.68</v>
      </c>
      <c r="I19" s="7">
        <v>38.25</v>
      </c>
      <c r="J19" s="7">
        <v>87.21</v>
      </c>
      <c r="K19" s="7">
        <v>59.3</v>
      </c>
      <c r="L19" s="7">
        <v>122.29</v>
      </c>
      <c r="M19" s="7">
        <v>344.79</v>
      </c>
      <c r="N19" s="7">
        <v>371.9</v>
      </c>
      <c r="O19" s="7">
        <v>260.19</v>
      </c>
      <c r="P19" s="7">
        <v>21.98</v>
      </c>
      <c r="Q19" s="7">
        <v>30.04</v>
      </c>
      <c r="R19" s="7">
        <v>35.79</v>
      </c>
      <c r="S19" s="7">
        <v>42.91</v>
      </c>
      <c r="T19" s="8">
        <f>SUM(IO_Pre_14[[#This Row],[JANUARY]:[DECEMBER]])</f>
        <v>1519.3300000000002</v>
      </c>
      <c r="U19" s="11"/>
    </row>
    <row r="20" spans="1:21" x14ac:dyDescent="0.25">
      <c r="A20" s="6" t="s">
        <v>250</v>
      </c>
      <c r="B20" s="6" t="str">
        <f>IF(ISERROR(VLOOKUP(IO_Pre_14[[#This Row],[APP_ID]],Table7[APPL_ID],1,FALSE)),"","Y")</f>
        <v>Y</v>
      </c>
      <c r="C20" s="6" t="str">
        <f>IF(ISERROR(VLOOKUP(IO_Pre_14[[#This Row],[APP_ID]],Sheet1!$C$2:$C$9,1,FALSE)),"","Y")</f>
        <v/>
      </c>
      <c r="D20" s="6" t="s">
        <v>1551</v>
      </c>
      <c r="E20" s="6" t="s">
        <v>1532</v>
      </c>
      <c r="F20" s="6" t="s">
        <v>246</v>
      </c>
      <c r="G20" s="6">
        <v>1858</v>
      </c>
      <c r="H20" s="7">
        <v>0</v>
      </c>
      <c r="I20" s="7">
        <v>0</v>
      </c>
      <c r="J20" s="7">
        <v>0</v>
      </c>
      <c r="K20" s="7">
        <v>69.400000000000006</v>
      </c>
      <c r="L20" s="7">
        <v>99.84</v>
      </c>
      <c r="M20" s="7">
        <v>109.13</v>
      </c>
      <c r="N20" s="7">
        <v>103.31</v>
      </c>
      <c r="O20" s="7">
        <v>88.52</v>
      </c>
      <c r="P20" s="7">
        <v>69.650000000000006</v>
      </c>
      <c r="Q20" s="7">
        <v>32.21</v>
      </c>
      <c r="R20" s="7">
        <v>0</v>
      </c>
      <c r="S20" s="7">
        <v>0</v>
      </c>
      <c r="T20" s="8">
        <f>SUM(IO_Pre_14[[#This Row],[JANUARY]:[DECEMBER]])</f>
        <v>572.06000000000006</v>
      </c>
      <c r="U20" s="11"/>
    </row>
    <row r="21" spans="1:21" x14ac:dyDescent="0.25">
      <c r="A21" s="6" t="s">
        <v>252</v>
      </c>
      <c r="B21" s="6" t="str">
        <f>IF(ISERROR(VLOOKUP(IO_Pre_14[[#This Row],[APP_ID]],Table7[APPL_ID],1,FALSE)),"","Y")</f>
        <v>Y</v>
      </c>
      <c r="C21" s="6" t="str">
        <f>IF(ISERROR(VLOOKUP(IO_Pre_14[[#This Row],[APP_ID]],Sheet1!$C$2:$C$9,1,FALSE)),"","Y")</f>
        <v/>
      </c>
      <c r="D21" s="6" t="s">
        <v>1551</v>
      </c>
      <c r="E21" s="6" t="s">
        <v>1532</v>
      </c>
      <c r="F21" s="6" t="s">
        <v>246</v>
      </c>
      <c r="G21" s="6">
        <v>1858</v>
      </c>
      <c r="H21" s="7">
        <v>0</v>
      </c>
      <c r="I21" s="7">
        <v>0</v>
      </c>
      <c r="J21" s="7">
        <v>0</v>
      </c>
      <c r="K21" s="7">
        <v>51.07</v>
      </c>
      <c r="L21" s="7">
        <v>75.2</v>
      </c>
      <c r="M21" s="7">
        <v>82.08</v>
      </c>
      <c r="N21" s="7">
        <v>77.900000000000006</v>
      </c>
      <c r="O21" s="7">
        <v>66.930000000000007</v>
      </c>
      <c r="P21" s="7">
        <v>52.46</v>
      </c>
      <c r="Q21" s="7">
        <v>25.26</v>
      </c>
      <c r="R21" s="7">
        <v>0</v>
      </c>
      <c r="S21" s="7">
        <v>0</v>
      </c>
      <c r="T21" s="8">
        <f>SUM(IO_Pre_14[[#This Row],[JANUARY]:[DECEMBER]])</f>
        <v>430.9</v>
      </c>
      <c r="U21" s="11"/>
    </row>
    <row r="22" spans="1:21" x14ac:dyDescent="0.25">
      <c r="A22" s="6" t="s">
        <v>1381</v>
      </c>
      <c r="B22" s="6" t="str">
        <f>IF(ISERROR(VLOOKUP(IO_Pre_14[[#This Row],[APP_ID]],Table7[APPL_ID],1,FALSE)),"","Y")</f>
        <v>Y</v>
      </c>
      <c r="C22" s="6" t="str">
        <f>IF(ISERROR(VLOOKUP(IO_Pre_14[[#This Row],[APP_ID]],Sheet1!$C$2:$C$9,1,FALSE)),"","Y")</f>
        <v/>
      </c>
      <c r="D22" s="6" t="s">
        <v>1551</v>
      </c>
      <c r="E22" s="6" t="s">
        <v>1532</v>
      </c>
      <c r="F22" s="6" t="s">
        <v>1382</v>
      </c>
      <c r="G22" s="12">
        <v>1861</v>
      </c>
      <c r="H22" s="7">
        <v>0</v>
      </c>
      <c r="I22" s="7">
        <v>0</v>
      </c>
      <c r="J22" s="7">
        <v>40.65</v>
      </c>
      <c r="K22" s="7">
        <v>0</v>
      </c>
      <c r="L22" s="7">
        <v>31.37</v>
      </c>
      <c r="M22" s="7">
        <v>16.64</v>
      </c>
      <c r="N22" s="7">
        <v>35.36</v>
      </c>
      <c r="O22" s="7">
        <v>55.12</v>
      </c>
      <c r="P22" s="7">
        <v>0</v>
      </c>
      <c r="Q22" s="7">
        <v>0</v>
      </c>
      <c r="R22" s="7">
        <v>0</v>
      </c>
      <c r="S22" s="7">
        <v>0</v>
      </c>
      <c r="T22" s="8">
        <f>SUM(IO_Pre_14[[#This Row],[JANUARY]:[DECEMBER]])</f>
        <v>179.14</v>
      </c>
      <c r="U22" s="11"/>
    </row>
    <row r="23" spans="1:21" x14ac:dyDescent="0.25">
      <c r="A23" s="6" t="s">
        <v>139</v>
      </c>
      <c r="B23" s="6" t="str">
        <f>IF(ISERROR(VLOOKUP(IO_Pre_14[[#This Row],[APP_ID]],Table7[APPL_ID],1,FALSE)),"","Y")</f>
        <v>Y</v>
      </c>
      <c r="C23" s="6" t="str">
        <f>IF(ISERROR(VLOOKUP(IO_Pre_14[[#This Row],[APP_ID]],Sheet1!$C$2:$C$9,1,FALSE)),"","Y")</f>
        <v/>
      </c>
      <c r="D23" s="6" t="s">
        <v>1551</v>
      </c>
      <c r="E23" s="6" t="s">
        <v>1532</v>
      </c>
      <c r="F23" s="6" t="s">
        <v>140</v>
      </c>
      <c r="G23" s="6">
        <v>1858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8">
        <f>SUM(IO_Pre_14[[#This Row],[JANUARY]:[DECEMBER]])</f>
        <v>0</v>
      </c>
      <c r="U23" s="11"/>
    </row>
    <row r="24" spans="1:21" x14ac:dyDescent="0.25">
      <c r="A24" s="6" t="s">
        <v>170</v>
      </c>
      <c r="B24" s="6" t="str">
        <f>IF(ISERROR(VLOOKUP(IO_Pre_14[[#This Row],[APP_ID]],Table7[APPL_ID],1,FALSE)),"","Y")</f>
        <v>Y</v>
      </c>
      <c r="C24" s="6" t="str">
        <f>IF(ISERROR(VLOOKUP(IO_Pre_14[[#This Row],[APP_ID]],Sheet1!$C$2:$C$9,1,FALSE)),"","Y")</f>
        <v/>
      </c>
      <c r="D24" s="6" t="s">
        <v>1551</v>
      </c>
      <c r="E24" s="6" t="s">
        <v>1532</v>
      </c>
      <c r="F24" s="6" t="s">
        <v>171</v>
      </c>
      <c r="G24" s="6">
        <v>1858</v>
      </c>
      <c r="H24" s="7">
        <v>0</v>
      </c>
      <c r="I24" s="7">
        <v>0</v>
      </c>
      <c r="J24" s="7">
        <v>62.89</v>
      </c>
      <c r="K24" s="7">
        <v>54.13</v>
      </c>
      <c r="L24" s="7">
        <v>145.6</v>
      </c>
      <c r="M24" s="7">
        <v>238.7</v>
      </c>
      <c r="N24" s="7">
        <v>226.83</v>
      </c>
      <c r="O24" s="7">
        <v>118.68</v>
      </c>
      <c r="P24" s="7">
        <v>64.56</v>
      </c>
      <c r="Q24" s="7">
        <v>57.63</v>
      </c>
      <c r="R24" s="7">
        <v>0</v>
      </c>
      <c r="S24" s="7">
        <v>0</v>
      </c>
      <c r="T24" s="8">
        <f>SUM(IO_Pre_14[[#This Row],[JANUARY]:[DECEMBER]])</f>
        <v>969.01999999999987</v>
      </c>
      <c r="U24" s="11"/>
    </row>
    <row r="25" spans="1:21" x14ac:dyDescent="0.25">
      <c r="A25" s="6" t="s">
        <v>1352</v>
      </c>
      <c r="B25" s="6" t="str">
        <f>IF(ISERROR(VLOOKUP(IO_Pre_14[[#This Row],[APP_ID]],Table7[APPL_ID],1,FALSE)),"","Y")</f>
        <v>Y</v>
      </c>
      <c r="C25" s="6" t="str">
        <f>IF(ISERROR(VLOOKUP(IO_Pre_14[[#This Row],[APP_ID]],Sheet1!$C$2:$C$9,1,FALSE)),"","Y")</f>
        <v/>
      </c>
      <c r="D25" s="6" t="s">
        <v>1551</v>
      </c>
      <c r="E25" s="6" t="s">
        <v>1532</v>
      </c>
      <c r="F25" s="6" t="s">
        <v>1353</v>
      </c>
      <c r="G25" s="6">
        <v>1843</v>
      </c>
      <c r="H25" s="7">
        <v>0</v>
      </c>
      <c r="I25" s="7">
        <v>0</v>
      </c>
      <c r="J25" s="7">
        <v>32</v>
      </c>
      <c r="K25" s="7">
        <v>41</v>
      </c>
      <c r="L25" s="7">
        <v>59</v>
      </c>
      <c r="M25" s="7">
        <v>64</v>
      </c>
      <c r="N25" s="7">
        <v>61</v>
      </c>
      <c r="O25" s="7">
        <v>52</v>
      </c>
      <c r="P25" s="7">
        <v>41</v>
      </c>
      <c r="Q25" s="7">
        <v>19</v>
      </c>
      <c r="R25" s="7">
        <v>0</v>
      </c>
      <c r="S25" s="7">
        <v>0</v>
      </c>
      <c r="T25" s="8">
        <f>SUM(IO_Pre_14[[#This Row],[JANUARY]:[DECEMBER]])</f>
        <v>369</v>
      </c>
      <c r="U25" s="11"/>
    </row>
    <row r="26" spans="1:21" x14ac:dyDescent="0.25">
      <c r="A26" s="6" t="s">
        <v>1010</v>
      </c>
      <c r="B26" s="6" t="str">
        <f>IF(ISERROR(VLOOKUP(IO_Pre_14[[#This Row],[APP_ID]],Table7[APPL_ID],1,FALSE)),"","Y")</f>
        <v>Y</v>
      </c>
      <c r="C26" s="6" t="str">
        <f>IF(ISERROR(VLOOKUP(IO_Pre_14[[#This Row],[APP_ID]],Sheet1!$C$2:$C$9,1,FALSE)),"","Y")</f>
        <v/>
      </c>
      <c r="D26" s="6" t="s">
        <v>1551</v>
      </c>
      <c r="E26" s="6" t="s">
        <v>1532</v>
      </c>
      <c r="F26" s="6" t="s">
        <v>1011</v>
      </c>
      <c r="G26" s="6">
        <v>1858</v>
      </c>
      <c r="H26" s="7">
        <v>8.58</v>
      </c>
      <c r="I26" s="7">
        <v>0</v>
      </c>
      <c r="J26" s="7">
        <v>0</v>
      </c>
      <c r="K26" s="7">
        <v>0</v>
      </c>
      <c r="L26" s="7">
        <v>36.1</v>
      </c>
      <c r="M26" s="7">
        <v>19.149999999999999</v>
      </c>
      <c r="N26" s="7">
        <v>40.69</v>
      </c>
      <c r="O26" s="7">
        <v>63.43</v>
      </c>
      <c r="P26" s="7">
        <v>0</v>
      </c>
      <c r="Q26" s="7">
        <v>0</v>
      </c>
      <c r="R26" s="7">
        <v>0</v>
      </c>
      <c r="S26" s="7">
        <v>0</v>
      </c>
      <c r="T26" s="8">
        <f>SUM(IO_Pre_14[[#This Row],[JANUARY]:[DECEMBER]])</f>
        <v>167.95</v>
      </c>
      <c r="U26" s="11"/>
    </row>
    <row r="27" spans="1:21" x14ac:dyDescent="0.25">
      <c r="A27" s="6" t="s">
        <v>1031</v>
      </c>
      <c r="B27" s="6" t="str">
        <f>IF(ISERROR(VLOOKUP(IO_Pre_14[[#This Row],[APP_ID]],Table7[APPL_ID],1,FALSE)),"","Y")</f>
        <v>Y</v>
      </c>
      <c r="C27" s="6" t="str">
        <f>IF(ISERROR(VLOOKUP(IO_Pre_14[[#This Row],[APP_ID]],Sheet1!$C$2:$C$9,1,FALSE)),"","Y")</f>
        <v/>
      </c>
      <c r="D27" s="6" t="s">
        <v>1551</v>
      </c>
      <c r="E27" s="6" t="s">
        <v>1532</v>
      </c>
      <c r="F27" s="6" t="s">
        <v>1032</v>
      </c>
      <c r="G27" s="12">
        <v>1858</v>
      </c>
      <c r="H27" s="7">
        <v>5.56</v>
      </c>
      <c r="I27" s="7">
        <v>0</v>
      </c>
      <c r="J27" s="7">
        <v>0</v>
      </c>
      <c r="K27" s="7">
        <v>25.69</v>
      </c>
      <c r="L27" s="7">
        <v>62.87</v>
      </c>
      <c r="M27" s="7">
        <v>64.75</v>
      </c>
      <c r="N27" s="7">
        <v>81.010000000000005</v>
      </c>
      <c r="O27" s="7">
        <v>87.33</v>
      </c>
      <c r="P27" s="7">
        <v>36.82</v>
      </c>
      <c r="Q27" s="7">
        <v>0</v>
      </c>
      <c r="R27" s="7">
        <v>0</v>
      </c>
      <c r="S27" s="7">
        <v>0</v>
      </c>
      <c r="T27" s="8">
        <f>SUM(IO_Pre_14[[#This Row],[JANUARY]:[DECEMBER]])</f>
        <v>364.03</v>
      </c>
      <c r="U27" s="11"/>
    </row>
    <row r="28" spans="1:21" x14ac:dyDescent="0.25">
      <c r="A28" s="6" t="s">
        <v>1022</v>
      </c>
      <c r="B28" s="6" t="str">
        <f>IF(ISERROR(VLOOKUP(IO_Pre_14[[#This Row],[APP_ID]],Table7[APPL_ID],1,FALSE)),"","Y")</f>
        <v>Y</v>
      </c>
      <c r="C28" s="6" t="str">
        <f>IF(ISERROR(VLOOKUP(IO_Pre_14[[#This Row],[APP_ID]],Sheet1!$C$2:$C$9,1,FALSE)),"","Y")</f>
        <v/>
      </c>
      <c r="D28" s="6" t="s">
        <v>1551</v>
      </c>
      <c r="E28" s="6" t="s">
        <v>1532</v>
      </c>
      <c r="F28" s="6" t="s">
        <v>1011</v>
      </c>
      <c r="G28" s="6">
        <v>1858</v>
      </c>
      <c r="H28" s="7">
        <v>6.94</v>
      </c>
      <c r="I28" s="7">
        <v>0</v>
      </c>
      <c r="J28" s="7">
        <v>0</v>
      </c>
      <c r="K28" s="7">
        <v>0</v>
      </c>
      <c r="L28" s="7">
        <v>29.2</v>
      </c>
      <c r="M28" s="7">
        <v>15.49</v>
      </c>
      <c r="N28" s="7">
        <v>32.909999999999997</v>
      </c>
      <c r="O28" s="7">
        <v>51.3</v>
      </c>
      <c r="P28" s="7">
        <v>0</v>
      </c>
      <c r="Q28" s="7">
        <v>0</v>
      </c>
      <c r="R28" s="7">
        <v>0</v>
      </c>
      <c r="S28" s="7">
        <v>0</v>
      </c>
      <c r="T28" s="8">
        <f>SUM(IO_Pre_14[[#This Row],[JANUARY]:[DECEMBER]])</f>
        <v>135.83999999999997</v>
      </c>
      <c r="U28" s="11"/>
    </row>
    <row r="29" spans="1:21" x14ac:dyDescent="0.25">
      <c r="A29" s="6" t="s">
        <v>128</v>
      </c>
      <c r="B29" s="6" t="str">
        <f>IF(ISERROR(VLOOKUP(IO_Pre_14[[#This Row],[APP_ID]],Table7[APPL_ID],1,FALSE)),"","Y")</f>
        <v>Y</v>
      </c>
      <c r="C29" s="6" t="str">
        <f>IF(ISERROR(VLOOKUP(IO_Pre_14[[#This Row],[APP_ID]],Sheet1!$C$2:$C$9,1,FALSE)),"","Y")</f>
        <v/>
      </c>
      <c r="D29" s="6" t="s">
        <v>1531</v>
      </c>
      <c r="E29" s="6" t="s">
        <v>1532</v>
      </c>
      <c r="F29" s="6" t="s">
        <v>129</v>
      </c>
      <c r="G29" s="6">
        <v>1862</v>
      </c>
      <c r="H29" s="7">
        <v>0</v>
      </c>
      <c r="I29" s="7">
        <v>0</v>
      </c>
      <c r="J29" s="7">
        <v>42.98</v>
      </c>
      <c r="K29" s="7">
        <v>118.22</v>
      </c>
      <c r="L29" s="7">
        <v>124.72</v>
      </c>
      <c r="M29" s="7">
        <v>131.06</v>
      </c>
      <c r="N29" s="7">
        <v>84.53</v>
      </c>
      <c r="O29" s="7">
        <v>72.42</v>
      </c>
      <c r="P29" s="7">
        <v>80.489999999999995</v>
      </c>
      <c r="Q29" s="7">
        <v>0</v>
      </c>
      <c r="R29" s="7">
        <v>0</v>
      </c>
      <c r="S29" s="7">
        <v>0</v>
      </c>
      <c r="T29" s="8">
        <f>SUM(IO_Pre_14[[#This Row],[JANUARY]:[DECEMBER]])</f>
        <v>654.41999999999996</v>
      </c>
      <c r="U29" s="11"/>
    </row>
    <row r="30" spans="1:21" x14ac:dyDescent="0.25">
      <c r="A30" s="6" t="s">
        <v>661</v>
      </c>
      <c r="B30" s="6" t="str">
        <f>IF(ISERROR(VLOOKUP(IO_Pre_14[[#This Row],[APP_ID]],Table7[APPL_ID],1,FALSE)),"","Y")</f>
        <v>Y</v>
      </c>
      <c r="C30" s="6" t="str">
        <f>IF(ISERROR(VLOOKUP(IO_Pre_14[[#This Row],[APP_ID]],Sheet1!$C$2:$C$9,1,FALSE)),"","Y")</f>
        <v/>
      </c>
      <c r="D30" s="6" t="s">
        <v>1531</v>
      </c>
      <c r="E30" s="6" t="s">
        <v>1533</v>
      </c>
      <c r="F30" s="6" t="s">
        <v>662</v>
      </c>
      <c r="G30" s="6">
        <v>1900</v>
      </c>
      <c r="H30" s="7">
        <v>0</v>
      </c>
      <c r="I30" s="7">
        <v>0</v>
      </c>
      <c r="J30" s="7">
        <v>0</v>
      </c>
      <c r="K30" s="7">
        <v>0</v>
      </c>
      <c r="L30" s="7">
        <v>202</v>
      </c>
      <c r="M30" s="7">
        <v>595</v>
      </c>
      <c r="N30" s="7">
        <v>511</v>
      </c>
      <c r="O30" s="7">
        <v>489</v>
      </c>
      <c r="P30" s="7">
        <v>355</v>
      </c>
      <c r="Q30" s="7">
        <v>215</v>
      </c>
      <c r="R30" s="7">
        <v>60</v>
      </c>
      <c r="S30" s="7">
        <v>0</v>
      </c>
      <c r="T30" s="8">
        <f>SUM(IO_Pre_14[[#This Row],[JANUARY]:[DECEMBER]])</f>
        <v>2427</v>
      </c>
      <c r="U30" s="11"/>
    </row>
    <row r="31" spans="1:21" x14ac:dyDescent="0.25">
      <c r="A31" s="6" t="s">
        <v>93</v>
      </c>
      <c r="B31" s="6" t="str">
        <f>IF(ISERROR(VLOOKUP(IO_Pre_14[[#This Row],[APP_ID]],Table7[APPL_ID],1,FALSE)),"","Y")</f>
        <v>Y</v>
      </c>
      <c r="C31" s="6" t="str">
        <f>IF(ISERROR(VLOOKUP(IO_Pre_14[[#This Row],[APP_ID]],Sheet1!$C$2:$C$9,1,FALSE)),"","Y")</f>
        <v/>
      </c>
      <c r="D31" s="6" t="s">
        <v>1531</v>
      </c>
      <c r="E31" s="6" t="s">
        <v>1532</v>
      </c>
      <c r="F31" s="6" t="s">
        <v>94</v>
      </c>
      <c r="G31" s="6">
        <v>1912</v>
      </c>
      <c r="H31" s="7">
        <v>1010</v>
      </c>
      <c r="I31" s="7">
        <v>896</v>
      </c>
      <c r="J31" s="7">
        <v>1152</v>
      </c>
      <c r="K31" s="7">
        <v>2091</v>
      </c>
      <c r="L31" s="7">
        <v>5554</v>
      </c>
      <c r="M31" s="7">
        <v>7019</v>
      </c>
      <c r="N31" s="7">
        <v>6409</v>
      </c>
      <c r="O31" s="7">
        <v>4583</v>
      </c>
      <c r="P31" s="7">
        <v>2915</v>
      </c>
      <c r="Q31" s="7">
        <v>1867</v>
      </c>
      <c r="R31" s="7">
        <v>640</v>
      </c>
      <c r="S31" s="7">
        <v>168</v>
      </c>
      <c r="T31" s="8">
        <f>SUM(IO_Pre_14[[#This Row],[JANUARY]:[DECEMBER]])</f>
        <v>34304</v>
      </c>
      <c r="U31" s="11"/>
    </row>
    <row r="32" spans="1:21" x14ac:dyDescent="0.25">
      <c r="A32" s="6" t="s">
        <v>489</v>
      </c>
      <c r="B32" s="6" t="str">
        <f>IF(ISERROR(VLOOKUP(IO_Pre_14[[#This Row],[APP_ID]],Table7[APPL_ID],1,FALSE)),"","Y")</f>
        <v>Y</v>
      </c>
      <c r="C32" s="6" t="str">
        <f>IF(ISERROR(VLOOKUP(IO_Pre_14[[#This Row],[APP_ID]],Sheet1!$C$2:$C$9,1,FALSE)),"","Y")</f>
        <v/>
      </c>
      <c r="D32" s="6" t="s">
        <v>1531</v>
      </c>
      <c r="E32" s="6" t="s">
        <v>1533</v>
      </c>
      <c r="F32" s="6" t="s">
        <v>490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8">
        <f>SUM(IO_Pre_14[[#This Row],[JANUARY]:[DECEMBER]])</f>
        <v>0</v>
      </c>
      <c r="U32" s="11"/>
    </row>
    <row r="33" spans="1:21" x14ac:dyDescent="0.25">
      <c r="A33" s="6" t="s">
        <v>677</v>
      </c>
      <c r="B33" s="6" t="str">
        <f>IF(ISERROR(VLOOKUP(IO_Pre_14[[#This Row],[APP_ID]],Table7[APPL_ID],1,FALSE)),"","Y")</f>
        <v>Y</v>
      </c>
      <c r="C33" s="6" t="str">
        <f>IF(ISERROR(VLOOKUP(IO_Pre_14[[#This Row],[APP_ID]],Sheet1!$C$2:$C$9,1,FALSE)),"","Y")</f>
        <v/>
      </c>
      <c r="D33" s="6" t="s">
        <v>1531</v>
      </c>
      <c r="E33" s="6" t="s">
        <v>1533</v>
      </c>
      <c r="F33" s="6" t="s">
        <v>490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8">
        <f>SUM(IO_Pre_14[[#This Row],[JANUARY]:[DECEMBER]])</f>
        <v>0</v>
      </c>
      <c r="U33" s="11"/>
    </row>
    <row r="34" spans="1:21" x14ac:dyDescent="0.25">
      <c r="A34" s="6" t="s">
        <v>1060</v>
      </c>
      <c r="B34" s="6" t="str">
        <f>IF(ISERROR(VLOOKUP(IO_Pre_14[[#This Row],[APP_ID]],Table7[APPL_ID],1,FALSE)),"","Y")</f>
        <v>Y</v>
      </c>
      <c r="C34" s="6" t="str">
        <f>IF(ISERROR(VLOOKUP(IO_Pre_14[[#This Row],[APP_ID]],Sheet1!$C$2:$C$9,1,FALSE)),"","Y")</f>
        <v/>
      </c>
      <c r="D34" s="6" t="s">
        <v>1531</v>
      </c>
      <c r="E34" s="6" t="s">
        <v>1533</v>
      </c>
      <c r="F34" s="6" t="s">
        <v>490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8">
        <f>SUM(IO_Pre_14[[#This Row],[JANUARY]:[DECEMBER]])</f>
        <v>0</v>
      </c>
      <c r="U34" s="11"/>
    </row>
    <row r="35" spans="1:21" x14ac:dyDescent="0.25">
      <c r="A35" s="6" t="s">
        <v>736</v>
      </c>
      <c r="B35" s="6" t="str">
        <f>IF(ISERROR(VLOOKUP(IO_Pre_14[[#This Row],[APP_ID]],Table7[APPL_ID],1,FALSE)),"","Y")</f>
        <v>Y</v>
      </c>
      <c r="C35" s="6" t="str">
        <f>IF(ISERROR(VLOOKUP(IO_Pre_14[[#This Row],[APP_ID]],Sheet1!$C$2:$C$9,1,FALSE)),"","Y")</f>
        <v/>
      </c>
      <c r="D35" s="6" t="s">
        <v>1531</v>
      </c>
      <c r="E35" s="6" t="s">
        <v>1533</v>
      </c>
      <c r="F35" s="6" t="s">
        <v>490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8">
        <f>SUM(IO_Pre_14[[#This Row],[JANUARY]:[DECEMBER]])</f>
        <v>0</v>
      </c>
      <c r="U35" s="11"/>
    </row>
    <row r="36" spans="1:21" x14ac:dyDescent="0.25">
      <c r="A36" s="6" t="s">
        <v>1348</v>
      </c>
      <c r="B36" s="6" t="str">
        <f>IF(ISERROR(VLOOKUP(IO_Pre_14[[#This Row],[APP_ID]],Table7[APPL_ID],1,FALSE)),"","Y")</f>
        <v>Y</v>
      </c>
      <c r="C36" s="6" t="str">
        <f>IF(ISERROR(VLOOKUP(IO_Pre_14[[#This Row],[APP_ID]],Sheet1!$C$2:$C$9,1,FALSE)),"","Y")</f>
        <v/>
      </c>
      <c r="D36" s="6" t="s">
        <v>1531</v>
      </c>
      <c r="E36" s="6" t="s">
        <v>1533</v>
      </c>
      <c r="F36" s="6" t="s">
        <v>490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8">
        <f>SUM(IO_Pre_14[[#This Row],[JANUARY]:[DECEMBER]])</f>
        <v>0</v>
      </c>
      <c r="U36" s="11"/>
    </row>
    <row r="37" spans="1:21" x14ac:dyDescent="0.25">
      <c r="A37" s="6" t="s">
        <v>813</v>
      </c>
      <c r="B37" s="6" t="str">
        <f>IF(ISERROR(VLOOKUP(IO_Pre_14[[#This Row],[APP_ID]],Table7[APPL_ID],1,FALSE)),"","Y")</f>
        <v>Y</v>
      </c>
      <c r="C37" s="6" t="str">
        <f>IF(ISERROR(VLOOKUP(IO_Pre_14[[#This Row],[APP_ID]],Sheet1!$C$2:$C$9,1,FALSE)),"","Y")</f>
        <v/>
      </c>
      <c r="D37" s="6" t="s">
        <v>1531</v>
      </c>
      <c r="E37" s="6" t="s">
        <v>1533</v>
      </c>
      <c r="F37" s="6" t="s">
        <v>490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8">
        <f>SUM(IO_Pre_14[[#This Row],[JANUARY]:[DECEMBER]])</f>
        <v>0</v>
      </c>
      <c r="U37" s="11"/>
    </row>
    <row r="38" spans="1:21" x14ac:dyDescent="0.25">
      <c r="A38" s="6" t="s">
        <v>850</v>
      </c>
      <c r="B38" s="6" t="str">
        <f>IF(ISERROR(VLOOKUP(IO_Pre_14[[#This Row],[APP_ID]],Table7[APPL_ID],1,FALSE)),"","Y")</f>
        <v>Y</v>
      </c>
      <c r="C38" s="6" t="str">
        <f>IF(ISERROR(VLOOKUP(IO_Pre_14[[#This Row],[APP_ID]],Sheet1!$C$2:$C$9,1,FALSE)),"","Y")</f>
        <v/>
      </c>
      <c r="D38" s="6" t="s">
        <v>1531</v>
      </c>
      <c r="E38" s="6" t="s">
        <v>1533</v>
      </c>
      <c r="F38" s="6" t="s">
        <v>490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8">
        <f>SUM(IO_Pre_14[[#This Row],[JANUARY]:[DECEMBER]])</f>
        <v>0</v>
      </c>
      <c r="U38" s="11"/>
    </row>
    <row r="39" spans="1:21" x14ac:dyDescent="0.25">
      <c r="A39" s="6" t="s">
        <v>864</v>
      </c>
      <c r="B39" s="6" t="str">
        <f>IF(ISERROR(VLOOKUP(IO_Pre_14[[#This Row],[APP_ID]],Table7[APPL_ID],1,FALSE)),"","Y")</f>
        <v>Y</v>
      </c>
      <c r="C39" s="6" t="str">
        <f>IF(ISERROR(VLOOKUP(IO_Pre_14[[#This Row],[APP_ID]],Sheet1!$C$2:$C$9,1,FALSE)),"","Y")</f>
        <v/>
      </c>
      <c r="D39" s="6" t="s">
        <v>1531</v>
      </c>
      <c r="E39" s="6" t="s">
        <v>1533</v>
      </c>
      <c r="F39" s="6" t="s">
        <v>490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8">
        <f>SUM(IO_Pre_14[[#This Row],[JANUARY]:[DECEMBER]])</f>
        <v>0</v>
      </c>
      <c r="U39" s="11"/>
    </row>
    <row r="40" spans="1:21" x14ac:dyDescent="0.25">
      <c r="A40" s="6" t="s">
        <v>895</v>
      </c>
      <c r="B40" s="6" t="str">
        <f>IF(ISERROR(VLOOKUP(IO_Pre_14[[#This Row],[APP_ID]],Table7[APPL_ID],1,FALSE)),"","Y")</f>
        <v>Y</v>
      </c>
      <c r="C40" s="6" t="str">
        <f>IF(ISERROR(VLOOKUP(IO_Pre_14[[#This Row],[APP_ID]],Sheet1!$C$2:$C$9,1,FALSE)),"","Y")</f>
        <v/>
      </c>
      <c r="D40" s="6" t="s">
        <v>1531</v>
      </c>
      <c r="E40" s="6" t="s">
        <v>1533</v>
      </c>
      <c r="F40" s="6" t="s">
        <v>490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8">
        <f>SUM(IO_Pre_14[[#This Row],[JANUARY]:[DECEMBER]])</f>
        <v>0</v>
      </c>
      <c r="U40" s="11"/>
    </row>
    <row r="41" spans="1:21" x14ac:dyDescent="0.25">
      <c r="A41" s="6" t="s">
        <v>1033</v>
      </c>
      <c r="B41" s="6" t="str">
        <f>IF(ISERROR(VLOOKUP(IO_Pre_14[[#This Row],[APP_ID]],Table7[APPL_ID],1,FALSE)),"","Y")</f>
        <v>Y</v>
      </c>
      <c r="C41" s="6" t="str">
        <f>IF(ISERROR(VLOOKUP(IO_Pre_14[[#This Row],[APP_ID]],Sheet1!$C$2:$C$9,1,FALSE)),"","Y")</f>
        <v/>
      </c>
      <c r="D41" s="6" t="s">
        <v>1531</v>
      </c>
      <c r="E41" s="6" t="s">
        <v>1533</v>
      </c>
      <c r="F41" s="6" t="s">
        <v>490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8">
        <f>SUM(IO_Pre_14[[#This Row],[JANUARY]:[DECEMBER]])</f>
        <v>0</v>
      </c>
      <c r="U41" s="11"/>
    </row>
    <row r="42" spans="1:21" x14ac:dyDescent="0.25">
      <c r="A42" s="6" t="s">
        <v>901</v>
      </c>
      <c r="B42" s="6" t="str">
        <f>IF(ISERROR(VLOOKUP(IO_Pre_14[[#This Row],[APP_ID]],Table7[APPL_ID],1,FALSE)),"","Y")</f>
        <v>Y</v>
      </c>
      <c r="C42" s="6" t="str">
        <f>IF(ISERROR(VLOOKUP(IO_Pre_14[[#This Row],[APP_ID]],Sheet1!$C$2:$C$9,1,FALSE)),"","Y")</f>
        <v/>
      </c>
      <c r="D42" s="6" t="s">
        <v>1531</v>
      </c>
      <c r="E42" s="6" t="s">
        <v>1533</v>
      </c>
      <c r="F42" s="6" t="s">
        <v>490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8">
        <f>SUM(IO_Pre_14[[#This Row],[JANUARY]:[DECEMBER]])</f>
        <v>0</v>
      </c>
      <c r="U42" s="11"/>
    </row>
    <row r="43" spans="1:21" x14ac:dyDescent="0.25">
      <c r="A43" s="6" t="s">
        <v>905</v>
      </c>
      <c r="B43" s="6" t="str">
        <f>IF(ISERROR(VLOOKUP(IO_Pre_14[[#This Row],[APP_ID]],Table7[APPL_ID],1,FALSE)),"","Y")</f>
        <v>Y</v>
      </c>
      <c r="C43" s="6" t="str">
        <f>IF(ISERROR(VLOOKUP(IO_Pre_14[[#This Row],[APP_ID]],Sheet1!$C$2:$C$9,1,FALSE)),"","Y")</f>
        <v/>
      </c>
      <c r="D43" s="6" t="s">
        <v>1531</v>
      </c>
      <c r="E43" s="6" t="s">
        <v>1533</v>
      </c>
      <c r="F43" s="6" t="s">
        <v>490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8">
        <f>SUM(IO_Pre_14[[#This Row],[JANUARY]:[DECEMBER]])</f>
        <v>0</v>
      </c>
      <c r="U43" s="11"/>
    </row>
    <row r="44" spans="1:21" x14ac:dyDescent="0.25">
      <c r="A44" s="6" t="s">
        <v>913</v>
      </c>
      <c r="B44" s="6" t="str">
        <f>IF(ISERROR(VLOOKUP(IO_Pre_14[[#This Row],[APP_ID]],Table7[APPL_ID],1,FALSE)),"","Y")</f>
        <v>Y</v>
      </c>
      <c r="C44" s="6" t="str">
        <f>IF(ISERROR(VLOOKUP(IO_Pre_14[[#This Row],[APP_ID]],Sheet1!$C$2:$C$9,1,FALSE)),"","Y")</f>
        <v/>
      </c>
      <c r="D44" s="6" t="s">
        <v>1531</v>
      </c>
      <c r="E44" s="6" t="s">
        <v>1533</v>
      </c>
      <c r="F44" s="6" t="s">
        <v>490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8">
        <f>SUM(IO_Pre_14[[#This Row],[JANUARY]:[DECEMBER]])</f>
        <v>0</v>
      </c>
      <c r="U44" s="11"/>
    </row>
    <row r="45" spans="1:21" x14ac:dyDescent="0.25">
      <c r="A45" s="6" t="s">
        <v>915</v>
      </c>
      <c r="B45" s="6" t="str">
        <f>IF(ISERROR(VLOOKUP(IO_Pre_14[[#This Row],[APP_ID]],Table7[APPL_ID],1,FALSE)),"","Y")</f>
        <v>Y</v>
      </c>
      <c r="C45" s="6" t="str">
        <f>IF(ISERROR(VLOOKUP(IO_Pre_14[[#This Row],[APP_ID]],Sheet1!$C$2:$C$9,1,FALSE)),"","Y")</f>
        <v/>
      </c>
      <c r="D45" s="6" t="s">
        <v>1531</v>
      </c>
      <c r="E45" s="6" t="s">
        <v>1533</v>
      </c>
      <c r="F45" s="6" t="s">
        <v>490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8">
        <f>SUM(IO_Pre_14[[#This Row],[JANUARY]:[DECEMBER]])</f>
        <v>0</v>
      </c>
      <c r="U45" s="11"/>
    </row>
    <row r="46" spans="1:21" x14ac:dyDescent="0.25">
      <c r="A46" s="6" t="s">
        <v>1015</v>
      </c>
      <c r="B46" s="6" t="str">
        <f>IF(ISERROR(VLOOKUP(IO_Pre_14[[#This Row],[APP_ID]],Table7[APPL_ID],1,FALSE)),"","Y")</f>
        <v>Y</v>
      </c>
      <c r="C46" s="6" t="str">
        <f>IF(ISERROR(VLOOKUP(IO_Pre_14[[#This Row],[APP_ID]],Sheet1!$C$2:$C$9,1,FALSE)),"","Y")</f>
        <v/>
      </c>
      <c r="D46" s="6" t="s">
        <v>1531</v>
      </c>
      <c r="E46" s="6" t="s">
        <v>1533</v>
      </c>
      <c r="F46" s="6" t="s">
        <v>490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8">
        <f>SUM(IO_Pre_14[[#This Row],[JANUARY]:[DECEMBER]])</f>
        <v>0</v>
      </c>
      <c r="U46" s="11"/>
    </row>
    <row r="47" spans="1:21" x14ac:dyDescent="0.25">
      <c r="A47" s="6" t="s">
        <v>860</v>
      </c>
      <c r="B47" s="6" t="str">
        <f>IF(ISERROR(VLOOKUP(IO_Pre_14[[#This Row],[APP_ID]],Table7[APPL_ID],1,FALSE)),"","Y")</f>
        <v>Y</v>
      </c>
      <c r="C47" s="6" t="str">
        <f>IF(ISERROR(VLOOKUP(IO_Pre_14[[#This Row],[APP_ID]],Sheet1!$C$2:$C$9,1,FALSE)),"","Y")</f>
        <v/>
      </c>
      <c r="D47" s="6" t="s">
        <v>1531</v>
      </c>
      <c r="E47" s="6" t="s">
        <v>1532</v>
      </c>
      <c r="F47" s="6" t="s">
        <v>861</v>
      </c>
      <c r="G47" s="6">
        <v>1912</v>
      </c>
      <c r="H47" s="7">
        <v>0</v>
      </c>
      <c r="I47" s="7">
        <v>0</v>
      </c>
      <c r="J47" s="7">
        <v>0</v>
      </c>
      <c r="K47" s="7">
        <v>0.31</v>
      </c>
      <c r="L47" s="7">
        <v>0.31</v>
      </c>
      <c r="M47" s="7">
        <v>0.31</v>
      </c>
      <c r="N47" s="7">
        <v>0.31</v>
      </c>
      <c r="O47" s="7">
        <v>0.31</v>
      </c>
      <c r="P47" s="7">
        <v>0.31</v>
      </c>
      <c r="Q47" s="7">
        <v>0.31</v>
      </c>
      <c r="R47" s="7">
        <v>0</v>
      </c>
      <c r="S47" s="7">
        <v>0</v>
      </c>
      <c r="T47" s="8">
        <f>SUM(IO_Pre_14[[#This Row],[JANUARY]:[DECEMBER]])</f>
        <v>2.17</v>
      </c>
      <c r="U47" s="11"/>
    </row>
    <row r="48" spans="1:21" x14ac:dyDescent="0.25">
      <c r="A48" s="6" t="s">
        <v>1341</v>
      </c>
      <c r="B48" s="6" t="str">
        <f>IF(ISERROR(VLOOKUP(IO_Pre_14[[#This Row],[APP_ID]],Table7[APPL_ID],1,FALSE)),"","Y")</f>
        <v>Y</v>
      </c>
      <c r="C48" s="6" t="str">
        <f>IF(ISERROR(VLOOKUP(IO_Pre_14[[#This Row],[APP_ID]],Sheet1!$C$2:$C$9,1,FALSE)),"","Y")</f>
        <v/>
      </c>
      <c r="D48" s="6" t="s">
        <v>1531</v>
      </c>
      <c r="E48" s="6" t="s">
        <v>1532</v>
      </c>
      <c r="F48" s="6" t="s">
        <v>1342</v>
      </c>
      <c r="G48" s="6">
        <v>1861</v>
      </c>
      <c r="H48" s="7">
        <v>20</v>
      </c>
      <c r="I48" s="7">
        <v>60</v>
      </c>
      <c r="J48" s="7">
        <v>0</v>
      </c>
      <c r="K48" s="7">
        <v>0</v>
      </c>
      <c r="L48" s="7">
        <v>70</v>
      </c>
      <c r="M48" s="7">
        <v>201</v>
      </c>
      <c r="N48" s="7">
        <v>201</v>
      </c>
      <c r="O48" s="7">
        <v>262</v>
      </c>
      <c r="P48" s="7">
        <v>171</v>
      </c>
      <c r="Q48" s="7">
        <v>26</v>
      </c>
      <c r="R48" s="7">
        <v>0</v>
      </c>
      <c r="S48" s="7">
        <v>0</v>
      </c>
      <c r="T48" s="8">
        <f>SUM(IO_Pre_14[[#This Row],[JANUARY]:[DECEMBER]])</f>
        <v>1011</v>
      </c>
      <c r="U48" s="11"/>
    </row>
    <row r="49" spans="1:21" x14ac:dyDescent="0.25">
      <c r="A49" s="6" t="s">
        <v>18</v>
      </c>
      <c r="B49" s="6" t="str">
        <f>IF(ISERROR(VLOOKUP(IO_Pre_14[[#This Row],[APP_ID]],Table7[APPL_ID],1,FALSE)),"","Y")</f>
        <v>Y</v>
      </c>
      <c r="C49" s="6" t="str">
        <f>IF(ISERROR(VLOOKUP(IO_Pre_14[[#This Row],[APP_ID]],Sheet1!$C$2:$C$9,1,FALSE)),"","Y")</f>
        <v/>
      </c>
      <c r="D49" s="6" t="s">
        <v>1531</v>
      </c>
      <c r="E49" s="6" t="s">
        <v>1533</v>
      </c>
      <c r="F49" s="6" t="s">
        <v>19</v>
      </c>
      <c r="G49" s="12">
        <v>1914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8">
        <f>SUM(IO_Pre_14[[#This Row],[JANUARY]:[DECEMBER]])</f>
        <v>0</v>
      </c>
      <c r="U49" s="11"/>
    </row>
    <row r="50" spans="1:21" x14ac:dyDescent="0.25">
      <c r="A50" s="6" t="s">
        <v>727</v>
      </c>
      <c r="B50" s="6" t="str">
        <f>IF(ISERROR(VLOOKUP(IO_Pre_14[[#This Row],[APP_ID]],Table7[APPL_ID],1,FALSE)),"","Y")</f>
        <v>Y</v>
      </c>
      <c r="C50" s="6" t="str">
        <f>IF(ISERROR(VLOOKUP(IO_Pre_14[[#This Row],[APP_ID]],Sheet1!$C$2:$C$9,1,FALSE)),"","Y")</f>
        <v/>
      </c>
      <c r="D50" s="6" t="s">
        <v>1531</v>
      </c>
      <c r="E50" s="6" t="s">
        <v>1533</v>
      </c>
      <c r="F50" s="6" t="s">
        <v>726</v>
      </c>
      <c r="G50" s="6">
        <v>1860</v>
      </c>
      <c r="H50" s="7">
        <v>4.58</v>
      </c>
      <c r="I50" s="7">
        <v>7.68</v>
      </c>
      <c r="J50" s="7">
        <v>16.98</v>
      </c>
      <c r="K50" s="7">
        <v>17.75</v>
      </c>
      <c r="L50" s="7">
        <v>35.409999999999997</v>
      </c>
      <c r="M50" s="7">
        <v>48.39</v>
      </c>
      <c r="N50" s="7">
        <v>47.46</v>
      </c>
      <c r="O50" s="7">
        <v>40.869999999999997</v>
      </c>
      <c r="P50" s="7">
        <v>28.37</v>
      </c>
      <c r="Q50" s="7">
        <v>17.21</v>
      </c>
      <c r="R50" s="7">
        <v>7.86</v>
      </c>
      <c r="S50" s="7">
        <v>39.020000000000003</v>
      </c>
      <c r="T50" s="8">
        <f>SUM(IO_Pre_14[[#This Row],[JANUARY]:[DECEMBER]])</f>
        <v>311.58000000000004</v>
      </c>
      <c r="U50" s="11"/>
    </row>
    <row r="51" spans="1:21" x14ac:dyDescent="0.25">
      <c r="A51" s="6" t="s">
        <v>732</v>
      </c>
      <c r="B51" s="6" t="str">
        <f>IF(ISERROR(VLOOKUP(IO_Pre_14[[#This Row],[APP_ID]],Table7[APPL_ID],1,FALSE)),"","Y")</f>
        <v>Y</v>
      </c>
      <c r="C51" s="6" t="str">
        <f>IF(ISERROR(VLOOKUP(IO_Pre_14[[#This Row],[APP_ID]],Sheet1!$C$2:$C$9,1,FALSE)),"","Y")</f>
        <v/>
      </c>
      <c r="D51" s="6" t="s">
        <v>1531</v>
      </c>
      <c r="E51" s="6" t="s">
        <v>1533</v>
      </c>
      <c r="F51" s="6" t="s">
        <v>726</v>
      </c>
      <c r="G51" s="6">
        <v>1860</v>
      </c>
      <c r="H51" s="7">
        <v>9.15</v>
      </c>
      <c r="I51" s="7">
        <v>4.5199999999999996</v>
      </c>
      <c r="J51" s="7">
        <v>6.26</v>
      </c>
      <c r="K51" s="7">
        <v>7.04</v>
      </c>
      <c r="L51" s="7">
        <v>14.26</v>
      </c>
      <c r="M51" s="7">
        <v>38.89</v>
      </c>
      <c r="N51" s="7">
        <v>41.82</v>
      </c>
      <c r="O51" s="7">
        <v>31.9</v>
      </c>
      <c r="P51" s="7">
        <v>3.9</v>
      </c>
      <c r="Q51" s="7">
        <v>3.38</v>
      </c>
      <c r="R51" s="7">
        <v>1.77</v>
      </c>
      <c r="S51" s="7">
        <v>4.9800000000000004</v>
      </c>
      <c r="T51" s="8">
        <f>SUM(IO_Pre_14[[#This Row],[JANUARY]:[DECEMBER]])</f>
        <v>167.87</v>
      </c>
      <c r="U51" s="11"/>
    </row>
    <row r="52" spans="1:21" x14ac:dyDescent="0.25">
      <c r="A52" s="6" t="s">
        <v>1093</v>
      </c>
      <c r="B52" s="6" t="str">
        <f>IF(ISERROR(VLOOKUP(IO_Pre_14[[#This Row],[APP_ID]],Table7[APPL_ID],1,FALSE)),"","Y")</f>
        <v>Y</v>
      </c>
      <c r="C52" s="6" t="str">
        <f>IF(ISERROR(VLOOKUP(IO_Pre_14[[#This Row],[APP_ID]],Sheet1!$C$2:$C$9,1,FALSE)),"","Y")</f>
        <v/>
      </c>
      <c r="D52" s="6" t="s">
        <v>1531</v>
      </c>
      <c r="E52" s="6" t="s">
        <v>1533</v>
      </c>
      <c r="F52" s="6" t="s">
        <v>726</v>
      </c>
      <c r="G52" s="6">
        <v>1896</v>
      </c>
      <c r="H52" s="7">
        <v>4.58</v>
      </c>
      <c r="I52" s="7">
        <v>7.68</v>
      </c>
      <c r="J52" s="7">
        <v>16.98</v>
      </c>
      <c r="K52" s="7">
        <v>17.75</v>
      </c>
      <c r="L52" s="7">
        <v>35.409999999999997</v>
      </c>
      <c r="M52" s="7">
        <v>48.39</v>
      </c>
      <c r="N52" s="7">
        <v>47.46</v>
      </c>
      <c r="O52" s="7">
        <v>40.869999999999997</v>
      </c>
      <c r="P52" s="7">
        <v>28.37</v>
      </c>
      <c r="Q52" s="7">
        <v>17.21</v>
      </c>
      <c r="R52" s="7">
        <v>7.86</v>
      </c>
      <c r="S52" s="7">
        <v>4.4800000000000004</v>
      </c>
      <c r="T52" s="8">
        <f>SUM(IO_Pre_14[[#This Row],[JANUARY]:[DECEMBER]])</f>
        <v>277.04000000000008</v>
      </c>
      <c r="U52" s="11"/>
    </row>
    <row r="53" spans="1:21" x14ac:dyDescent="0.25">
      <c r="A53" s="6" t="s">
        <v>1040</v>
      </c>
      <c r="B53" s="6" t="str">
        <f>IF(ISERROR(VLOOKUP(IO_Pre_14[[#This Row],[APP_ID]],Table7[APPL_ID],1,FALSE)),"","Y")</f>
        <v>Y</v>
      </c>
      <c r="C53" s="6" t="str">
        <f>IF(ISERROR(VLOOKUP(IO_Pre_14[[#This Row],[APP_ID]],Sheet1!$C$2:$C$9,1,FALSE)),"","Y")</f>
        <v/>
      </c>
      <c r="D53" s="6" t="s">
        <v>1531</v>
      </c>
      <c r="E53" s="6" t="s">
        <v>1533</v>
      </c>
      <c r="F53" s="6" t="s">
        <v>490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8">
        <f>SUM(IO_Pre_14[[#This Row],[JANUARY]:[DECEMBER]])</f>
        <v>0</v>
      </c>
      <c r="U53" s="11"/>
    </row>
    <row r="54" spans="1:21" x14ac:dyDescent="0.25">
      <c r="A54" s="6" t="s">
        <v>762</v>
      </c>
      <c r="B54" s="6" t="str">
        <f>IF(ISERROR(VLOOKUP(IO_Pre_14[[#This Row],[APP_ID]],Table7[APPL_ID],1,FALSE)),"","Y")</f>
        <v>Y</v>
      </c>
      <c r="C54" s="6" t="str">
        <f>IF(ISERROR(VLOOKUP(IO_Pre_14[[#This Row],[APP_ID]],Sheet1!$C$2:$C$9,1,FALSE)),"","Y")</f>
        <v/>
      </c>
      <c r="D54" s="6" t="s">
        <v>1531</v>
      </c>
      <c r="E54" s="6" t="s">
        <v>1533</v>
      </c>
      <c r="F54" s="6" t="s">
        <v>763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8">
        <f>SUM(IO_Pre_14[[#This Row],[JANUARY]:[DECEMBER]])</f>
        <v>0</v>
      </c>
      <c r="U54" s="11"/>
    </row>
    <row r="55" spans="1:21" x14ac:dyDescent="0.25">
      <c r="A55" s="6" t="s">
        <v>336</v>
      </c>
      <c r="B55" s="6" t="str">
        <f>IF(ISERROR(VLOOKUP(IO_Pre_14[[#This Row],[APP_ID]],Table7[APPL_ID],1,FALSE)),"","Y")</f>
        <v>Y</v>
      </c>
      <c r="C55" s="6" t="str">
        <f>IF(ISERROR(VLOOKUP(IO_Pre_14[[#This Row],[APP_ID]],Sheet1!$C$2:$C$9,1,FALSE)),"","Y")</f>
        <v/>
      </c>
      <c r="D55" s="6" t="s">
        <v>1531</v>
      </c>
      <c r="E55" s="6" t="s">
        <v>1532</v>
      </c>
      <c r="F55" s="6" t="s">
        <v>337</v>
      </c>
      <c r="G55" s="6">
        <v>1865</v>
      </c>
      <c r="H55" s="7">
        <v>41.75</v>
      </c>
      <c r="I55" s="7">
        <v>50.09</v>
      </c>
      <c r="J55" s="7">
        <v>91.8</v>
      </c>
      <c r="K55" s="7">
        <v>0</v>
      </c>
      <c r="L55" s="7">
        <v>88.77</v>
      </c>
      <c r="M55" s="7">
        <v>38.93</v>
      </c>
      <c r="N55" s="7">
        <v>74.819999999999993</v>
      </c>
      <c r="O55" s="7">
        <v>118.04</v>
      </c>
      <c r="P55" s="7">
        <v>109.66</v>
      </c>
      <c r="Q55" s="7">
        <v>30.66</v>
      </c>
      <c r="R55" s="7">
        <v>25.36</v>
      </c>
      <c r="S55" s="7">
        <v>0</v>
      </c>
      <c r="T55" s="8">
        <f>SUM(IO_Pre_14[[#This Row],[JANUARY]:[DECEMBER]])</f>
        <v>669.88</v>
      </c>
      <c r="U55" s="11"/>
    </row>
    <row r="56" spans="1:21" x14ac:dyDescent="0.25">
      <c r="A56" s="6" t="s">
        <v>1197</v>
      </c>
      <c r="B56" s="6" t="str">
        <f>IF(ISERROR(VLOOKUP(IO_Pre_14[[#This Row],[APP_ID]],Table7[APPL_ID],1,FALSE)),"","Y")</f>
        <v>Y</v>
      </c>
      <c r="C56" s="6" t="str">
        <f>IF(ISERROR(VLOOKUP(IO_Pre_14[[#This Row],[APP_ID]],Sheet1!$C$2:$C$9,1,FALSE)),"","Y")</f>
        <v/>
      </c>
      <c r="D56" s="6" t="s">
        <v>1531</v>
      </c>
      <c r="E56" s="6" t="s">
        <v>1533</v>
      </c>
      <c r="F56" s="6" t="s">
        <v>726</v>
      </c>
      <c r="G56" s="6">
        <v>1860</v>
      </c>
      <c r="H56" s="7">
        <v>4.58</v>
      </c>
      <c r="I56" s="7">
        <v>7.68</v>
      </c>
      <c r="J56" s="7">
        <v>16.98</v>
      </c>
      <c r="K56" s="7">
        <v>17.75</v>
      </c>
      <c r="L56" s="7">
        <v>35.409999999999997</v>
      </c>
      <c r="M56" s="7">
        <v>48.39</v>
      </c>
      <c r="N56" s="7">
        <v>47.46</v>
      </c>
      <c r="O56" s="7">
        <v>40.869999999999997</v>
      </c>
      <c r="P56" s="7">
        <v>28.37</v>
      </c>
      <c r="Q56" s="7">
        <v>17.21</v>
      </c>
      <c r="R56" s="7">
        <v>7.86</v>
      </c>
      <c r="S56" s="7">
        <v>4.4800000000000004</v>
      </c>
      <c r="T56" s="8">
        <f>SUM(IO_Pre_14[[#This Row],[JANUARY]:[DECEMBER]])</f>
        <v>277.04000000000008</v>
      </c>
      <c r="U56" s="11"/>
    </row>
    <row r="57" spans="1:21" x14ac:dyDescent="0.25">
      <c r="A57" s="6" t="s">
        <v>888</v>
      </c>
      <c r="B57" s="6" t="str">
        <f>IF(ISERROR(VLOOKUP(IO_Pre_14[[#This Row],[APP_ID]],Table7[APPL_ID],1,FALSE)),"","Y")</f>
        <v>Y</v>
      </c>
      <c r="C57" s="6" t="str">
        <f>IF(ISERROR(VLOOKUP(IO_Pre_14[[#This Row],[APP_ID]],Sheet1!$C$2:$C$9,1,FALSE)),"","Y")</f>
        <v/>
      </c>
      <c r="D57" s="6" t="s">
        <v>1531</v>
      </c>
      <c r="E57" s="6" t="s">
        <v>1532</v>
      </c>
      <c r="F57" s="6" t="s">
        <v>889</v>
      </c>
      <c r="G57" s="6">
        <v>1886</v>
      </c>
      <c r="H57" s="7">
        <v>0</v>
      </c>
      <c r="I57" s="7">
        <v>0</v>
      </c>
      <c r="J57" s="7">
        <v>0</v>
      </c>
      <c r="K57" s="7">
        <v>36.049999999999997</v>
      </c>
      <c r="L57" s="7">
        <v>203.68</v>
      </c>
      <c r="M57" s="7">
        <v>196.5</v>
      </c>
      <c r="N57" s="7">
        <v>184.61</v>
      </c>
      <c r="O57" s="7">
        <v>158.18</v>
      </c>
      <c r="P57" s="7">
        <v>124.47</v>
      </c>
      <c r="Q57" s="7">
        <v>0</v>
      </c>
      <c r="R57" s="7">
        <v>0</v>
      </c>
      <c r="S57" s="7">
        <v>0</v>
      </c>
      <c r="T57" s="8">
        <f>SUM(IO_Pre_14[[#This Row],[JANUARY]:[DECEMBER]])</f>
        <v>903.49</v>
      </c>
      <c r="U57" s="11"/>
    </row>
    <row r="58" spans="1:21" x14ac:dyDescent="0.25">
      <c r="A58" s="6" t="s">
        <v>283</v>
      </c>
      <c r="B58" s="6" t="str">
        <f>IF(ISERROR(VLOOKUP(IO_Pre_14[[#This Row],[APP_ID]],Table7[APPL_ID],1,FALSE)),"","Y")</f>
        <v>Y</v>
      </c>
      <c r="C58" s="6" t="str">
        <f>IF(ISERROR(VLOOKUP(IO_Pre_14[[#This Row],[APP_ID]],Sheet1!$C$2:$C$9,1,FALSE)),"","Y")</f>
        <v/>
      </c>
      <c r="D58" s="6" t="s">
        <v>1531</v>
      </c>
      <c r="E58" s="6" t="s">
        <v>1532</v>
      </c>
      <c r="F58" s="6" t="s">
        <v>284</v>
      </c>
      <c r="G58" s="6">
        <v>1850</v>
      </c>
      <c r="H58" s="7">
        <v>0</v>
      </c>
      <c r="I58" s="7">
        <v>46.542000000000002</v>
      </c>
      <c r="J58" s="7">
        <v>728.24900000000002</v>
      </c>
      <c r="K58" s="7">
        <v>195.64699999999999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629.87</v>
      </c>
      <c r="T58" s="8">
        <f>SUM(IO_Pre_14[[#This Row],[JANUARY]:[DECEMBER]])</f>
        <v>1600.308</v>
      </c>
      <c r="U58" s="11"/>
    </row>
    <row r="59" spans="1:21" x14ac:dyDescent="0.25">
      <c r="A59" s="6" t="s">
        <v>1300</v>
      </c>
      <c r="B59" s="6" t="str">
        <f>IF(ISERROR(VLOOKUP(IO_Pre_14[[#This Row],[APP_ID]],Table7[APPL_ID],1,FALSE)),"","Y")</f>
        <v>Y</v>
      </c>
      <c r="C59" s="6" t="str">
        <f>IF(ISERROR(VLOOKUP(IO_Pre_14[[#This Row],[APP_ID]],Sheet1!$C$2:$C$9,1,FALSE)),"","Y")</f>
        <v/>
      </c>
      <c r="D59" s="6" t="s">
        <v>1531</v>
      </c>
      <c r="E59" s="6" t="s">
        <v>1533</v>
      </c>
      <c r="F59" s="6" t="s">
        <v>1297</v>
      </c>
      <c r="G59" s="6">
        <v>1871</v>
      </c>
      <c r="H59" s="7">
        <v>0</v>
      </c>
      <c r="I59" s="7">
        <v>0</v>
      </c>
      <c r="J59" s="7">
        <v>0</v>
      </c>
      <c r="K59" s="7">
        <v>65.040000000000006</v>
      </c>
      <c r="L59" s="7">
        <v>123.39</v>
      </c>
      <c r="M59" s="7">
        <v>330.94</v>
      </c>
      <c r="N59" s="7">
        <v>346.24</v>
      </c>
      <c r="O59" s="7">
        <v>250.67</v>
      </c>
      <c r="P59" s="7">
        <v>32.409999999999997</v>
      </c>
      <c r="Q59" s="7">
        <v>0</v>
      </c>
      <c r="R59" s="7">
        <v>0</v>
      </c>
      <c r="S59" s="7">
        <v>0</v>
      </c>
      <c r="T59" s="8">
        <f>SUM(IO_Pre_14[[#This Row],[JANUARY]:[DECEMBER]])</f>
        <v>1148.69</v>
      </c>
      <c r="U59" s="11"/>
    </row>
    <row r="60" spans="1:21" x14ac:dyDescent="0.25">
      <c r="A60" s="6" t="s">
        <v>1299</v>
      </c>
      <c r="B60" s="6" t="str">
        <f>IF(ISERROR(VLOOKUP(IO_Pre_14[[#This Row],[APP_ID]],Table7[APPL_ID],1,FALSE)),"","Y")</f>
        <v>Y</v>
      </c>
      <c r="C60" s="6" t="str">
        <f>IF(ISERROR(VLOOKUP(IO_Pre_14[[#This Row],[APP_ID]],Sheet1!$C$2:$C$9,1,FALSE)),"","Y")</f>
        <v/>
      </c>
      <c r="D60" s="6" t="s">
        <v>1531</v>
      </c>
      <c r="E60" s="6" t="s">
        <v>1533</v>
      </c>
      <c r="F60" s="6" t="s">
        <v>1297</v>
      </c>
      <c r="G60" s="6">
        <v>1871</v>
      </c>
      <c r="H60" s="7">
        <v>0</v>
      </c>
      <c r="I60" s="7">
        <v>0</v>
      </c>
      <c r="J60" s="7">
        <v>32.479999999999997</v>
      </c>
      <c r="K60" s="7">
        <v>37.5</v>
      </c>
      <c r="L60" s="7">
        <v>97.89</v>
      </c>
      <c r="M60" s="7">
        <v>199.99</v>
      </c>
      <c r="N60" s="7">
        <v>197.13</v>
      </c>
      <c r="O60" s="7">
        <v>151.4</v>
      </c>
      <c r="P60" s="7">
        <v>58.71</v>
      </c>
      <c r="Q60" s="7">
        <v>0</v>
      </c>
      <c r="R60" s="7">
        <v>0</v>
      </c>
      <c r="S60" s="7">
        <v>0</v>
      </c>
      <c r="T60" s="8">
        <f>SUM(IO_Pre_14[[#This Row],[JANUARY]:[DECEMBER]])</f>
        <v>775.1</v>
      </c>
      <c r="U60" s="11"/>
    </row>
    <row r="61" spans="1:21" x14ac:dyDescent="0.25">
      <c r="A61" s="6" t="s">
        <v>764</v>
      </c>
      <c r="B61" s="6" t="str">
        <f>IF(ISERROR(VLOOKUP(IO_Pre_14[[#This Row],[APP_ID]],Table7[APPL_ID],1,FALSE)),"","Y")</f>
        <v>Y</v>
      </c>
      <c r="C61" s="6" t="str">
        <f>IF(ISERROR(VLOOKUP(IO_Pre_14[[#This Row],[APP_ID]],Sheet1!$C$2:$C$9,1,FALSE)),"","Y")</f>
        <v/>
      </c>
      <c r="D61" s="6" t="s">
        <v>1531</v>
      </c>
      <c r="E61" s="6" t="s">
        <v>1533</v>
      </c>
      <c r="F61" s="6" t="s">
        <v>717</v>
      </c>
      <c r="G61" s="6">
        <v>1906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8">
        <f>SUM(IO_Pre_14[[#This Row],[JANUARY]:[DECEMBER]])</f>
        <v>0</v>
      </c>
      <c r="U61" s="11"/>
    </row>
    <row r="62" spans="1:21" x14ac:dyDescent="0.25">
      <c r="A62" s="6" t="s">
        <v>1134</v>
      </c>
      <c r="B62" s="6" t="str">
        <f>IF(ISERROR(VLOOKUP(IO_Pre_14[[#This Row],[APP_ID]],Table7[APPL_ID],1,FALSE)),"","Y")</f>
        <v>Y</v>
      </c>
      <c r="C62" s="6" t="str">
        <f>IF(ISERROR(VLOOKUP(IO_Pre_14[[#This Row],[APP_ID]],Sheet1!$C$2:$C$9,1,FALSE)),"","Y")</f>
        <v/>
      </c>
      <c r="D62" s="6" t="s">
        <v>1531</v>
      </c>
      <c r="E62" s="6" t="s">
        <v>1533</v>
      </c>
      <c r="F62" s="6" t="s">
        <v>1135</v>
      </c>
      <c r="G62" s="6">
        <v>1914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8">
        <f>SUM(IO_Pre_14[[#This Row],[JANUARY]:[DECEMBER]])</f>
        <v>0</v>
      </c>
      <c r="U62" s="11"/>
    </row>
    <row r="63" spans="1:21" x14ac:dyDescent="0.25">
      <c r="A63" s="6" t="s">
        <v>1187</v>
      </c>
      <c r="B63" s="6" t="str">
        <f>IF(ISERROR(VLOOKUP(IO_Pre_14[[#This Row],[APP_ID]],Table7[APPL_ID],1,FALSE)),"","Y")</f>
        <v>Y</v>
      </c>
      <c r="C63" s="6" t="str">
        <f>IF(ISERROR(VLOOKUP(IO_Pre_14[[#This Row],[APP_ID]],Sheet1!$C$2:$C$9,1,FALSE)),"","Y")</f>
        <v/>
      </c>
      <c r="D63" s="6" t="s">
        <v>1531</v>
      </c>
      <c r="E63" s="6" t="s">
        <v>1532</v>
      </c>
      <c r="F63" s="6" t="s">
        <v>1188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8">
        <f>SUM(IO_Pre_14[[#This Row],[JANUARY]:[DECEMBER]])</f>
        <v>0</v>
      </c>
      <c r="U63" s="11"/>
    </row>
    <row r="64" spans="1:21" x14ac:dyDescent="0.25">
      <c r="A64" s="6" t="s">
        <v>1069</v>
      </c>
      <c r="B64" s="6" t="str">
        <f>IF(ISERROR(VLOOKUP(IO_Pre_14[[#This Row],[APP_ID]],Table7[APPL_ID],1,FALSE)),"","Y")</f>
        <v>Y</v>
      </c>
      <c r="C64" s="6" t="str">
        <f>IF(ISERROR(VLOOKUP(IO_Pre_14[[#This Row],[APP_ID]],Sheet1!$C$2:$C$9,1,FALSE)),"","Y")</f>
        <v/>
      </c>
      <c r="D64" s="6" t="s">
        <v>1531</v>
      </c>
      <c r="E64" s="6" t="s">
        <v>1532</v>
      </c>
      <c r="F64" s="6" t="s">
        <v>1070</v>
      </c>
      <c r="G64" s="6">
        <v>1860</v>
      </c>
      <c r="H64" s="7">
        <v>105.61</v>
      </c>
      <c r="I64" s="7">
        <v>102.94</v>
      </c>
      <c r="J64" s="7">
        <v>193.28</v>
      </c>
      <c r="K64" s="7">
        <v>260.85000000000002</v>
      </c>
      <c r="L64" s="7">
        <v>194.24</v>
      </c>
      <c r="M64" s="7">
        <v>40.47</v>
      </c>
      <c r="N64" s="7">
        <v>82.67</v>
      </c>
      <c r="O64" s="7">
        <v>81.22</v>
      </c>
      <c r="P64" s="7">
        <v>65.239999999999995</v>
      </c>
      <c r="Q64" s="7">
        <v>42.6</v>
      </c>
      <c r="R64" s="7">
        <v>43.26</v>
      </c>
      <c r="S64" s="7">
        <v>48.39</v>
      </c>
      <c r="T64" s="8">
        <f>SUM(IO_Pre_14[[#This Row],[JANUARY]:[DECEMBER]])</f>
        <v>1260.77</v>
      </c>
      <c r="U64" s="11"/>
    </row>
    <row r="65" spans="1:21" x14ac:dyDescent="0.25">
      <c r="A65" s="6" t="s">
        <v>425</v>
      </c>
      <c r="B65" s="6" t="str">
        <f>IF(ISERROR(VLOOKUP(IO_Pre_14[[#This Row],[APP_ID]],Table7[APPL_ID],1,FALSE)),"","Y")</f>
        <v>Y</v>
      </c>
      <c r="C65" s="6" t="str">
        <f>IF(ISERROR(VLOOKUP(IO_Pre_14[[#This Row],[APP_ID]],Sheet1!$C$2:$C$9,1,FALSE)),"","Y")</f>
        <v/>
      </c>
      <c r="D65" s="6" t="s">
        <v>1531</v>
      </c>
      <c r="E65" s="6" t="s">
        <v>1532</v>
      </c>
      <c r="F65" s="6" t="s">
        <v>426</v>
      </c>
      <c r="G65" s="6">
        <v>1869</v>
      </c>
      <c r="H65" s="7">
        <v>0</v>
      </c>
      <c r="I65" s="7">
        <v>0</v>
      </c>
      <c r="J65" s="7">
        <v>0</v>
      </c>
      <c r="K65" s="7">
        <v>7</v>
      </c>
      <c r="L65" s="7">
        <v>37</v>
      </c>
      <c r="M65" s="7">
        <v>82</v>
      </c>
      <c r="N65" s="7">
        <v>66</v>
      </c>
      <c r="O65" s="7">
        <v>9</v>
      </c>
      <c r="P65" s="7">
        <v>0</v>
      </c>
      <c r="Q65" s="7">
        <v>0</v>
      </c>
      <c r="R65" s="7">
        <v>0</v>
      </c>
      <c r="S65" s="7">
        <v>0</v>
      </c>
      <c r="T65" s="8">
        <f>SUM(IO_Pre_14[[#This Row],[JANUARY]:[DECEMBER]])</f>
        <v>201</v>
      </c>
      <c r="U65" s="11"/>
    </row>
    <row r="66" spans="1:21" x14ac:dyDescent="0.25">
      <c r="A66" s="6" t="s">
        <v>532</v>
      </c>
      <c r="B66" s="6" t="str">
        <f>IF(ISERROR(VLOOKUP(IO_Pre_14[[#This Row],[APP_ID]],Table7[APPL_ID],1,FALSE)),"","Y")</f>
        <v>Y</v>
      </c>
      <c r="C66" s="6" t="str">
        <f>IF(ISERROR(VLOOKUP(IO_Pre_14[[#This Row],[APP_ID]],Sheet1!$C$2:$C$9,1,FALSE)),"","Y")</f>
        <v/>
      </c>
      <c r="D66" s="6" t="s">
        <v>1531</v>
      </c>
      <c r="E66" s="6" t="s">
        <v>1533</v>
      </c>
      <c r="F66" s="6" t="s">
        <v>533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8">
        <f>SUM(IO_Pre_14[[#This Row],[JANUARY]:[DECEMBER]])</f>
        <v>0</v>
      </c>
      <c r="U66" s="11"/>
    </row>
    <row r="67" spans="1:21" x14ac:dyDescent="0.25">
      <c r="A67" s="6" t="s">
        <v>59</v>
      </c>
      <c r="B67" s="6" t="str">
        <f>IF(ISERROR(VLOOKUP(IO_Pre_14[[#This Row],[APP_ID]],Table7[APPL_ID],1,FALSE)),"","Y")</f>
        <v>Y</v>
      </c>
      <c r="C67" s="6" t="str">
        <f>IF(ISERROR(VLOOKUP(IO_Pre_14[[#This Row],[APP_ID]],Sheet1!$C$2:$C$9,1,FALSE)),"","Y")</f>
        <v/>
      </c>
      <c r="D67" s="6" t="s">
        <v>1531</v>
      </c>
      <c r="E67" s="6" t="s">
        <v>1532</v>
      </c>
      <c r="F67" s="6" t="s">
        <v>60</v>
      </c>
      <c r="G67" s="6">
        <v>1914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8">
        <f>SUM(IO_Pre_14[[#This Row],[JANUARY]:[DECEMBER]])</f>
        <v>0</v>
      </c>
      <c r="U67" s="11"/>
    </row>
    <row r="68" spans="1:21" x14ac:dyDescent="0.25">
      <c r="A68" s="6" t="s">
        <v>56</v>
      </c>
      <c r="B68" s="6" t="str">
        <f>IF(ISERROR(VLOOKUP(IO_Pre_14[[#This Row],[APP_ID]],Table7[APPL_ID],1,FALSE)),"","Y")</f>
        <v>Y</v>
      </c>
      <c r="C68" s="6" t="str">
        <f>IF(ISERROR(VLOOKUP(IO_Pre_14[[#This Row],[APP_ID]],Sheet1!$C$2:$C$9,1,FALSE)),"","Y")</f>
        <v/>
      </c>
      <c r="D68" s="6" t="s">
        <v>1531</v>
      </c>
      <c r="E68" s="6" t="s">
        <v>1532</v>
      </c>
      <c r="F68" s="6" t="s">
        <v>57</v>
      </c>
      <c r="G68" s="6">
        <v>1876</v>
      </c>
      <c r="H68" s="7">
        <v>0</v>
      </c>
      <c r="I68" s="7">
        <v>0</v>
      </c>
      <c r="J68" s="7">
        <v>86.05</v>
      </c>
      <c r="K68" s="7">
        <v>0</v>
      </c>
      <c r="L68" s="7">
        <v>60.44</v>
      </c>
      <c r="M68" s="7">
        <v>0</v>
      </c>
      <c r="N68" s="7">
        <v>87.94</v>
      </c>
      <c r="O68" s="7">
        <v>76.59</v>
      </c>
      <c r="P68" s="7">
        <v>52.16</v>
      </c>
      <c r="Q68" s="7">
        <v>0</v>
      </c>
      <c r="R68" s="7">
        <v>0</v>
      </c>
      <c r="S68" s="7">
        <v>0</v>
      </c>
      <c r="T68" s="8">
        <f>SUM(IO_Pre_14[[#This Row],[JANUARY]:[DECEMBER]])</f>
        <v>363.17999999999995</v>
      </c>
      <c r="U68" s="11"/>
    </row>
    <row r="69" spans="1:21" x14ac:dyDescent="0.25">
      <c r="A69" s="6" t="s">
        <v>586</v>
      </c>
      <c r="B69" s="6" t="str">
        <f>IF(ISERROR(VLOOKUP(IO_Pre_14[[#This Row],[APP_ID]],Table7[APPL_ID],1,FALSE)),"","Y")</f>
        <v>Y</v>
      </c>
      <c r="C69" s="6" t="str">
        <f>IF(ISERROR(VLOOKUP(IO_Pre_14[[#This Row],[APP_ID]],Sheet1!$C$2:$C$9,1,FALSE)),"","Y")</f>
        <v/>
      </c>
      <c r="D69" s="6" t="s">
        <v>1531</v>
      </c>
      <c r="E69" s="6" t="s">
        <v>1532</v>
      </c>
      <c r="F69" s="6" t="s">
        <v>587</v>
      </c>
      <c r="G69" s="6">
        <v>1869</v>
      </c>
      <c r="H69" s="7">
        <v>0</v>
      </c>
      <c r="I69" s="7">
        <v>0</v>
      </c>
      <c r="J69" s="7">
        <v>0</v>
      </c>
      <c r="K69" s="7">
        <v>66</v>
      </c>
      <c r="L69" s="7">
        <v>60</v>
      </c>
      <c r="M69" s="7">
        <v>88</v>
      </c>
      <c r="N69" s="7">
        <v>101</v>
      </c>
      <c r="O69" s="7">
        <v>88</v>
      </c>
      <c r="P69" s="7">
        <v>66</v>
      </c>
      <c r="Q69" s="7">
        <v>0</v>
      </c>
      <c r="R69" s="7">
        <v>0</v>
      </c>
      <c r="S69" s="7">
        <v>0</v>
      </c>
      <c r="T69" s="8">
        <f>SUM(IO_Pre_14[[#This Row],[JANUARY]:[DECEMBER]])</f>
        <v>469</v>
      </c>
      <c r="U69" s="11"/>
    </row>
    <row r="70" spans="1:21" x14ac:dyDescent="0.25">
      <c r="A70" s="17" t="s">
        <v>206</v>
      </c>
      <c r="B70" s="17" t="str">
        <f>IF(ISERROR(VLOOKUP(IO_Pre_14[[#This Row],[APP_ID]],Table7[APPL_ID],1,FALSE)),"","Y")</f>
        <v>Y</v>
      </c>
      <c r="C70" s="17" t="str">
        <f>IF(ISERROR(VLOOKUP(IO_Pre_14[[#This Row],[APP_ID]],Sheet1!$C$2:$C$9,1,FALSE)),"","Y")</f>
        <v/>
      </c>
      <c r="D70" s="17" t="s">
        <v>1531</v>
      </c>
      <c r="E70" s="17" t="s">
        <v>1532</v>
      </c>
      <c r="F70" s="16" t="s">
        <v>202</v>
      </c>
      <c r="G70" s="16">
        <v>1865</v>
      </c>
      <c r="H70" s="15">
        <v>0</v>
      </c>
      <c r="I70" s="15">
        <v>0</v>
      </c>
      <c r="J70" s="15">
        <v>30</v>
      </c>
      <c r="K70" s="15">
        <v>67</v>
      </c>
      <c r="L70" s="15">
        <v>109</v>
      </c>
      <c r="M70" s="15">
        <v>119</v>
      </c>
      <c r="N70" s="15">
        <v>113</v>
      </c>
      <c r="O70" s="15">
        <v>98</v>
      </c>
      <c r="P70" s="15">
        <v>75</v>
      </c>
      <c r="Q70" s="15">
        <v>0</v>
      </c>
      <c r="R70" s="15">
        <v>0</v>
      </c>
      <c r="S70" s="15">
        <v>0</v>
      </c>
      <c r="T70" s="15">
        <f>SUM(IO_Pre_14[[#This Row],[JANUARY]:[DECEMBER]])</f>
        <v>611</v>
      </c>
      <c r="U70" s="11"/>
    </row>
    <row r="71" spans="1:21" x14ac:dyDescent="0.25">
      <c r="A71" s="6" t="s">
        <v>211</v>
      </c>
      <c r="B71" s="6" t="str">
        <f>IF(ISERROR(VLOOKUP(IO_Pre_14[[#This Row],[APP_ID]],Table7[APPL_ID],1,FALSE)),"","Y")</f>
        <v>Y</v>
      </c>
      <c r="C71" s="6" t="str">
        <f>IF(ISERROR(VLOOKUP(IO_Pre_14[[#This Row],[APP_ID]],Sheet1!$C$2:$C$9,1,FALSE)),"","Y")</f>
        <v/>
      </c>
      <c r="D71" s="6" t="s">
        <v>1531</v>
      </c>
      <c r="E71" s="6" t="s">
        <v>1532</v>
      </c>
      <c r="F71" s="6" t="s">
        <v>212</v>
      </c>
      <c r="G71" s="6">
        <v>1860</v>
      </c>
      <c r="H71" s="7">
        <v>0</v>
      </c>
      <c r="I71" s="7">
        <v>0</v>
      </c>
      <c r="J71" s="7">
        <v>69</v>
      </c>
      <c r="K71" s="7">
        <v>98</v>
      </c>
      <c r="L71" s="7">
        <v>174</v>
      </c>
      <c r="M71" s="7">
        <v>244</v>
      </c>
      <c r="N71" s="7">
        <v>216</v>
      </c>
      <c r="O71" s="7">
        <v>124</v>
      </c>
      <c r="P71" s="7">
        <v>0</v>
      </c>
      <c r="Q71" s="7">
        <v>0</v>
      </c>
      <c r="R71" s="7">
        <v>0</v>
      </c>
      <c r="S71" s="7">
        <v>0</v>
      </c>
      <c r="T71" s="8">
        <f>SUM(IO_Pre_14[[#This Row],[JANUARY]:[DECEMBER]])</f>
        <v>925</v>
      </c>
      <c r="U71" s="11"/>
    </row>
    <row r="72" spans="1:21" x14ac:dyDescent="0.25">
      <c r="A72" s="6" t="s">
        <v>142</v>
      </c>
      <c r="B72" s="6" t="str">
        <f>IF(ISERROR(VLOOKUP(IO_Pre_14[[#This Row],[APP_ID]],Table7[APPL_ID],1,FALSE)),"","Y")</f>
        <v>Y</v>
      </c>
      <c r="C72" s="6" t="str">
        <f>IF(ISERROR(VLOOKUP(IO_Pre_14[[#This Row],[APP_ID]],Sheet1!$C$2:$C$9,1,FALSE)),"","Y")</f>
        <v/>
      </c>
      <c r="D72" s="6" t="s">
        <v>1531</v>
      </c>
      <c r="E72" s="6" t="s">
        <v>1532</v>
      </c>
      <c r="F72" s="6" t="s">
        <v>143</v>
      </c>
      <c r="G72" s="6">
        <v>1843</v>
      </c>
      <c r="H72" s="7">
        <v>0</v>
      </c>
      <c r="I72" s="7">
        <v>0</v>
      </c>
      <c r="J72" s="7">
        <v>0</v>
      </c>
      <c r="K72" s="7">
        <v>155</v>
      </c>
      <c r="L72" s="7">
        <v>222</v>
      </c>
      <c r="M72" s="7">
        <v>243</v>
      </c>
      <c r="N72" s="7">
        <v>230</v>
      </c>
      <c r="O72" s="7">
        <v>197</v>
      </c>
      <c r="P72" s="7">
        <v>155</v>
      </c>
      <c r="Q72" s="7">
        <v>71</v>
      </c>
      <c r="R72" s="7">
        <v>0</v>
      </c>
      <c r="S72" s="7">
        <v>0</v>
      </c>
      <c r="T72" s="8">
        <f>SUM(IO_Pre_14[[#This Row],[JANUARY]:[DECEMBER]])</f>
        <v>1273</v>
      </c>
      <c r="U72" s="11"/>
    </row>
    <row r="73" spans="1:21" x14ac:dyDescent="0.25">
      <c r="A73" s="6" t="s">
        <v>172</v>
      </c>
      <c r="B73" s="6" t="str">
        <f>IF(ISERROR(VLOOKUP(IO_Pre_14[[#This Row],[APP_ID]],Table7[APPL_ID],1,FALSE)),"","Y")</f>
        <v>Y</v>
      </c>
      <c r="C73" s="6" t="str">
        <f>IF(ISERROR(VLOOKUP(IO_Pre_14[[#This Row],[APP_ID]],Sheet1!$C$2:$C$9,1,FALSE)),"","Y")</f>
        <v/>
      </c>
      <c r="D73" s="6" t="s">
        <v>1531</v>
      </c>
      <c r="E73" s="6" t="s">
        <v>1532</v>
      </c>
      <c r="F73" s="6" t="s">
        <v>173</v>
      </c>
      <c r="G73" s="6">
        <v>1876</v>
      </c>
      <c r="H73" s="7">
        <v>0</v>
      </c>
      <c r="I73" s="7">
        <v>0</v>
      </c>
      <c r="J73" s="7">
        <v>0</v>
      </c>
      <c r="K73" s="7">
        <v>22.47</v>
      </c>
      <c r="L73" s="7">
        <v>15.74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19</v>
      </c>
      <c r="T73" s="8">
        <f>SUM(IO_Pre_14[[#This Row],[JANUARY]:[DECEMBER]])</f>
        <v>57.21</v>
      </c>
      <c r="U73" s="11"/>
    </row>
    <row r="74" spans="1:21" x14ac:dyDescent="0.25">
      <c r="A74" s="6" t="s">
        <v>1128</v>
      </c>
      <c r="B74" s="6" t="str">
        <f>IF(ISERROR(VLOOKUP(IO_Pre_14[[#This Row],[APP_ID]],Table7[APPL_ID],1,FALSE)),"","Y")</f>
        <v>Y</v>
      </c>
      <c r="C74" s="6" t="str">
        <f>IF(ISERROR(VLOOKUP(IO_Pre_14[[#This Row],[APP_ID]],Sheet1!$C$2:$C$9,1,FALSE)),"","Y")</f>
        <v/>
      </c>
      <c r="D74" s="6" t="s">
        <v>1531</v>
      </c>
      <c r="E74" s="6" t="s">
        <v>1532</v>
      </c>
      <c r="F74" s="6" t="s">
        <v>1129</v>
      </c>
      <c r="G74" s="6">
        <v>1869</v>
      </c>
      <c r="H74" s="7">
        <v>0</v>
      </c>
      <c r="I74" s="7">
        <v>0</v>
      </c>
      <c r="J74" s="7">
        <v>0</v>
      </c>
      <c r="K74" s="7">
        <v>42.18</v>
      </c>
      <c r="L74" s="7">
        <v>41.09</v>
      </c>
      <c r="M74" s="7">
        <v>50.64</v>
      </c>
      <c r="N74" s="7">
        <v>54.02</v>
      </c>
      <c r="O74" s="7">
        <v>39.24</v>
      </c>
      <c r="P74" s="7">
        <v>0</v>
      </c>
      <c r="Q74" s="7">
        <v>0</v>
      </c>
      <c r="R74" s="7">
        <v>0</v>
      </c>
      <c r="S74" s="7">
        <v>0</v>
      </c>
      <c r="T74" s="8">
        <f>SUM(IO_Pre_14[[#This Row],[JANUARY]:[DECEMBER]])</f>
        <v>227.17000000000004</v>
      </c>
      <c r="U74" s="11"/>
    </row>
    <row r="75" spans="1:21" x14ac:dyDescent="0.25">
      <c r="A75" s="6" t="s">
        <v>213</v>
      </c>
      <c r="B75" s="6" t="str">
        <f>IF(ISERROR(VLOOKUP(IO_Pre_14[[#This Row],[APP_ID]],Table7[APPL_ID],1,FALSE)),"","Y")</f>
        <v>Y</v>
      </c>
      <c r="C75" s="6" t="str">
        <f>IF(ISERROR(VLOOKUP(IO_Pre_14[[#This Row],[APP_ID]],Sheet1!$C$2:$C$9,1,FALSE)),"","Y")</f>
        <v/>
      </c>
      <c r="D75" s="6" t="s">
        <v>1531</v>
      </c>
      <c r="E75" s="6" t="s">
        <v>1532</v>
      </c>
      <c r="F75" s="6" t="s">
        <v>214</v>
      </c>
      <c r="G75" s="6">
        <v>1869</v>
      </c>
      <c r="H75" s="7">
        <v>0</v>
      </c>
      <c r="I75" s="7">
        <v>0</v>
      </c>
      <c r="J75" s="7">
        <v>0</v>
      </c>
      <c r="K75" s="7">
        <v>0</v>
      </c>
      <c r="L75" s="7">
        <v>180</v>
      </c>
      <c r="M75" s="7">
        <v>400</v>
      </c>
      <c r="N75" s="7">
        <v>321</v>
      </c>
      <c r="O75" s="7">
        <v>50</v>
      </c>
      <c r="P75" s="7">
        <v>0</v>
      </c>
      <c r="Q75" s="7">
        <v>0</v>
      </c>
      <c r="R75" s="7">
        <v>0</v>
      </c>
      <c r="S75" s="7">
        <v>0</v>
      </c>
      <c r="T75" s="8">
        <f>SUM(IO_Pre_14[[#This Row],[JANUARY]:[DECEMBER]])</f>
        <v>951</v>
      </c>
      <c r="U75" s="11"/>
    </row>
    <row r="76" spans="1:21" x14ac:dyDescent="0.25">
      <c r="A76" s="6" t="s">
        <v>177</v>
      </c>
      <c r="B76" s="6" t="str">
        <f>IF(ISERROR(VLOOKUP(IO_Pre_14[[#This Row],[APP_ID]],Table7[APPL_ID],1,FALSE)),"","Y")</f>
        <v>Y</v>
      </c>
      <c r="C76" s="6" t="str">
        <f>IF(ISERROR(VLOOKUP(IO_Pre_14[[#This Row],[APP_ID]],Sheet1!$C$2:$C$9,1,FALSE)),"","Y")</f>
        <v/>
      </c>
      <c r="D76" s="6" t="s">
        <v>1531</v>
      </c>
      <c r="E76" s="6" t="s">
        <v>1532</v>
      </c>
      <c r="F76" s="6" t="s">
        <v>178</v>
      </c>
      <c r="G76" s="6">
        <v>1865</v>
      </c>
      <c r="H76" s="7">
        <v>57.46</v>
      </c>
      <c r="I76" s="7">
        <v>51.6</v>
      </c>
      <c r="J76" s="7">
        <v>0</v>
      </c>
      <c r="K76" s="7">
        <v>75.66</v>
      </c>
      <c r="L76" s="7">
        <v>81.69</v>
      </c>
      <c r="M76" s="7">
        <v>93.55</v>
      </c>
      <c r="N76" s="7">
        <v>144.63999999999999</v>
      </c>
      <c r="O76" s="7">
        <v>144.83000000000001</v>
      </c>
      <c r="P76" s="7">
        <v>59.74</v>
      </c>
      <c r="Q76" s="7">
        <v>26.35</v>
      </c>
      <c r="R76" s="7">
        <v>0</v>
      </c>
      <c r="S76" s="7">
        <v>0</v>
      </c>
      <c r="T76" s="8">
        <f>SUM(IO_Pre_14[[#This Row],[JANUARY]:[DECEMBER]])</f>
        <v>735.52</v>
      </c>
      <c r="U76" s="11"/>
    </row>
    <row r="77" spans="1:21" x14ac:dyDescent="0.25">
      <c r="A77" s="6" t="s">
        <v>1138</v>
      </c>
      <c r="B77" s="6" t="str">
        <f>IF(ISERROR(VLOOKUP(IO_Pre_14[[#This Row],[APP_ID]],Table7[APPL_ID],1,FALSE)),"","Y")</f>
        <v>Y</v>
      </c>
      <c r="C77" s="6" t="str">
        <f>IF(ISERROR(VLOOKUP(IO_Pre_14[[#This Row],[APP_ID]],Sheet1!$C$2:$C$9,1,FALSE)),"","Y")</f>
        <v/>
      </c>
      <c r="D77" s="6" t="s">
        <v>1531</v>
      </c>
      <c r="E77" s="6" t="s">
        <v>1532</v>
      </c>
      <c r="F77" s="6" t="s">
        <v>1139</v>
      </c>
      <c r="G77" s="6">
        <v>1869</v>
      </c>
      <c r="H77" s="7">
        <v>0</v>
      </c>
      <c r="I77" s="7">
        <v>0</v>
      </c>
      <c r="J77" s="7">
        <v>0</v>
      </c>
      <c r="K77" s="7">
        <v>67.42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8">
        <f>SUM(IO_Pre_14[[#This Row],[JANUARY]:[DECEMBER]])</f>
        <v>67.42</v>
      </c>
      <c r="U77" s="11"/>
    </row>
    <row r="78" spans="1:21" x14ac:dyDescent="0.25">
      <c r="A78" s="6" t="s">
        <v>552</v>
      </c>
      <c r="B78" s="6" t="str">
        <f>IF(ISERROR(VLOOKUP(IO_Pre_14[[#This Row],[APP_ID]],Table7[APPL_ID],1,FALSE)),"","Y")</f>
        <v>Y</v>
      </c>
      <c r="C78" s="6" t="str">
        <f>IF(ISERROR(VLOOKUP(IO_Pre_14[[#This Row],[APP_ID]],Sheet1!$C$2:$C$9,1,FALSE)),"","Y")</f>
        <v/>
      </c>
      <c r="D78" s="6" t="s">
        <v>1531</v>
      </c>
      <c r="E78" s="6" t="s">
        <v>1532</v>
      </c>
      <c r="F78" s="6" t="s">
        <v>553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8">
        <f>SUM(IO_Pre_14[[#This Row],[JANUARY]:[DECEMBER]])</f>
        <v>0</v>
      </c>
      <c r="U78" s="11"/>
    </row>
    <row r="79" spans="1:21" x14ac:dyDescent="0.25">
      <c r="A79" s="6" t="s">
        <v>159</v>
      </c>
      <c r="B79" s="6" t="str">
        <f>IF(ISERROR(VLOOKUP(IO_Pre_14[[#This Row],[APP_ID]],Table7[APPL_ID],1,FALSE)),"","Y")</f>
        <v>Y</v>
      </c>
      <c r="C79" s="6" t="str">
        <f>IF(ISERROR(VLOOKUP(IO_Pre_14[[#This Row],[APP_ID]],Sheet1!$C$2:$C$9,1,FALSE)),"","Y")</f>
        <v/>
      </c>
      <c r="D79" s="6" t="s">
        <v>1531</v>
      </c>
      <c r="E79" s="6" t="s">
        <v>1532</v>
      </c>
      <c r="F79" s="6" t="s">
        <v>160</v>
      </c>
      <c r="G79" s="6">
        <v>1859</v>
      </c>
      <c r="H79" s="7">
        <v>0</v>
      </c>
      <c r="I79" s="7">
        <v>0</v>
      </c>
      <c r="J79" s="7">
        <v>0</v>
      </c>
      <c r="K79" s="7">
        <v>0</v>
      </c>
      <c r="L79" s="7">
        <v>84</v>
      </c>
      <c r="M79" s="7">
        <v>236</v>
      </c>
      <c r="N79" s="7">
        <v>255</v>
      </c>
      <c r="O79" s="7">
        <v>178</v>
      </c>
      <c r="P79" s="7">
        <v>0</v>
      </c>
      <c r="Q79" s="7">
        <v>0</v>
      </c>
      <c r="R79" s="7">
        <v>0</v>
      </c>
      <c r="S79" s="7">
        <v>0</v>
      </c>
      <c r="T79" s="8">
        <f>SUM(IO_Pre_14[[#This Row],[JANUARY]:[DECEMBER]])</f>
        <v>753</v>
      </c>
      <c r="U79" s="11"/>
    </row>
    <row r="80" spans="1:21" x14ac:dyDescent="0.25">
      <c r="A80" s="6" t="s">
        <v>793</v>
      </c>
      <c r="B80" s="6" t="str">
        <f>IF(ISERROR(VLOOKUP(IO_Pre_14[[#This Row],[APP_ID]],Table7[APPL_ID],1,FALSE)),"","Y")</f>
        <v>Y</v>
      </c>
      <c r="C80" s="6" t="str">
        <f>IF(ISERROR(VLOOKUP(IO_Pre_14[[#This Row],[APP_ID]],Sheet1!$C$2:$C$9,1,FALSE)),"","Y")</f>
        <v/>
      </c>
      <c r="D80" s="6" t="s">
        <v>1531</v>
      </c>
      <c r="E80" s="6" t="s">
        <v>1532</v>
      </c>
      <c r="F80" s="6" t="s">
        <v>777</v>
      </c>
      <c r="G80" s="6">
        <v>1876</v>
      </c>
      <c r="H80" s="7">
        <v>0</v>
      </c>
      <c r="I80" s="7">
        <v>0</v>
      </c>
      <c r="J80" s="7">
        <v>0</v>
      </c>
      <c r="K80" s="7">
        <v>49.42</v>
      </c>
      <c r="L80" s="7">
        <v>127.03</v>
      </c>
      <c r="M80" s="7">
        <v>148.06</v>
      </c>
      <c r="N80" s="7">
        <v>159.08000000000001</v>
      </c>
      <c r="O80" s="7">
        <v>0</v>
      </c>
      <c r="P80" s="7">
        <v>82.67</v>
      </c>
      <c r="Q80" s="7">
        <v>0</v>
      </c>
      <c r="R80" s="7">
        <v>0</v>
      </c>
      <c r="S80" s="7">
        <v>0</v>
      </c>
      <c r="T80" s="8">
        <f>SUM(IO_Pre_14[[#This Row],[JANUARY]:[DECEMBER]])</f>
        <v>566.26</v>
      </c>
      <c r="U80" s="11"/>
    </row>
    <row r="81" spans="1:21" x14ac:dyDescent="0.25">
      <c r="A81" s="6" t="s">
        <v>593</v>
      </c>
      <c r="B81" s="6" t="str">
        <f>IF(ISERROR(VLOOKUP(IO_Pre_14[[#This Row],[APP_ID]],Table7[APPL_ID],1,FALSE)),"","Y")</f>
        <v>Y</v>
      </c>
      <c r="C81" s="6" t="str">
        <f>IF(ISERROR(VLOOKUP(IO_Pre_14[[#This Row],[APP_ID]],Sheet1!$C$2:$C$9,1,FALSE)),"","Y")</f>
        <v/>
      </c>
      <c r="D81" s="6" t="s">
        <v>1531</v>
      </c>
      <c r="E81" s="6" t="s">
        <v>1532</v>
      </c>
      <c r="F81" s="6" t="s">
        <v>594</v>
      </c>
      <c r="G81" s="6">
        <v>1869</v>
      </c>
      <c r="H81" s="7">
        <v>0</v>
      </c>
      <c r="I81" s="7">
        <v>0</v>
      </c>
      <c r="J81" s="7">
        <v>0</v>
      </c>
      <c r="K81" s="7">
        <v>10</v>
      </c>
      <c r="L81" s="7">
        <v>31</v>
      </c>
      <c r="M81" s="7">
        <v>69</v>
      </c>
      <c r="N81" s="7">
        <v>95</v>
      </c>
      <c r="O81" s="7">
        <v>53</v>
      </c>
      <c r="P81" s="7">
        <v>6</v>
      </c>
      <c r="Q81" s="7">
        <v>0</v>
      </c>
      <c r="R81" s="7">
        <v>0</v>
      </c>
      <c r="S81" s="7">
        <v>0</v>
      </c>
      <c r="T81" s="8">
        <f>SUM(IO_Pre_14[[#This Row],[JANUARY]:[DECEMBER]])</f>
        <v>264</v>
      </c>
      <c r="U81" s="11"/>
    </row>
    <row r="82" spans="1:21" x14ac:dyDescent="0.25">
      <c r="A82" s="6" t="s">
        <v>161</v>
      </c>
      <c r="B82" s="6" t="str">
        <f>IF(ISERROR(VLOOKUP(IO_Pre_14[[#This Row],[APP_ID]],Table7[APPL_ID],1,FALSE)),"","Y")</f>
        <v>Y</v>
      </c>
      <c r="C82" s="6" t="str">
        <f>IF(ISERROR(VLOOKUP(IO_Pre_14[[#This Row],[APP_ID]],Sheet1!$C$2:$C$9,1,FALSE)),"","Y")</f>
        <v/>
      </c>
      <c r="D82" s="6" t="s">
        <v>1531</v>
      </c>
      <c r="E82" s="6" t="s">
        <v>1532</v>
      </c>
      <c r="F82" s="6" t="s">
        <v>162</v>
      </c>
      <c r="G82" s="6">
        <v>1865</v>
      </c>
      <c r="H82" s="7">
        <v>0</v>
      </c>
      <c r="I82" s="7">
        <v>0</v>
      </c>
      <c r="J82" s="7">
        <v>92.67</v>
      </c>
      <c r="K82" s="7">
        <v>120.6</v>
      </c>
      <c r="L82" s="7">
        <v>127.04</v>
      </c>
      <c r="M82" s="7">
        <v>267.54000000000002</v>
      </c>
      <c r="N82" s="7">
        <v>281.17</v>
      </c>
      <c r="O82" s="7">
        <v>160.83000000000001</v>
      </c>
      <c r="P82" s="7">
        <v>110.51</v>
      </c>
      <c r="Q82" s="7">
        <v>0</v>
      </c>
      <c r="R82" s="7">
        <v>0</v>
      </c>
      <c r="S82" s="7">
        <v>0</v>
      </c>
      <c r="T82" s="8">
        <f>SUM(IO_Pre_14[[#This Row],[JANUARY]:[DECEMBER]])</f>
        <v>1160.3599999999999</v>
      </c>
      <c r="U82" s="11"/>
    </row>
    <row r="83" spans="1:21" x14ac:dyDescent="0.25">
      <c r="A83" s="6" t="s">
        <v>1094</v>
      </c>
      <c r="B83" s="6" t="str">
        <f>IF(ISERROR(VLOOKUP(IO_Pre_14[[#This Row],[APP_ID]],Table7[APPL_ID],1,FALSE)),"","Y")</f>
        <v>Y</v>
      </c>
      <c r="C83" s="6" t="str">
        <f>IF(ISERROR(VLOOKUP(IO_Pre_14[[#This Row],[APP_ID]],Sheet1!$C$2:$C$9,1,FALSE)),"","Y")</f>
        <v/>
      </c>
      <c r="D83" s="6" t="s">
        <v>1531</v>
      </c>
      <c r="E83" s="6" t="s">
        <v>1532</v>
      </c>
      <c r="F83" s="6" t="s">
        <v>1072</v>
      </c>
      <c r="G83" s="6">
        <v>1876</v>
      </c>
      <c r="H83" s="7">
        <v>0</v>
      </c>
      <c r="I83" s="7">
        <v>0</v>
      </c>
      <c r="J83" s="7">
        <v>85.49</v>
      </c>
      <c r="K83" s="7">
        <v>0</v>
      </c>
      <c r="L83" s="7">
        <v>0</v>
      </c>
      <c r="M83" s="7">
        <v>70.86</v>
      </c>
      <c r="N83" s="7">
        <v>125.89</v>
      </c>
      <c r="O83" s="7">
        <v>78.540000000000006</v>
      </c>
      <c r="P83" s="7">
        <v>79.02</v>
      </c>
      <c r="Q83" s="7">
        <v>28.55</v>
      </c>
      <c r="R83" s="7">
        <v>0</v>
      </c>
      <c r="S83" s="7">
        <v>0</v>
      </c>
      <c r="T83" s="8">
        <f>SUM(IO_Pre_14[[#This Row],[JANUARY]:[DECEMBER]])</f>
        <v>468.35</v>
      </c>
      <c r="U83" s="11"/>
    </row>
    <row r="84" spans="1:21" x14ac:dyDescent="0.25">
      <c r="A84" s="6" t="s">
        <v>1071</v>
      </c>
      <c r="B84" s="6" t="str">
        <f>IF(ISERROR(VLOOKUP(IO_Pre_14[[#This Row],[APP_ID]],Table7[APPL_ID],1,FALSE)),"","Y")</f>
        <v>Y</v>
      </c>
      <c r="C84" s="6" t="str">
        <f>IF(ISERROR(VLOOKUP(IO_Pre_14[[#This Row],[APP_ID]],Sheet1!$C$2:$C$9,1,FALSE)),"","Y")</f>
        <v/>
      </c>
      <c r="D84" s="6" t="s">
        <v>1531</v>
      </c>
      <c r="E84" s="6" t="s">
        <v>1532</v>
      </c>
      <c r="F84" s="6" t="s">
        <v>1072</v>
      </c>
      <c r="G84" s="6">
        <v>1873</v>
      </c>
      <c r="H84" s="7">
        <v>0</v>
      </c>
      <c r="I84" s="7">
        <v>0</v>
      </c>
      <c r="J84" s="7">
        <v>131.52000000000001</v>
      </c>
      <c r="K84" s="7">
        <v>0</v>
      </c>
      <c r="L84" s="7">
        <v>127.18</v>
      </c>
      <c r="M84" s="7">
        <v>55.77</v>
      </c>
      <c r="N84" s="7">
        <v>107.19</v>
      </c>
      <c r="O84" s="7">
        <v>169.12</v>
      </c>
      <c r="P84" s="7">
        <v>157.1</v>
      </c>
      <c r="Q84" s="7">
        <v>0</v>
      </c>
      <c r="R84" s="7">
        <v>0</v>
      </c>
      <c r="S84" s="7">
        <v>0</v>
      </c>
      <c r="T84" s="8">
        <f>SUM(IO_Pre_14[[#This Row],[JANUARY]:[DECEMBER]])</f>
        <v>747.88</v>
      </c>
      <c r="U84" s="11"/>
    </row>
    <row r="85" spans="1:21" x14ac:dyDescent="0.25">
      <c r="A85" s="6" t="s">
        <v>1103</v>
      </c>
      <c r="B85" s="6" t="str">
        <f>IF(ISERROR(VLOOKUP(IO_Pre_14[[#This Row],[APP_ID]],Table7[APPL_ID],1,FALSE)),"","Y")</f>
        <v>Y</v>
      </c>
      <c r="C85" s="6" t="str">
        <f>IF(ISERROR(VLOOKUP(IO_Pre_14[[#This Row],[APP_ID]],Sheet1!$C$2:$C$9,1,FALSE)),"","Y")</f>
        <v/>
      </c>
      <c r="D85" s="6" t="s">
        <v>1531</v>
      </c>
      <c r="E85" s="6" t="s">
        <v>1532</v>
      </c>
      <c r="F85" s="6" t="s">
        <v>1072</v>
      </c>
      <c r="G85" s="6">
        <v>1876</v>
      </c>
      <c r="H85" s="7">
        <v>0</v>
      </c>
      <c r="I85" s="7">
        <v>0</v>
      </c>
      <c r="J85" s="7">
        <v>152.57</v>
      </c>
      <c r="K85" s="7">
        <v>169.92</v>
      </c>
      <c r="L85" s="7">
        <v>0</v>
      </c>
      <c r="M85" s="7">
        <v>126.47</v>
      </c>
      <c r="N85" s="7">
        <v>224.66</v>
      </c>
      <c r="O85" s="7">
        <v>140.13999999999999</v>
      </c>
      <c r="P85" s="7">
        <v>141.02000000000001</v>
      </c>
      <c r="Q85" s="7">
        <v>200.95</v>
      </c>
      <c r="R85" s="7">
        <v>192.15</v>
      </c>
      <c r="S85" s="7">
        <v>185.06</v>
      </c>
      <c r="T85" s="8">
        <f>SUM(IO_Pre_14[[#This Row],[JANUARY]:[DECEMBER]])</f>
        <v>1532.94</v>
      </c>
      <c r="U85" s="11"/>
    </row>
    <row r="86" spans="1:21" x14ac:dyDescent="0.25">
      <c r="A86" s="6" t="s">
        <v>1289</v>
      </c>
      <c r="B86" s="6" t="str">
        <f>IF(ISERROR(VLOOKUP(IO_Pre_14[[#This Row],[APP_ID]],Table7[APPL_ID],1,FALSE)),"","Y")</f>
        <v>Y</v>
      </c>
      <c r="C86" s="6" t="str">
        <f>IF(ISERROR(VLOOKUP(IO_Pre_14[[#This Row],[APP_ID]],Sheet1!$C$2:$C$9,1,FALSE)),"","Y")</f>
        <v/>
      </c>
      <c r="D86" s="6" t="s">
        <v>1531</v>
      </c>
      <c r="E86" s="6" t="s">
        <v>1532</v>
      </c>
      <c r="F86" s="6" t="s">
        <v>1290</v>
      </c>
      <c r="G86" s="6">
        <v>1876</v>
      </c>
      <c r="H86" s="7">
        <v>0</v>
      </c>
      <c r="I86" s="7">
        <v>0</v>
      </c>
      <c r="J86" s="7">
        <v>156.91999999999999</v>
      </c>
      <c r="K86" s="7">
        <v>201.9</v>
      </c>
      <c r="L86" s="7">
        <v>290.45</v>
      </c>
      <c r="M86" s="7">
        <v>317.48</v>
      </c>
      <c r="N86" s="7">
        <v>300.54000000000002</v>
      </c>
      <c r="O86" s="7">
        <v>257.51</v>
      </c>
      <c r="P86" s="7">
        <v>202.63</v>
      </c>
      <c r="Q86" s="7">
        <v>93.69</v>
      </c>
      <c r="R86" s="7">
        <v>0</v>
      </c>
      <c r="S86" s="7">
        <v>0</v>
      </c>
      <c r="T86" s="8">
        <f>SUM(IO_Pre_14[[#This Row],[JANUARY]:[DECEMBER]])</f>
        <v>1821.12</v>
      </c>
      <c r="U86" s="11"/>
    </row>
    <row r="87" spans="1:21" x14ac:dyDescent="0.25">
      <c r="A87" s="6" t="s">
        <v>1435</v>
      </c>
      <c r="B87" s="6" t="str">
        <f>IF(ISERROR(VLOOKUP(IO_Pre_14[[#This Row],[APP_ID]],Table7[APPL_ID],1,FALSE)),"","Y")</f>
        <v>Y</v>
      </c>
      <c r="C87" s="6" t="str">
        <f>IF(ISERROR(VLOOKUP(IO_Pre_14[[#This Row],[APP_ID]],Sheet1!$C$2:$C$9,1,FALSE)),"","Y")</f>
        <v/>
      </c>
      <c r="D87" s="6" t="s">
        <v>1531</v>
      </c>
      <c r="E87" s="6" t="s">
        <v>1532</v>
      </c>
      <c r="F87" s="6" t="s">
        <v>379</v>
      </c>
      <c r="G87" s="12">
        <v>1865</v>
      </c>
      <c r="H87" s="7">
        <v>0</v>
      </c>
      <c r="I87" s="7">
        <v>0</v>
      </c>
      <c r="J87" s="7">
        <v>0</v>
      </c>
      <c r="K87" s="7">
        <v>102</v>
      </c>
      <c r="L87" s="7">
        <v>197.87</v>
      </c>
      <c r="M87" s="7">
        <v>263.26</v>
      </c>
      <c r="N87" s="7">
        <v>252.8</v>
      </c>
      <c r="O87" s="7">
        <v>0</v>
      </c>
      <c r="P87" s="7">
        <v>125.48</v>
      </c>
      <c r="Q87" s="7">
        <v>86.43</v>
      </c>
      <c r="R87" s="7">
        <v>0</v>
      </c>
      <c r="S87" s="7">
        <v>0</v>
      </c>
      <c r="T87" s="8">
        <f>SUM(IO_Pre_14[[#This Row],[JANUARY]:[DECEMBER]])</f>
        <v>1027.8400000000001</v>
      </c>
      <c r="U87" s="11"/>
    </row>
    <row r="88" spans="1:21" x14ac:dyDescent="0.25">
      <c r="A88" s="6" t="s">
        <v>550</v>
      </c>
      <c r="B88" s="6" t="str">
        <f>IF(ISERROR(VLOOKUP(IO_Pre_14[[#This Row],[APP_ID]],Table7[APPL_ID],1,FALSE)),"","Y")</f>
        <v>Y</v>
      </c>
      <c r="C88" s="6" t="str">
        <f>IF(ISERROR(VLOOKUP(IO_Pre_14[[#This Row],[APP_ID]],Sheet1!$C$2:$C$9,1,FALSE)),"","Y")</f>
        <v/>
      </c>
      <c r="D88" s="6" t="s">
        <v>1531</v>
      </c>
      <c r="E88" s="6" t="s">
        <v>1533</v>
      </c>
      <c r="F88" s="6" t="s">
        <v>551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8">
        <f>SUM(IO_Pre_14[[#This Row],[JANUARY]:[DECEMBER]])</f>
        <v>0</v>
      </c>
      <c r="U88" s="11"/>
    </row>
    <row r="89" spans="1:21" x14ac:dyDescent="0.25">
      <c r="A89" s="6" t="s">
        <v>557</v>
      </c>
      <c r="B89" s="6" t="str">
        <f>IF(ISERROR(VLOOKUP(IO_Pre_14[[#This Row],[APP_ID]],Table7[APPL_ID],1,FALSE)),"","Y")</f>
        <v>Y</v>
      </c>
      <c r="C89" s="6" t="str">
        <f>IF(ISERROR(VLOOKUP(IO_Pre_14[[#This Row],[APP_ID]],Sheet1!$C$2:$C$9,1,FALSE)),"","Y")</f>
        <v/>
      </c>
      <c r="D89" s="6" t="s">
        <v>1531</v>
      </c>
      <c r="E89" s="6" t="s">
        <v>1533</v>
      </c>
      <c r="F89" s="6" t="s">
        <v>551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8">
        <f>SUM(IO_Pre_14[[#This Row],[JANUARY]:[DECEMBER]])</f>
        <v>0</v>
      </c>
      <c r="U89" s="11"/>
    </row>
    <row r="90" spans="1:21" x14ac:dyDescent="0.25">
      <c r="A90" s="6" t="s">
        <v>570</v>
      </c>
      <c r="B90" s="6" t="str">
        <f>IF(ISERROR(VLOOKUP(IO_Pre_14[[#This Row],[APP_ID]],Table7[APPL_ID],1,FALSE)),"","Y")</f>
        <v>Y</v>
      </c>
      <c r="C90" s="6" t="str">
        <f>IF(ISERROR(VLOOKUP(IO_Pre_14[[#This Row],[APP_ID]],Sheet1!$C$2:$C$9,1,FALSE)),"","Y")</f>
        <v/>
      </c>
      <c r="D90" s="6" t="s">
        <v>1531</v>
      </c>
      <c r="E90" s="6" t="s">
        <v>1533</v>
      </c>
      <c r="F90" s="6" t="s">
        <v>571</v>
      </c>
      <c r="G90" s="6">
        <v>1875</v>
      </c>
      <c r="H90" s="7">
        <v>0</v>
      </c>
      <c r="I90" s="7">
        <v>0</v>
      </c>
      <c r="J90" s="7">
        <v>0</v>
      </c>
      <c r="K90" s="7">
        <v>90.6</v>
      </c>
      <c r="L90" s="7">
        <v>108.6</v>
      </c>
      <c r="M90" s="7">
        <v>133.6</v>
      </c>
      <c r="N90" s="7">
        <v>108.6</v>
      </c>
      <c r="O90" s="7">
        <v>108.6</v>
      </c>
      <c r="P90" s="7">
        <v>20.399999999999999</v>
      </c>
      <c r="Q90" s="7">
        <v>38</v>
      </c>
      <c r="R90" s="7">
        <v>38</v>
      </c>
      <c r="S90" s="7">
        <v>0</v>
      </c>
      <c r="T90" s="8">
        <f>SUM(IO_Pre_14[[#This Row],[JANUARY]:[DECEMBER]])</f>
        <v>646.4</v>
      </c>
      <c r="U90" s="11"/>
    </row>
    <row r="91" spans="1:21" x14ac:dyDescent="0.25">
      <c r="A91" s="6" t="s">
        <v>826</v>
      </c>
      <c r="B91" s="6" t="str">
        <f>IF(ISERROR(VLOOKUP(IO_Pre_14[[#This Row],[APP_ID]],Table7[APPL_ID],1,FALSE)),"","Y")</f>
        <v>Y</v>
      </c>
      <c r="C91" s="6" t="str">
        <f>IF(ISERROR(VLOOKUP(IO_Pre_14[[#This Row],[APP_ID]],Sheet1!$C$2:$C$9,1,FALSE)),"","Y")</f>
        <v/>
      </c>
      <c r="D91" s="6" t="s">
        <v>1531</v>
      </c>
      <c r="E91" s="6" t="s">
        <v>1532</v>
      </c>
      <c r="F91" s="6" t="s">
        <v>827</v>
      </c>
      <c r="G91" s="6">
        <v>1869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8">
        <f>SUM(IO_Pre_14[[#This Row],[JANUARY]:[DECEMBER]])</f>
        <v>0</v>
      </c>
      <c r="U91" s="11"/>
    </row>
    <row r="92" spans="1:21" x14ac:dyDescent="0.25">
      <c r="A92" s="6" t="s">
        <v>296</v>
      </c>
      <c r="B92" s="6" t="str">
        <f>IF(ISERROR(VLOOKUP(IO_Pre_14[[#This Row],[APP_ID]],Table7[APPL_ID],1,FALSE)),"","Y")</f>
        <v>Y</v>
      </c>
      <c r="C92" s="6" t="str">
        <f>IF(ISERROR(VLOOKUP(IO_Pre_14[[#This Row],[APP_ID]],Sheet1!$C$2:$C$9,1,FALSE)),"","Y")</f>
        <v/>
      </c>
      <c r="D92" s="6" t="s">
        <v>1531</v>
      </c>
      <c r="E92" s="6" t="s">
        <v>1532</v>
      </c>
      <c r="F92" s="6" t="s">
        <v>270</v>
      </c>
      <c r="G92" s="6">
        <v>1862</v>
      </c>
      <c r="H92" s="7">
        <v>0</v>
      </c>
      <c r="I92" s="7">
        <v>0</v>
      </c>
      <c r="J92" s="7">
        <v>0</v>
      </c>
      <c r="K92" s="7">
        <v>2.25</v>
      </c>
      <c r="L92" s="7">
        <v>151.34</v>
      </c>
      <c r="M92" s="7">
        <v>163.79</v>
      </c>
      <c r="N92" s="7">
        <v>154.97</v>
      </c>
      <c r="O92" s="7">
        <v>132.78</v>
      </c>
      <c r="P92" s="7">
        <v>104.48</v>
      </c>
      <c r="Q92" s="7">
        <v>0</v>
      </c>
      <c r="R92" s="7">
        <v>0</v>
      </c>
      <c r="S92" s="7">
        <v>0</v>
      </c>
      <c r="T92" s="8">
        <f>SUM(IO_Pre_14[[#This Row],[JANUARY]:[DECEMBER]])</f>
        <v>709.61</v>
      </c>
      <c r="U92" s="11"/>
    </row>
    <row r="93" spans="1:21" x14ac:dyDescent="0.25">
      <c r="A93" s="6" t="s">
        <v>99</v>
      </c>
      <c r="B93" s="6" t="str">
        <f>IF(ISERROR(VLOOKUP(IO_Pre_14[[#This Row],[APP_ID]],Table7[APPL_ID],1,FALSE)),"","Y")</f>
        <v>Y</v>
      </c>
      <c r="C93" s="6" t="str">
        <f>IF(ISERROR(VLOOKUP(IO_Pre_14[[#This Row],[APP_ID]],Sheet1!$C$2:$C$9,1,FALSE)),"","Y")</f>
        <v/>
      </c>
      <c r="D93" s="6" t="s">
        <v>1531</v>
      </c>
      <c r="E93" s="6" t="s">
        <v>1532</v>
      </c>
      <c r="F93" s="6" t="s">
        <v>100</v>
      </c>
      <c r="G93" s="6">
        <v>1865</v>
      </c>
      <c r="H93" s="7">
        <v>0</v>
      </c>
      <c r="I93" s="7">
        <v>0</v>
      </c>
      <c r="J93" s="7">
        <v>0</v>
      </c>
      <c r="K93" s="7">
        <v>18.240000000000002</v>
      </c>
      <c r="L93" s="7">
        <v>52.2</v>
      </c>
      <c r="M93" s="7">
        <v>118.5</v>
      </c>
      <c r="N93" s="7">
        <v>130.12</v>
      </c>
      <c r="O93" s="7">
        <v>59.21</v>
      </c>
      <c r="P93" s="7">
        <v>21.89</v>
      </c>
      <c r="Q93" s="7">
        <v>0</v>
      </c>
      <c r="R93" s="7">
        <v>0</v>
      </c>
      <c r="S93" s="7">
        <v>0</v>
      </c>
      <c r="T93" s="8">
        <f>SUM(IO_Pre_14[[#This Row],[JANUARY]:[DECEMBER]])</f>
        <v>400.15999999999997</v>
      </c>
      <c r="U93" s="11"/>
    </row>
    <row r="94" spans="1:21" x14ac:dyDescent="0.25">
      <c r="A94" s="6" t="s">
        <v>201</v>
      </c>
      <c r="B94" s="6" t="str">
        <f>IF(ISERROR(VLOOKUP(IO_Pre_14[[#This Row],[APP_ID]],Table7[APPL_ID],1,FALSE)),"","Y")</f>
        <v>Y</v>
      </c>
      <c r="C94" s="6" t="str">
        <f>IF(ISERROR(VLOOKUP(IO_Pre_14[[#This Row],[APP_ID]],Sheet1!$C$2:$C$9,1,FALSE)),"","Y")</f>
        <v/>
      </c>
      <c r="D94" s="6" t="s">
        <v>1531</v>
      </c>
      <c r="E94" s="6" t="s">
        <v>1532</v>
      </c>
      <c r="F94" s="6" t="s">
        <v>202</v>
      </c>
      <c r="G94" s="6">
        <v>1843</v>
      </c>
      <c r="H94" s="7">
        <v>65</v>
      </c>
      <c r="I94" s="7">
        <v>0</v>
      </c>
      <c r="J94" s="7">
        <v>0</v>
      </c>
      <c r="K94" s="7">
        <v>23</v>
      </c>
      <c r="L94" s="7">
        <v>85</v>
      </c>
      <c r="M94" s="7">
        <v>152</v>
      </c>
      <c r="N94" s="7">
        <v>128</v>
      </c>
      <c r="O94" s="7">
        <v>44</v>
      </c>
      <c r="P94" s="7">
        <v>23</v>
      </c>
      <c r="Q94" s="7">
        <v>0</v>
      </c>
      <c r="R94" s="7">
        <v>0</v>
      </c>
      <c r="S94" s="7">
        <v>0</v>
      </c>
      <c r="T94" s="8">
        <f>SUM(IO_Pre_14[[#This Row],[JANUARY]:[DECEMBER]])</f>
        <v>520</v>
      </c>
      <c r="U94" s="11"/>
    </row>
    <row r="95" spans="1:21" x14ac:dyDescent="0.25">
      <c r="A95" s="6" t="s">
        <v>386</v>
      </c>
      <c r="B95" s="6" t="str">
        <f>IF(ISERROR(VLOOKUP(IO_Pre_14[[#This Row],[APP_ID]],Table7[APPL_ID],1,FALSE)),"","Y")</f>
        <v>Y</v>
      </c>
      <c r="C95" s="6" t="str">
        <f>IF(ISERROR(VLOOKUP(IO_Pre_14[[#This Row],[APP_ID]],Sheet1!$C$2:$C$9,1,FALSE)),"","Y")</f>
        <v/>
      </c>
      <c r="D95" s="6" t="s">
        <v>1531</v>
      </c>
      <c r="E95" s="6" t="s">
        <v>1532</v>
      </c>
      <c r="F95" s="6" t="s">
        <v>387</v>
      </c>
      <c r="G95" s="6">
        <v>1865</v>
      </c>
      <c r="H95" s="7">
        <v>33.880000000000003</v>
      </c>
      <c r="I95" s="7">
        <v>0</v>
      </c>
      <c r="J95" s="7">
        <v>74.5</v>
      </c>
      <c r="K95" s="7">
        <v>0</v>
      </c>
      <c r="L95" s="7">
        <v>0</v>
      </c>
      <c r="M95" s="7">
        <v>61.75</v>
      </c>
      <c r="N95" s="7">
        <v>109.7</v>
      </c>
      <c r="O95" s="7">
        <v>68.430000000000007</v>
      </c>
      <c r="P95" s="7">
        <v>0</v>
      </c>
      <c r="Q95" s="7">
        <v>0</v>
      </c>
      <c r="R95" s="7">
        <v>0</v>
      </c>
      <c r="S95" s="7">
        <v>0</v>
      </c>
      <c r="T95" s="8">
        <f>SUM(IO_Pre_14[[#This Row],[JANUARY]:[DECEMBER]])</f>
        <v>348.26</v>
      </c>
      <c r="U95" s="11"/>
    </row>
    <row r="96" spans="1:21" x14ac:dyDescent="0.25">
      <c r="A96" s="6" t="s">
        <v>394</v>
      </c>
      <c r="B96" s="6" t="str">
        <f>IF(ISERROR(VLOOKUP(IO_Pre_14[[#This Row],[APP_ID]],Table7[APPL_ID],1,FALSE)),"","Y")</f>
        <v>Y</v>
      </c>
      <c r="C96" s="6" t="str">
        <f>IF(ISERROR(VLOOKUP(IO_Pre_14[[#This Row],[APP_ID]],Sheet1!$C$2:$C$9,1,FALSE)),"","Y")</f>
        <v/>
      </c>
      <c r="D96" s="6" t="s">
        <v>1531</v>
      </c>
      <c r="E96" s="6" t="s">
        <v>1532</v>
      </c>
      <c r="F96" s="6" t="s">
        <v>395</v>
      </c>
      <c r="G96" s="6">
        <v>1869</v>
      </c>
      <c r="H96" s="7">
        <v>0</v>
      </c>
      <c r="I96" s="7">
        <v>0</v>
      </c>
      <c r="J96" s="7">
        <v>0</v>
      </c>
      <c r="K96" s="7">
        <v>33.08</v>
      </c>
      <c r="L96" s="7">
        <v>52.87</v>
      </c>
      <c r="M96" s="7">
        <v>87.95</v>
      </c>
      <c r="N96" s="7">
        <v>89.76</v>
      </c>
      <c r="O96" s="7">
        <v>68.55</v>
      </c>
      <c r="P96" s="7">
        <v>27.83</v>
      </c>
      <c r="Q96" s="7">
        <v>0</v>
      </c>
      <c r="R96" s="7">
        <v>0</v>
      </c>
      <c r="S96" s="7">
        <v>0</v>
      </c>
      <c r="T96" s="8">
        <f>SUM(IO_Pre_14[[#This Row],[JANUARY]:[DECEMBER]])</f>
        <v>360.03999999999996</v>
      </c>
      <c r="U96" s="11"/>
    </row>
    <row r="97" spans="1:21" x14ac:dyDescent="0.25">
      <c r="A97" s="6" t="s">
        <v>65</v>
      </c>
      <c r="B97" s="6" t="str">
        <f>IF(ISERROR(VLOOKUP(IO_Pre_14[[#This Row],[APP_ID]],Table7[APPL_ID],1,FALSE)),"","Y")</f>
        <v>Y</v>
      </c>
      <c r="C97" s="6" t="str">
        <f>IF(ISERROR(VLOOKUP(IO_Pre_14[[#This Row],[APP_ID]],Sheet1!$C$2:$C$9,1,FALSE)),"","Y")</f>
        <v/>
      </c>
      <c r="D97" s="6" t="s">
        <v>1531</v>
      </c>
      <c r="E97" s="6" t="s">
        <v>1532</v>
      </c>
      <c r="F97" s="6" t="s">
        <v>66</v>
      </c>
      <c r="G97" s="6">
        <v>1877</v>
      </c>
      <c r="H97" s="7">
        <v>153.15</v>
      </c>
      <c r="I97" s="7">
        <v>0</v>
      </c>
      <c r="J97" s="7">
        <v>0</v>
      </c>
      <c r="K97" s="7">
        <v>330.09</v>
      </c>
      <c r="L97" s="7">
        <v>431.5</v>
      </c>
      <c r="M97" s="7">
        <v>483.25</v>
      </c>
      <c r="N97" s="7">
        <v>448.63</v>
      </c>
      <c r="O97" s="7">
        <v>345.55</v>
      </c>
      <c r="P97" s="7">
        <v>264.92</v>
      </c>
      <c r="Q97" s="7">
        <v>130.72999999999999</v>
      </c>
      <c r="R97" s="7">
        <v>0</v>
      </c>
      <c r="S97" s="7">
        <v>0</v>
      </c>
      <c r="T97" s="8">
        <f>SUM(IO_Pre_14[[#This Row],[JANUARY]:[DECEMBER]])</f>
        <v>2587.8200000000002</v>
      </c>
      <c r="U97" s="11"/>
    </row>
    <row r="98" spans="1:21" x14ac:dyDescent="0.25">
      <c r="A98" s="6" t="s">
        <v>187</v>
      </c>
      <c r="B98" s="6" t="str">
        <f>IF(ISERROR(VLOOKUP(IO_Pre_14[[#This Row],[APP_ID]],Table7[APPL_ID],1,FALSE)),"","Y")</f>
        <v>Y</v>
      </c>
      <c r="C98" s="6" t="str">
        <f>IF(ISERROR(VLOOKUP(IO_Pre_14[[#This Row],[APP_ID]],Sheet1!$C$2:$C$9,1,FALSE)),"","Y")</f>
        <v/>
      </c>
      <c r="D98" s="6" t="s">
        <v>1531</v>
      </c>
      <c r="E98" s="6" t="s">
        <v>1532</v>
      </c>
      <c r="F98" s="6" t="s">
        <v>184</v>
      </c>
      <c r="G98" s="6">
        <v>1873</v>
      </c>
      <c r="H98" s="7">
        <v>0</v>
      </c>
      <c r="I98" s="7">
        <v>0</v>
      </c>
      <c r="J98" s="7">
        <v>0</v>
      </c>
      <c r="K98" s="7">
        <v>0</v>
      </c>
      <c r="L98" s="7">
        <v>61.36</v>
      </c>
      <c r="M98" s="7">
        <v>165.54</v>
      </c>
      <c r="N98" s="7">
        <v>232.98</v>
      </c>
      <c r="O98" s="7">
        <v>178.57</v>
      </c>
      <c r="P98" s="7">
        <v>90.41</v>
      </c>
      <c r="Q98" s="7">
        <v>0</v>
      </c>
      <c r="R98" s="7">
        <v>0</v>
      </c>
      <c r="S98" s="7">
        <v>0</v>
      </c>
      <c r="T98" s="8">
        <f>SUM(IO_Pre_14[[#This Row],[JANUARY]:[DECEMBER]])</f>
        <v>728.86</v>
      </c>
      <c r="U98" s="11"/>
    </row>
    <row r="99" spans="1:21" x14ac:dyDescent="0.25">
      <c r="A99" s="6" t="s">
        <v>183</v>
      </c>
      <c r="B99" s="6" t="str">
        <f>IF(ISERROR(VLOOKUP(IO_Pre_14[[#This Row],[APP_ID]],Table7[APPL_ID],1,FALSE)),"","Y")</f>
        <v>Y</v>
      </c>
      <c r="C99" s="6" t="str">
        <f>IF(ISERROR(VLOOKUP(IO_Pre_14[[#This Row],[APP_ID]],Sheet1!$C$2:$C$9,1,FALSE)),"","Y")</f>
        <v/>
      </c>
      <c r="D99" s="6" t="s">
        <v>1531</v>
      </c>
      <c r="E99" s="6" t="s">
        <v>1532</v>
      </c>
      <c r="F99" s="6" t="s">
        <v>184</v>
      </c>
      <c r="G99" s="6">
        <v>1874</v>
      </c>
      <c r="H99" s="7">
        <v>0</v>
      </c>
      <c r="I99" s="7">
        <v>0</v>
      </c>
      <c r="J99" s="7">
        <v>0</v>
      </c>
      <c r="K99" s="7">
        <v>106.41</v>
      </c>
      <c r="L99" s="7">
        <v>140.81</v>
      </c>
      <c r="M99" s="7">
        <v>242.76</v>
      </c>
      <c r="N99" s="7">
        <v>292.3</v>
      </c>
      <c r="O99" s="7">
        <v>230.74</v>
      </c>
      <c r="P99" s="7">
        <v>132.33000000000001</v>
      </c>
      <c r="Q99" s="7">
        <v>0</v>
      </c>
      <c r="R99" s="7">
        <v>46.47</v>
      </c>
      <c r="S99" s="7">
        <v>0</v>
      </c>
      <c r="T99" s="8">
        <f>SUM(IO_Pre_14[[#This Row],[JANUARY]:[DECEMBER]])</f>
        <v>1191.82</v>
      </c>
      <c r="U99" s="11"/>
    </row>
    <row r="100" spans="1:21" x14ac:dyDescent="0.25">
      <c r="A100" s="6" t="s">
        <v>481</v>
      </c>
      <c r="B100" s="6" t="str">
        <f>IF(ISERROR(VLOOKUP(IO_Pre_14[[#This Row],[APP_ID]],Table7[APPL_ID],1,FALSE)),"","Y")</f>
        <v>Y</v>
      </c>
      <c r="C100" s="6" t="str">
        <f>IF(ISERROR(VLOOKUP(IO_Pre_14[[#This Row],[APP_ID]],Sheet1!$C$2:$C$9,1,FALSE)),"","Y")</f>
        <v/>
      </c>
      <c r="D100" s="6" t="s">
        <v>1531</v>
      </c>
      <c r="E100" s="6" t="s">
        <v>1532</v>
      </c>
      <c r="F100" s="6" t="s">
        <v>482</v>
      </c>
      <c r="G100" s="6">
        <v>1869</v>
      </c>
      <c r="H100" s="7">
        <v>15.36</v>
      </c>
      <c r="I100" s="7">
        <v>5.61</v>
      </c>
      <c r="J100" s="7">
        <v>9.8800000000000008</v>
      </c>
      <c r="K100" s="7">
        <v>4.92</v>
      </c>
      <c r="L100" s="7">
        <v>26.34</v>
      </c>
      <c r="M100" s="7">
        <v>58.8</v>
      </c>
      <c r="N100" s="7">
        <v>47.01</v>
      </c>
      <c r="O100" s="7">
        <v>6.3</v>
      </c>
      <c r="P100" s="7">
        <v>0.48</v>
      </c>
      <c r="Q100" s="7">
        <v>4.41</v>
      </c>
      <c r="R100" s="7">
        <v>5.25</v>
      </c>
      <c r="S100" s="7">
        <v>6.3</v>
      </c>
      <c r="T100" s="8">
        <f>SUM(IO_Pre_14[[#This Row],[JANUARY]:[DECEMBER]])</f>
        <v>190.66</v>
      </c>
      <c r="U100" s="11"/>
    </row>
    <row r="101" spans="1:21" x14ac:dyDescent="0.25">
      <c r="A101" s="6" t="s">
        <v>498</v>
      </c>
      <c r="B101" s="6" t="str">
        <f>IF(ISERROR(VLOOKUP(IO_Pre_14[[#This Row],[APP_ID]],Table7[APPL_ID],1,FALSE)),"","Y")</f>
        <v>Y</v>
      </c>
      <c r="C101" s="6" t="str">
        <f>IF(ISERROR(VLOOKUP(IO_Pre_14[[#This Row],[APP_ID]],Sheet1!$C$2:$C$9,1,FALSE)),"","Y")</f>
        <v/>
      </c>
      <c r="D101" s="6" t="s">
        <v>1531</v>
      </c>
      <c r="E101" s="6" t="s">
        <v>1532</v>
      </c>
      <c r="F101" s="6" t="s">
        <v>482</v>
      </c>
      <c r="G101" s="6">
        <v>1869</v>
      </c>
      <c r="H101" s="7">
        <v>23.28</v>
      </c>
      <c r="I101" s="7">
        <v>21.02</v>
      </c>
      <c r="J101" s="7">
        <v>38.17</v>
      </c>
      <c r="K101" s="7">
        <v>49.11</v>
      </c>
      <c r="L101" s="7">
        <v>70.64</v>
      </c>
      <c r="M101" s="7">
        <v>77.22</v>
      </c>
      <c r="N101" s="7">
        <v>73.099999999999994</v>
      </c>
      <c r="O101" s="7">
        <v>62.63</v>
      </c>
      <c r="P101" s="7">
        <v>49.28</v>
      </c>
      <c r="Q101" s="7">
        <v>22.79</v>
      </c>
      <c r="R101" s="7">
        <v>14.14</v>
      </c>
      <c r="S101" s="7">
        <v>11.76</v>
      </c>
      <c r="T101" s="8">
        <f>SUM(IO_Pre_14[[#This Row],[JANUARY]:[DECEMBER]])</f>
        <v>513.14</v>
      </c>
      <c r="U101" s="11"/>
    </row>
    <row r="102" spans="1:21" x14ac:dyDescent="0.25">
      <c r="A102" s="6" t="s">
        <v>506</v>
      </c>
      <c r="B102" s="6" t="str">
        <f>IF(ISERROR(VLOOKUP(IO_Pre_14[[#This Row],[APP_ID]],Table7[APPL_ID],1,FALSE)),"","Y")</f>
        <v>Y</v>
      </c>
      <c r="C102" s="6" t="str">
        <f>IF(ISERROR(VLOOKUP(IO_Pre_14[[#This Row],[APP_ID]],Sheet1!$C$2:$C$9,1,FALSE)),"","Y")</f>
        <v/>
      </c>
      <c r="D102" s="6" t="s">
        <v>1531</v>
      </c>
      <c r="E102" s="6" t="s">
        <v>1532</v>
      </c>
      <c r="F102" s="6" t="s">
        <v>482</v>
      </c>
      <c r="G102" s="6">
        <v>1869</v>
      </c>
      <c r="H102" s="7">
        <v>20.55</v>
      </c>
      <c r="I102" s="7">
        <v>18.559999999999999</v>
      </c>
      <c r="J102" s="7">
        <v>33.700000000000003</v>
      </c>
      <c r="K102" s="7">
        <v>43.36</v>
      </c>
      <c r="L102" s="7">
        <v>62.38</v>
      </c>
      <c r="M102" s="7">
        <v>68.180000000000007</v>
      </c>
      <c r="N102" s="7">
        <v>64.540000000000006</v>
      </c>
      <c r="O102" s="7">
        <v>55.3</v>
      </c>
      <c r="P102" s="7">
        <v>43.52</v>
      </c>
      <c r="Q102" s="7">
        <v>20.12</v>
      </c>
      <c r="R102" s="7">
        <v>12.49</v>
      </c>
      <c r="S102" s="7">
        <v>10.39</v>
      </c>
      <c r="T102" s="8">
        <f>SUM(IO_Pre_14[[#This Row],[JANUARY]:[DECEMBER]])</f>
        <v>453.09000000000003</v>
      </c>
      <c r="U102" s="11"/>
    </row>
    <row r="103" spans="1:21" x14ac:dyDescent="0.25">
      <c r="A103" s="6" t="s">
        <v>507</v>
      </c>
      <c r="B103" s="6" t="str">
        <f>IF(ISERROR(VLOOKUP(IO_Pre_14[[#This Row],[APP_ID]],Table7[APPL_ID],1,FALSE)),"","Y")</f>
        <v>Y</v>
      </c>
      <c r="C103" s="6" t="str">
        <f>IF(ISERROR(VLOOKUP(IO_Pre_14[[#This Row],[APP_ID]],Sheet1!$C$2:$C$9,1,FALSE)),"","Y")</f>
        <v/>
      </c>
      <c r="D103" s="6" t="s">
        <v>1531</v>
      </c>
      <c r="E103" s="6" t="s">
        <v>1532</v>
      </c>
      <c r="F103" s="6" t="s">
        <v>482</v>
      </c>
      <c r="G103" s="6">
        <v>1869</v>
      </c>
      <c r="H103" s="7">
        <v>45.66</v>
      </c>
      <c r="I103" s="7">
        <v>31.94</v>
      </c>
      <c r="J103" s="7">
        <v>57.62</v>
      </c>
      <c r="K103" s="7">
        <v>65.37</v>
      </c>
      <c r="L103" s="7">
        <v>115.73</v>
      </c>
      <c r="M103" s="7">
        <v>160.31</v>
      </c>
      <c r="N103" s="7">
        <v>142.01</v>
      </c>
      <c r="O103" s="7">
        <v>83.4</v>
      </c>
      <c r="P103" s="7">
        <v>60.58</v>
      </c>
      <c r="Q103" s="7">
        <v>32.729999999999997</v>
      </c>
      <c r="R103" s="7">
        <v>23.14</v>
      </c>
      <c r="S103" s="7">
        <v>21.42</v>
      </c>
      <c r="T103" s="8">
        <f>SUM(IO_Pre_14[[#This Row],[JANUARY]:[DECEMBER]])</f>
        <v>839.91</v>
      </c>
      <c r="U103" s="11"/>
    </row>
    <row r="104" spans="1:21" x14ac:dyDescent="0.25">
      <c r="A104" s="6" t="s">
        <v>278</v>
      </c>
      <c r="B104" s="6" t="str">
        <f>IF(ISERROR(VLOOKUP(IO_Pre_14[[#This Row],[APP_ID]],Table7[APPL_ID],1,FALSE)),"","Y")</f>
        <v>Y</v>
      </c>
      <c r="C104" s="6" t="str">
        <f>IF(ISERROR(VLOOKUP(IO_Pre_14[[#This Row],[APP_ID]],Sheet1!$C$2:$C$9,1,FALSE)),"","Y")</f>
        <v/>
      </c>
      <c r="D104" s="6" t="s">
        <v>1531</v>
      </c>
      <c r="E104" s="6" t="s">
        <v>1532</v>
      </c>
      <c r="F104" s="6" t="s">
        <v>1496</v>
      </c>
      <c r="G104" s="6">
        <v>1869</v>
      </c>
      <c r="H104" s="7">
        <v>0</v>
      </c>
      <c r="I104" s="7">
        <v>0</v>
      </c>
      <c r="J104" s="7">
        <v>0</v>
      </c>
      <c r="K104" s="7">
        <v>0</v>
      </c>
      <c r="L104" s="7">
        <v>116.42</v>
      </c>
      <c r="M104" s="7">
        <v>171.98</v>
      </c>
      <c r="N104" s="7">
        <v>198.44</v>
      </c>
      <c r="O104" s="7">
        <v>171.98</v>
      </c>
      <c r="P104" s="7">
        <v>129.65</v>
      </c>
      <c r="Q104" s="7">
        <v>89.96</v>
      </c>
      <c r="R104" s="7">
        <v>0</v>
      </c>
      <c r="S104" s="7">
        <v>0</v>
      </c>
      <c r="T104" s="8">
        <f>SUM(IO_Pre_14[[#This Row],[JANUARY]:[DECEMBER]])</f>
        <v>878.43</v>
      </c>
      <c r="U104" s="11"/>
    </row>
    <row r="105" spans="1:21" x14ac:dyDescent="0.25">
      <c r="A105" s="6" t="s">
        <v>705</v>
      </c>
      <c r="B105" s="6" t="str">
        <f>IF(ISERROR(VLOOKUP(IO_Pre_14[[#This Row],[APP_ID]],Table7[APPL_ID],1,FALSE)),"","Y")</f>
        <v>Y</v>
      </c>
      <c r="C105" s="6" t="str">
        <f>IF(ISERROR(VLOOKUP(IO_Pre_14[[#This Row],[APP_ID]],Sheet1!$C$2:$C$9,1,FALSE)),"","Y")</f>
        <v/>
      </c>
      <c r="D105" s="6" t="s">
        <v>1531</v>
      </c>
      <c r="E105" s="6" t="s">
        <v>1532</v>
      </c>
      <c r="F105" s="6" t="s">
        <v>279</v>
      </c>
      <c r="G105" s="6">
        <v>1850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8">
        <f>SUM(IO_Pre_14[[#This Row],[JANUARY]:[DECEMBER]])</f>
        <v>0</v>
      </c>
      <c r="U105" s="11"/>
    </row>
    <row r="106" spans="1:21" x14ac:dyDescent="0.25">
      <c r="A106" s="6" t="s">
        <v>1470</v>
      </c>
      <c r="B106" s="6" t="str">
        <f>IF(ISERROR(VLOOKUP(IO_Pre_14[[#This Row],[APP_ID]],Table7[APPL_ID],1,FALSE)),"","Y")</f>
        <v>Y</v>
      </c>
      <c r="C106" s="6" t="str">
        <f>IF(ISERROR(VLOOKUP(IO_Pre_14[[#This Row],[APP_ID]],Sheet1!$C$2:$C$9,1,FALSE)),"","Y")</f>
        <v/>
      </c>
      <c r="D106" s="6" t="s">
        <v>1531</v>
      </c>
      <c r="E106" s="6" t="s">
        <v>1532</v>
      </c>
      <c r="F106" s="6" t="s">
        <v>1471</v>
      </c>
      <c r="G106" s="6">
        <v>1876</v>
      </c>
      <c r="H106" s="7">
        <v>0</v>
      </c>
      <c r="I106" s="7">
        <v>0</v>
      </c>
      <c r="J106" s="7">
        <v>0</v>
      </c>
      <c r="K106" s="7">
        <v>0</v>
      </c>
      <c r="L106" s="7">
        <v>152.69999999999999</v>
      </c>
      <c r="M106" s="7">
        <v>225.4</v>
      </c>
      <c r="N106" s="7">
        <v>260.7</v>
      </c>
      <c r="O106" s="7">
        <v>225.4</v>
      </c>
      <c r="P106" s="7">
        <v>196.91</v>
      </c>
      <c r="Q106" s="7">
        <v>117.9</v>
      </c>
      <c r="R106" s="7">
        <v>0</v>
      </c>
      <c r="S106" s="7">
        <v>0</v>
      </c>
      <c r="T106" s="8">
        <f>SUM(IO_Pre_14[[#This Row],[JANUARY]:[DECEMBER]])</f>
        <v>1179.01</v>
      </c>
      <c r="U106" s="11"/>
    </row>
    <row r="107" spans="1:21" x14ac:dyDescent="0.25">
      <c r="A107" s="6" t="s">
        <v>236</v>
      </c>
      <c r="B107" s="6" t="str">
        <f>IF(ISERROR(VLOOKUP(IO_Pre_14[[#This Row],[APP_ID]],Table7[APPL_ID],1,FALSE)),"","Y")</f>
        <v>Y</v>
      </c>
      <c r="C107" s="6" t="str">
        <f>IF(ISERROR(VLOOKUP(IO_Pre_14[[#This Row],[APP_ID]],Sheet1!$C$2:$C$9,1,FALSE)),"","Y")</f>
        <v/>
      </c>
      <c r="D107" s="6" t="s">
        <v>1531</v>
      </c>
      <c r="E107" s="6" t="s">
        <v>1532</v>
      </c>
      <c r="F107" s="6" t="s">
        <v>237</v>
      </c>
      <c r="G107" s="6">
        <v>1876</v>
      </c>
      <c r="H107" s="7">
        <v>56.56</v>
      </c>
      <c r="I107" s="7">
        <v>0</v>
      </c>
      <c r="J107" s="7">
        <v>0</v>
      </c>
      <c r="K107" s="7">
        <v>0</v>
      </c>
      <c r="L107" s="7">
        <v>0</v>
      </c>
      <c r="M107" s="7">
        <v>101.47</v>
      </c>
      <c r="N107" s="7">
        <v>109.44</v>
      </c>
      <c r="O107" s="7">
        <v>76.569999999999993</v>
      </c>
      <c r="P107" s="7">
        <v>0</v>
      </c>
      <c r="Q107" s="7">
        <v>0</v>
      </c>
      <c r="R107" s="7">
        <v>0</v>
      </c>
      <c r="S107" s="7">
        <v>38.380000000000003</v>
      </c>
      <c r="T107" s="8">
        <f>SUM(IO_Pre_14[[#This Row],[JANUARY]:[DECEMBER]])</f>
        <v>382.42</v>
      </c>
      <c r="U107" s="11"/>
    </row>
    <row r="108" spans="1:21" x14ac:dyDescent="0.25">
      <c r="A108" s="6" t="s">
        <v>234</v>
      </c>
      <c r="B108" s="6" t="str">
        <f>IF(ISERROR(VLOOKUP(IO_Pre_14[[#This Row],[APP_ID]],Table7[APPL_ID],1,FALSE)),"","Y")</f>
        <v>Y</v>
      </c>
      <c r="C108" s="6" t="str">
        <f>IF(ISERROR(VLOOKUP(IO_Pre_14[[#This Row],[APP_ID]],Sheet1!$C$2:$C$9,1,FALSE)),"","Y")</f>
        <v/>
      </c>
      <c r="D108" s="6" t="s">
        <v>1531</v>
      </c>
      <c r="E108" s="6" t="s">
        <v>1532</v>
      </c>
      <c r="F108" s="6" t="s">
        <v>235</v>
      </c>
      <c r="G108" s="6">
        <v>1876</v>
      </c>
      <c r="H108" s="7">
        <v>56.56</v>
      </c>
      <c r="I108" s="7">
        <v>0</v>
      </c>
      <c r="J108" s="7">
        <v>0</v>
      </c>
      <c r="K108" s="7">
        <v>0</v>
      </c>
      <c r="L108" s="7">
        <v>0</v>
      </c>
      <c r="M108" s="7">
        <v>101.47</v>
      </c>
      <c r="N108" s="7">
        <v>109.44</v>
      </c>
      <c r="O108" s="7">
        <v>76.569999999999993</v>
      </c>
      <c r="P108" s="7">
        <v>0</v>
      </c>
      <c r="Q108" s="7">
        <v>0</v>
      </c>
      <c r="R108" s="7">
        <v>0</v>
      </c>
      <c r="S108" s="7">
        <v>38.380000000000003</v>
      </c>
      <c r="T108" s="8">
        <f>SUM(IO_Pre_14[[#This Row],[JANUARY]:[DECEMBER]])</f>
        <v>382.42</v>
      </c>
      <c r="U108" s="11"/>
    </row>
    <row r="109" spans="1:21" x14ac:dyDescent="0.25">
      <c r="A109" s="6" t="s">
        <v>72</v>
      </c>
      <c r="B109" s="6" t="str">
        <f>IF(ISERROR(VLOOKUP(IO_Pre_14[[#This Row],[APP_ID]],Table7[APPL_ID],1,FALSE)),"","Y")</f>
        <v>Y</v>
      </c>
      <c r="C109" s="6" t="str">
        <f>IF(ISERROR(VLOOKUP(IO_Pre_14[[#This Row],[APP_ID]],Sheet1!$C$2:$C$9,1,FALSE)),"","Y")</f>
        <v/>
      </c>
      <c r="D109" s="6" t="s">
        <v>1531</v>
      </c>
      <c r="E109" s="6" t="s">
        <v>1533</v>
      </c>
      <c r="F109" s="6" t="s">
        <v>73</v>
      </c>
      <c r="G109" s="6">
        <v>1865</v>
      </c>
      <c r="H109" s="7">
        <v>28.76</v>
      </c>
      <c r="I109" s="7">
        <v>0</v>
      </c>
      <c r="J109" s="7">
        <v>0</v>
      </c>
      <c r="K109" s="7">
        <v>20.16</v>
      </c>
      <c r="L109" s="7">
        <v>38.159999999999997</v>
      </c>
      <c r="M109" s="7">
        <v>59.74</v>
      </c>
      <c r="N109" s="7">
        <v>60</v>
      </c>
      <c r="O109" s="7">
        <v>55</v>
      </c>
      <c r="P109" s="7">
        <v>42.1</v>
      </c>
      <c r="Q109" s="7">
        <v>44.04</v>
      </c>
      <c r="R109" s="7">
        <v>40.1</v>
      </c>
      <c r="S109" s="7">
        <v>0</v>
      </c>
      <c r="T109" s="8">
        <f>SUM(IO_Pre_14[[#This Row],[JANUARY]:[DECEMBER]])</f>
        <v>388.06000000000006</v>
      </c>
      <c r="U109" s="11"/>
    </row>
    <row r="110" spans="1:21" x14ac:dyDescent="0.25">
      <c r="A110" s="6" t="s">
        <v>84</v>
      </c>
      <c r="B110" s="6" t="str">
        <f>IF(ISERROR(VLOOKUP(IO_Pre_14[[#This Row],[APP_ID]],Table7[APPL_ID],1,FALSE)),"","Y")</f>
        <v>Y</v>
      </c>
      <c r="C110" s="6" t="str">
        <f>IF(ISERROR(VLOOKUP(IO_Pre_14[[#This Row],[APP_ID]],Sheet1!$C$2:$C$9,1,FALSE)),"","Y")</f>
        <v/>
      </c>
      <c r="D110" s="6" t="s">
        <v>1531</v>
      </c>
      <c r="E110" s="6" t="s">
        <v>1533</v>
      </c>
      <c r="F110" s="6" t="s">
        <v>73</v>
      </c>
      <c r="G110" s="6">
        <v>1865</v>
      </c>
      <c r="H110" s="7">
        <v>0</v>
      </c>
      <c r="I110" s="7">
        <v>0</v>
      </c>
      <c r="J110" s="7">
        <v>0</v>
      </c>
      <c r="K110" s="7">
        <v>0</v>
      </c>
      <c r="L110" s="7">
        <v>79.55</v>
      </c>
      <c r="M110" s="7">
        <v>272.81</v>
      </c>
      <c r="N110" s="7">
        <v>287.24</v>
      </c>
      <c r="O110" s="7">
        <v>265.14999999999998</v>
      </c>
      <c r="P110" s="7">
        <v>125.32</v>
      </c>
      <c r="Q110" s="7">
        <v>0</v>
      </c>
      <c r="R110" s="7">
        <v>0</v>
      </c>
      <c r="S110" s="7">
        <v>0</v>
      </c>
      <c r="T110" s="8">
        <f>SUM(IO_Pre_14[[#This Row],[JANUARY]:[DECEMBER]])</f>
        <v>1030.07</v>
      </c>
      <c r="U110" s="11"/>
    </row>
    <row r="111" spans="1:21" x14ac:dyDescent="0.25">
      <c r="A111" s="6" t="s">
        <v>251</v>
      </c>
      <c r="B111" s="6" t="str">
        <f>IF(ISERROR(VLOOKUP(IO_Pre_14[[#This Row],[APP_ID]],Table7[APPL_ID],1,FALSE)),"","Y")</f>
        <v>Y</v>
      </c>
      <c r="C111" s="6" t="str">
        <f>IF(ISERROR(VLOOKUP(IO_Pre_14[[#This Row],[APP_ID]],Sheet1!$C$2:$C$9,1,FALSE)),"","Y")</f>
        <v/>
      </c>
      <c r="D111" s="6" t="s">
        <v>1531</v>
      </c>
      <c r="E111" s="6" t="s">
        <v>1533</v>
      </c>
      <c r="F111" s="6" t="s">
        <v>73</v>
      </c>
      <c r="G111" s="6">
        <v>1869</v>
      </c>
      <c r="H111" s="7">
        <v>0</v>
      </c>
      <c r="I111" s="7">
        <v>0</v>
      </c>
      <c r="J111" s="7">
        <v>0</v>
      </c>
      <c r="K111" s="7">
        <v>14.85</v>
      </c>
      <c r="L111" s="7">
        <v>37.630000000000003</v>
      </c>
      <c r="M111" s="7">
        <v>59.72</v>
      </c>
      <c r="N111" s="7">
        <v>59.72</v>
      </c>
      <c r="O111" s="7">
        <v>44.44</v>
      </c>
      <c r="P111" s="7">
        <v>27.22</v>
      </c>
      <c r="Q111" s="7">
        <v>0</v>
      </c>
      <c r="R111" s="7">
        <v>0</v>
      </c>
      <c r="S111" s="7">
        <v>0</v>
      </c>
      <c r="T111" s="8">
        <f>SUM(IO_Pre_14[[#This Row],[JANUARY]:[DECEMBER]])</f>
        <v>243.58</v>
      </c>
      <c r="U111" s="11"/>
    </row>
    <row r="112" spans="1:21" x14ac:dyDescent="0.25">
      <c r="A112" s="6" t="s">
        <v>1234</v>
      </c>
      <c r="B112" s="6" t="str">
        <f>IF(ISERROR(VLOOKUP(IO_Pre_14[[#This Row],[APP_ID]],Table7[APPL_ID],1,FALSE)),"","Y")</f>
        <v>Y</v>
      </c>
      <c r="C112" s="6" t="str">
        <f>IF(ISERROR(VLOOKUP(IO_Pre_14[[#This Row],[APP_ID]],Sheet1!$C$2:$C$9,1,FALSE)),"","Y")</f>
        <v/>
      </c>
      <c r="D112" s="6" t="s">
        <v>1531</v>
      </c>
      <c r="E112" s="6" t="s">
        <v>1533</v>
      </c>
      <c r="F112" s="6" t="s">
        <v>1235</v>
      </c>
      <c r="G112" s="6">
        <v>1864</v>
      </c>
      <c r="H112" s="7">
        <v>0</v>
      </c>
      <c r="I112" s="7">
        <v>0</v>
      </c>
      <c r="J112" s="7">
        <v>0</v>
      </c>
      <c r="K112" s="7">
        <v>486.92</v>
      </c>
      <c r="L112" s="7">
        <v>486.92</v>
      </c>
      <c r="M112" s="7">
        <v>486.92</v>
      </c>
      <c r="N112" s="7">
        <v>486.92</v>
      </c>
      <c r="O112" s="7">
        <v>486.92</v>
      </c>
      <c r="P112" s="7">
        <v>0</v>
      </c>
      <c r="Q112" s="7">
        <v>0</v>
      </c>
      <c r="R112" s="7">
        <v>0</v>
      </c>
      <c r="S112" s="7">
        <v>0</v>
      </c>
      <c r="T112" s="8">
        <f>SUM(IO_Pre_14[[#This Row],[JANUARY]:[DECEMBER]])</f>
        <v>2434.6</v>
      </c>
      <c r="U112" s="11"/>
    </row>
    <row r="113" spans="1:21" x14ac:dyDescent="0.25">
      <c r="A113" s="6" t="s">
        <v>534</v>
      </c>
      <c r="B113" s="6" t="str">
        <f>IF(ISERROR(VLOOKUP(IO_Pre_14[[#This Row],[APP_ID]],Table7[APPL_ID],1,FALSE)),"","Y")</f>
        <v>Y</v>
      </c>
      <c r="C113" s="6" t="str">
        <f>IF(ISERROR(VLOOKUP(IO_Pre_14[[#This Row],[APP_ID]],Sheet1!$C$2:$C$9,1,FALSE)),"","Y")</f>
        <v/>
      </c>
      <c r="D113" s="6" t="s">
        <v>1531</v>
      </c>
      <c r="E113" s="6" t="s">
        <v>1532</v>
      </c>
      <c r="F113" s="6" t="s">
        <v>535</v>
      </c>
      <c r="G113" s="6">
        <v>1865</v>
      </c>
      <c r="H113" s="7">
        <v>102.71</v>
      </c>
      <c r="I113" s="7">
        <v>95.35</v>
      </c>
      <c r="J113" s="7">
        <v>270.10000000000002</v>
      </c>
      <c r="K113" s="7">
        <v>196.23</v>
      </c>
      <c r="L113" s="7">
        <v>456.07</v>
      </c>
      <c r="M113" s="7">
        <v>510.77</v>
      </c>
      <c r="N113" s="7">
        <v>539.73</v>
      </c>
      <c r="O113" s="7">
        <v>397.78</v>
      </c>
      <c r="P113" s="7">
        <v>319.42</v>
      </c>
      <c r="Q113" s="7">
        <v>98.97</v>
      </c>
      <c r="R113" s="7">
        <v>25.59</v>
      </c>
      <c r="S113" s="7">
        <v>15.35</v>
      </c>
      <c r="T113" s="8">
        <f>SUM(IO_Pre_14[[#This Row],[JANUARY]:[DECEMBER]])</f>
        <v>3028.0699999999997</v>
      </c>
      <c r="U113" s="11"/>
    </row>
    <row r="114" spans="1:21" x14ac:dyDescent="0.25">
      <c r="A114" s="6" t="s">
        <v>730</v>
      </c>
      <c r="B114" s="6" t="str">
        <f>IF(ISERROR(VLOOKUP(IO_Pre_14[[#This Row],[APP_ID]],Table7[APPL_ID],1,FALSE)),"","Y")</f>
        <v>Y</v>
      </c>
      <c r="C114" s="6" t="str">
        <f>IF(ISERROR(VLOOKUP(IO_Pre_14[[#This Row],[APP_ID]],Sheet1!$C$2:$C$9,1,FALSE)),"","Y")</f>
        <v/>
      </c>
      <c r="D114" s="6" t="s">
        <v>1531</v>
      </c>
      <c r="E114" s="6" t="s">
        <v>1532</v>
      </c>
      <c r="F114" s="6" t="s">
        <v>731</v>
      </c>
      <c r="G114" s="6">
        <v>1877</v>
      </c>
      <c r="H114" s="7">
        <v>0</v>
      </c>
      <c r="I114" s="7">
        <v>3.51</v>
      </c>
      <c r="J114" s="7">
        <v>0</v>
      </c>
      <c r="K114" s="7">
        <v>36.729999999999997</v>
      </c>
      <c r="L114" s="7">
        <v>112.91</v>
      </c>
      <c r="M114" s="7">
        <v>164.91</v>
      </c>
      <c r="N114" s="7">
        <v>154.16</v>
      </c>
      <c r="O114" s="7">
        <v>60.19</v>
      </c>
      <c r="P114" s="7">
        <v>26.91</v>
      </c>
      <c r="Q114" s="7">
        <v>0</v>
      </c>
      <c r="R114" s="7">
        <v>0</v>
      </c>
      <c r="S114" s="7">
        <v>0</v>
      </c>
      <c r="T114" s="8">
        <f>SUM(IO_Pre_14[[#This Row],[JANUARY]:[DECEMBER]])</f>
        <v>559.31999999999982</v>
      </c>
      <c r="U114" s="11"/>
    </row>
    <row r="115" spans="1:21" x14ac:dyDescent="0.25">
      <c r="A115" s="6" t="s">
        <v>525</v>
      </c>
      <c r="B115" s="6" t="str">
        <f>IF(ISERROR(VLOOKUP(IO_Pre_14[[#This Row],[APP_ID]],Table7[APPL_ID],1,FALSE)),"","Y")</f>
        <v>Y</v>
      </c>
      <c r="C115" s="6" t="str">
        <f>IF(ISERROR(VLOOKUP(IO_Pre_14[[#This Row],[APP_ID]],Sheet1!$C$2:$C$9,1,FALSE)),"","Y")</f>
        <v/>
      </c>
      <c r="D115" s="6" t="s">
        <v>1531</v>
      </c>
      <c r="E115" s="6" t="s">
        <v>1533</v>
      </c>
      <c r="F115" s="6" t="s">
        <v>520</v>
      </c>
      <c r="G115" s="6">
        <v>1859</v>
      </c>
      <c r="H115" s="7">
        <v>19.62</v>
      </c>
      <c r="I115" s="7">
        <v>9.69</v>
      </c>
      <c r="J115" s="7">
        <v>12.65</v>
      </c>
      <c r="K115" s="7">
        <v>16.89</v>
      </c>
      <c r="L115" s="7">
        <v>38.96</v>
      </c>
      <c r="M115" s="7">
        <v>83.95</v>
      </c>
      <c r="N115" s="7">
        <v>88.65</v>
      </c>
      <c r="O115" s="7">
        <v>69.989999999999995</v>
      </c>
      <c r="P115" s="7">
        <v>17.41</v>
      </c>
      <c r="Q115" s="7">
        <v>10.99</v>
      </c>
      <c r="R115" s="7">
        <v>3.76</v>
      </c>
      <c r="S115" s="7">
        <v>10.69</v>
      </c>
      <c r="T115" s="8">
        <f>SUM(IO_Pre_14[[#This Row],[JANUARY]:[DECEMBER]])</f>
        <v>383.25</v>
      </c>
      <c r="U115" s="11"/>
    </row>
    <row r="116" spans="1:21" x14ac:dyDescent="0.25">
      <c r="A116" s="6" t="s">
        <v>588</v>
      </c>
      <c r="B116" s="6" t="str">
        <f>IF(ISERROR(VLOOKUP(IO_Pre_14[[#This Row],[APP_ID]],Table7[APPL_ID],1,FALSE)),"","Y")</f>
        <v>Y</v>
      </c>
      <c r="C116" s="6" t="str">
        <f>IF(ISERROR(VLOOKUP(IO_Pre_14[[#This Row],[APP_ID]],Sheet1!$C$2:$C$9,1,FALSE)),"","Y")</f>
        <v/>
      </c>
      <c r="D116" s="6" t="s">
        <v>1531</v>
      </c>
      <c r="E116" s="6" t="s">
        <v>1532</v>
      </c>
      <c r="F116" s="6" t="s">
        <v>589</v>
      </c>
      <c r="G116" s="6">
        <v>1865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8">
        <f>SUM(IO_Pre_14[[#This Row],[JANUARY]:[DECEMBER]])</f>
        <v>0</v>
      </c>
      <c r="U116" s="11"/>
    </row>
    <row r="117" spans="1:21" x14ac:dyDescent="0.25">
      <c r="A117" s="6" t="s">
        <v>700</v>
      </c>
      <c r="B117" s="6" t="str">
        <f>IF(ISERROR(VLOOKUP(IO_Pre_14[[#This Row],[APP_ID]],Table7[APPL_ID],1,FALSE)),"","Y")</f>
        <v>Y</v>
      </c>
      <c r="C117" s="6" t="str">
        <f>IF(ISERROR(VLOOKUP(IO_Pre_14[[#This Row],[APP_ID]],Sheet1!$C$2:$C$9,1,FALSE)),"","Y")</f>
        <v/>
      </c>
      <c r="D117" s="6" t="s">
        <v>1531</v>
      </c>
      <c r="E117" s="6" t="s">
        <v>1533</v>
      </c>
      <c r="F117" s="6" t="s">
        <v>699</v>
      </c>
      <c r="G117" s="6">
        <v>1850</v>
      </c>
      <c r="H117" s="7">
        <v>52.16</v>
      </c>
      <c r="I117" s="7">
        <v>45.88</v>
      </c>
      <c r="J117" s="7">
        <v>82.54</v>
      </c>
      <c r="K117" s="7">
        <v>108.7</v>
      </c>
      <c r="L117" s="7">
        <v>194.14</v>
      </c>
      <c r="M117" s="7">
        <v>226.63</v>
      </c>
      <c r="N117" s="7">
        <v>212.92</v>
      </c>
      <c r="O117" s="7">
        <v>182.94</v>
      </c>
      <c r="P117" s="7">
        <v>140.9</v>
      </c>
      <c r="Q117" s="7">
        <v>88.95</v>
      </c>
      <c r="R117" s="7">
        <v>32.380000000000003</v>
      </c>
      <c r="S117" s="7">
        <v>29.41</v>
      </c>
      <c r="T117" s="8">
        <f>SUM(IO_Pre_14[[#This Row],[JANUARY]:[DECEMBER]])</f>
        <v>1397.5500000000002</v>
      </c>
      <c r="U117" s="11"/>
    </row>
    <row r="118" spans="1:21" x14ac:dyDescent="0.25">
      <c r="A118" s="6" t="s">
        <v>782</v>
      </c>
      <c r="B118" s="6" t="str">
        <f>IF(ISERROR(VLOOKUP(IO_Pre_14[[#This Row],[APP_ID]],Table7[APPL_ID],1,FALSE)),"","Y")</f>
        <v>Y</v>
      </c>
      <c r="C118" s="6" t="str">
        <f>IF(ISERROR(VLOOKUP(IO_Pre_14[[#This Row],[APP_ID]],Sheet1!$C$2:$C$9,1,FALSE)),"","Y")</f>
        <v/>
      </c>
      <c r="D118" s="6" t="s">
        <v>1531</v>
      </c>
      <c r="E118" s="6" t="s">
        <v>1533</v>
      </c>
      <c r="F118" s="6" t="s">
        <v>783</v>
      </c>
      <c r="G118" s="6">
        <v>1871</v>
      </c>
      <c r="H118" s="7">
        <v>8.57</v>
      </c>
      <c r="I118" s="7">
        <v>14.02</v>
      </c>
      <c r="J118" s="7">
        <v>35.18</v>
      </c>
      <c r="K118" s="7">
        <v>35.340000000000003</v>
      </c>
      <c r="L118" s="7">
        <v>56.34</v>
      </c>
      <c r="M118" s="7">
        <v>71.540000000000006</v>
      </c>
      <c r="N118" s="7">
        <v>68.11</v>
      </c>
      <c r="O118" s="7">
        <v>57.95</v>
      </c>
      <c r="P118" s="7">
        <v>42.75</v>
      </c>
      <c r="Q118" s="7">
        <v>19.13</v>
      </c>
      <c r="R118" s="7">
        <v>0</v>
      </c>
      <c r="S118" s="7">
        <v>0</v>
      </c>
      <c r="T118" s="8">
        <f>SUM(IO_Pre_14[[#This Row],[JANUARY]:[DECEMBER]])</f>
        <v>408.93</v>
      </c>
      <c r="U118" s="11"/>
    </row>
    <row r="119" spans="1:21" x14ac:dyDescent="0.25">
      <c r="A119" s="6" t="s">
        <v>399</v>
      </c>
      <c r="B119" s="6" t="str">
        <f>IF(ISERROR(VLOOKUP(IO_Pre_14[[#This Row],[APP_ID]],Table7[APPL_ID],1,FALSE)),"","Y")</f>
        <v>Y</v>
      </c>
      <c r="C119" s="6" t="str">
        <f>IF(ISERROR(VLOOKUP(IO_Pre_14[[#This Row],[APP_ID]],Sheet1!$C$2:$C$9,1,FALSE)),"","Y")</f>
        <v/>
      </c>
      <c r="D119" s="6" t="s">
        <v>1531</v>
      </c>
      <c r="E119" s="6" t="s">
        <v>1532</v>
      </c>
      <c r="F119" s="6" t="s">
        <v>395</v>
      </c>
      <c r="G119" s="6">
        <v>1869</v>
      </c>
      <c r="H119" s="7">
        <v>0</v>
      </c>
      <c r="I119" s="7">
        <v>0</v>
      </c>
      <c r="J119" s="7">
        <v>0</v>
      </c>
      <c r="K119" s="7">
        <v>33.08</v>
      </c>
      <c r="L119" s="7">
        <v>52.87</v>
      </c>
      <c r="M119" s="7">
        <v>87.95</v>
      </c>
      <c r="N119" s="7">
        <v>89.76</v>
      </c>
      <c r="O119" s="7">
        <v>68.55</v>
      </c>
      <c r="P119" s="7">
        <v>27.83</v>
      </c>
      <c r="Q119" s="7">
        <v>0</v>
      </c>
      <c r="R119" s="7">
        <v>0</v>
      </c>
      <c r="S119" s="7">
        <v>0</v>
      </c>
      <c r="T119" s="8">
        <f>SUM(IO_Pre_14[[#This Row],[JANUARY]:[DECEMBER]])</f>
        <v>360.03999999999996</v>
      </c>
      <c r="U119" s="11"/>
    </row>
    <row r="120" spans="1:21" x14ac:dyDescent="0.25">
      <c r="A120" s="6" t="s">
        <v>157</v>
      </c>
      <c r="B120" s="6" t="str">
        <f>IF(ISERROR(VLOOKUP(IO_Pre_14[[#This Row],[APP_ID]],Table7[APPL_ID],1,FALSE)),"","Y")</f>
        <v>Y</v>
      </c>
      <c r="C120" s="6" t="str">
        <f>IF(ISERROR(VLOOKUP(IO_Pre_14[[#This Row],[APP_ID]],Sheet1!$C$2:$C$9,1,FALSE)),"","Y")</f>
        <v/>
      </c>
      <c r="D120" s="6" t="s">
        <v>1531</v>
      </c>
      <c r="E120" s="6" t="s">
        <v>1532</v>
      </c>
      <c r="F120" s="6" t="s">
        <v>158</v>
      </c>
      <c r="G120" s="6">
        <v>1877</v>
      </c>
      <c r="H120" s="7">
        <v>0</v>
      </c>
      <c r="I120" s="7">
        <v>0</v>
      </c>
      <c r="J120" s="7">
        <v>185.6</v>
      </c>
      <c r="K120" s="7">
        <v>276.14</v>
      </c>
      <c r="L120" s="7">
        <v>445.71</v>
      </c>
      <c r="M120" s="7">
        <v>639.5</v>
      </c>
      <c r="N120" s="7">
        <v>614.66</v>
      </c>
      <c r="O120" s="7">
        <v>444.49</v>
      </c>
      <c r="P120" s="7">
        <v>240.42</v>
      </c>
      <c r="Q120" s="7">
        <v>0</v>
      </c>
      <c r="R120" s="7">
        <v>0</v>
      </c>
      <c r="S120" s="7">
        <v>0</v>
      </c>
      <c r="T120" s="8">
        <f>SUM(IO_Pre_14[[#This Row],[JANUARY]:[DECEMBER]])</f>
        <v>2846.5200000000004</v>
      </c>
      <c r="U120" s="11"/>
    </row>
    <row r="121" spans="1:21" x14ac:dyDescent="0.25">
      <c r="A121" s="6" t="s">
        <v>1112</v>
      </c>
      <c r="B121" s="6" t="str">
        <f>IF(ISERROR(VLOOKUP(IO_Pre_14[[#This Row],[APP_ID]],Table7[APPL_ID],1,FALSE)),"","Y")</f>
        <v>Y</v>
      </c>
      <c r="C121" s="6" t="str">
        <f>IF(ISERROR(VLOOKUP(IO_Pre_14[[#This Row],[APP_ID]],Sheet1!$C$2:$C$9,1,FALSE)),"","Y")</f>
        <v/>
      </c>
      <c r="D121" s="6" t="s">
        <v>1531</v>
      </c>
      <c r="E121" s="6" t="s">
        <v>1532</v>
      </c>
      <c r="F121" s="6" t="s">
        <v>1113</v>
      </c>
      <c r="G121" s="6">
        <v>1878</v>
      </c>
      <c r="H121" s="7">
        <v>36.49</v>
      </c>
      <c r="I121" s="7">
        <v>13.33</v>
      </c>
      <c r="J121" s="7">
        <v>30.4</v>
      </c>
      <c r="K121" s="7">
        <v>20.67</v>
      </c>
      <c r="L121" s="7">
        <v>42.63</v>
      </c>
      <c r="M121" s="7">
        <v>120.18</v>
      </c>
      <c r="N121" s="7">
        <v>129.63</v>
      </c>
      <c r="O121" s="7">
        <v>90.69</v>
      </c>
      <c r="P121" s="7">
        <v>7.66</v>
      </c>
      <c r="Q121" s="7">
        <v>10.47</v>
      </c>
      <c r="R121" s="7">
        <v>12.48</v>
      </c>
      <c r="S121" s="7">
        <v>14.96</v>
      </c>
      <c r="T121" s="8">
        <f>SUM(IO_Pre_14[[#This Row],[JANUARY]:[DECEMBER]])</f>
        <v>529.59000000000015</v>
      </c>
      <c r="U121" s="11"/>
    </row>
    <row r="122" spans="1:21" x14ac:dyDescent="0.25">
      <c r="A122" s="6" t="s">
        <v>131</v>
      </c>
      <c r="B122" s="6" t="str">
        <f>IF(ISERROR(VLOOKUP(IO_Pre_14[[#This Row],[APP_ID]],Table7[APPL_ID],1,FALSE)),"","Y")</f>
        <v>Y</v>
      </c>
      <c r="C122" s="6" t="str">
        <f>IF(ISERROR(VLOOKUP(IO_Pre_14[[#This Row],[APP_ID]],Sheet1!$C$2:$C$9,1,FALSE)),"","Y")</f>
        <v/>
      </c>
      <c r="D122" s="6" t="s">
        <v>1531</v>
      </c>
      <c r="E122" s="6" t="s">
        <v>1533</v>
      </c>
      <c r="F122" s="6" t="s">
        <v>132</v>
      </c>
      <c r="G122" s="6">
        <v>1877</v>
      </c>
      <c r="H122" s="7">
        <v>0</v>
      </c>
      <c r="I122" s="7">
        <v>0</v>
      </c>
      <c r="J122" s="7">
        <v>0</v>
      </c>
      <c r="K122" s="7">
        <v>0</v>
      </c>
      <c r="L122" s="7">
        <v>26.515000000000001</v>
      </c>
      <c r="M122" s="7">
        <v>26.515000000000001</v>
      </c>
      <c r="N122" s="7">
        <v>26.515000000000001</v>
      </c>
      <c r="O122" s="7">
        <v>26.515000000000001</v>
      </c>
      <c r="P122" s="7">
        <v>26.515000000000001</v>
      </c>
      <c r="Q122" s="7">
        <v>0</v>
      </c>
      <c r="R122" s="7">
        <v>0</v>
      </c>
      <c r="S122" s="7">
        <v>0</v>
      </c>
      <c r="T122" s="8">
        <f>SUM(IO_Pre_14[[#This Row],[JANUARY]:[DECEMBER]])</f>
        <v>132.57499999999999</v>
      </c>
      <c r="U122" s="11"/>
    </row>
    <row r="123" spans="1:21" x14ac:dyDescent="0.25">
      <c r="A123" s="6" t="s">
        <v>789</v>
      </c>
      <c r="B123" s="6" t="str">
        <f>IF(ISERROR(VLOOKUP(IO_Pre_14[[#This Row],[APP_ID]],Table7[APPL_ID],1,FALSE)),"","Y")</f>
        <v>Y</v>
      </c>
      <c r="C123" s="6" t="str">
        <f>IF(ISERROR(VLOOKUP(IO_Pre_14[[#This Row],[APP_ID]],Sheet1!$C$2:$C$9,1,FALSE)),"","Y")</f>
        <v/>
      </c>
      <c r="D123" s="6" t="s">
        <v>1531</v>
      </c>
      <c r="E123" s="6" t="s">
        <v>1532</v>
      </c>
      <c r="F123" s="6" t="s">
        <v>719</v>
      </c>
      <c r="G123" s="6">
        <v>1872</v>
      </c>
      <c r="H123" s="7">
        <v>52.94</v>
      </c>
      <c r="I123" s="7">
        <v>19.34</v>
      </c>
      <c r="J123" s="7">
        <v>44.1</v>
      </c>
      <c r="K123" s="7">
        <v>29.99</v>
      </c>
      <c r="L123" s="7">
        <v>61.84</v>
      </c>
      <c r="M123" s="7">
        <v>174.37</v>
      </c>
      <c r="N123" s="7">
        <v>188.07</v>
      </c>
      <c r="O123" s="7">
        <v>131.58000000000001</v>
      </c>
      <c r="P123" s="7">
        <v>11.11</v>
      </c>
      <c r="Q123" s="7">
        <v>15.19</v>
      </c>
      <c r="R123" s="7">
        <v>18.100000000000001</v>
      </c>
      <c r="S123" s="7">
        <v>21.7</v>
      </c>
      <c r="T123" s="8">
        <f>SUM(IO_Pre_14[[#This Row],[JANUARY]:[DECEMBER]])</f>
        <v>768.33000000000027</v>
      </c>
      <c r="U123" s="11"/>
    </row>
    <row r="124" spans="1:21" x14ac:dyDescent="0.25">
      <c r="A124" s="6" t="s">
        <v>809</v>
      </c>
      <c r="B124" s="6" t="str">
        <f>IF(ISERROR(VLOOKUP(IO_Pre_14[[#This Row],[APP_ID]],Table7[APPL_ID],1,FALSE)),"","Y")</f>
        <v>Y</v>
      </c>
      <c r="C124" s="6" t="str">
        <f>IF(ISERROR(VLOOKUP(IO_Pre_14[[#This Row],[APP_ID]],Sheet1!$C$2:$C$9,1,FALSE)),"","Y")</f>
        <v/>
      </c>
      <c r="D124" s="6" t="s">
        <v>1531</v>
      </c>
      <c r="E124" s="6" t="s">
        <v>1532</v>
      </c>
      <c r="F124" s="6" t="s">
        <v>719</v>
      </c>
      <c r="G124" s="6">
        <v>1872</v>
      </c>
      <c r="H124" s="7">
        <v>29.7</v>
      </c>
      <c r="I124" s="7">
        <v>21.94</v>
      </c>
      <c r="J124" s="7">
        <v>45.42</v>
      </c>
      <c r="K124" s="7">
        <v>55.31</v>
      </c>
      <c r="L124" s="7">
        <v>83.5</v>
      </c>
      <c r="M124" s="7">
        <v>115.98</v>
      </c>
      <c r="N124" s="7">
        <v>119.06</v>
      </c>
      <c r="O124" s="7">
        <v>91.83</v>
      </c>
      <c r="P124" s="7">
        <v>48.39</v>
      </c>
      <c r="Q124" s="7">
        <v>24.92</v>
      </c>
      <c r="R124" s="7">
        <v>18.920000000000002</v>
      </c>
      <c r="S124" s="7">
        <v>15.85</v>
      </c>
      <c r="T124" s="8">
        <f>SUM(IO_Pre_14[[#This Row],[JANUARY]:[DECEMBER]])</f>
        <v>670.81999999999994</v>
      </c>
      <c r="U124" s="11"/>
    </row>
    <row r="125" spans="1:21" x14ac:dyDescent="0.25">
      <c r="A125" s="6" t="s">
        <v>1387</v>
      </c>
      <c r="B125" s="6" t="str">
        <f>IF(ISERROR(VLOOKUP(IO_Pre_14[[#This Row],[APP_ID]],Table7[APPL_ID],1,FALSE)),"","Y")</f>
        <v>Y</v>
      </c>
      <c r="C125" s="6" t="str">
        <f>IF(ISERROR(VLOOKUP(IO_Pre_14[[#This Row],[APP_ID]],Sheet1!$C$2:$C$9,1,FALSE)),"","Y")</f>
        <v/>
      </c>
      <c r="D125" s="6" t="s">
        <v>1531</v>
      </c>
      <c r="E125" s="6" t="s">
        <v>1532</v>
      </c>
      <c r="F125" s="6" t="s">
        <v>719</v>
      </c>
      <c r="G125" s="6">
        <v>1872</v>
      </c>
      <c r="H125" s="7">
        <v>51.29</v>
      </c>
      <c r="I125" s="7">
        <v>19.84</v>
      </c>
      <c r="J125" s="7">
        <v>44.77</v>
      </c>
      <c r="K125" s="7">
        <v>32.86</v>
      </c>
      <c r="L125" s="7">
        <v>64.739999999999995</v>
      </c>
      <c r="M125" s="7">
        <v>170.72</v>
      </c>
      <c r="N125" s="7">
        <v>183.55</v>
      </c>
      <c r="O125" s="7">
        <v>129.26</v>
      </c>
      <c r="P125" s="7">
        <v>14.93</v>
      </c>
      <c r="Q125" s="7">
        <v>16.34</v>
      </c>
      <c r="R125" s="7">
        <v>18.399999999999999</v>
      </c>
      <c r="S125" s="7">
        <v>21.39</v>
      </c>
      <c r="T125" s="8">
        <f>SUM(IO_Pre_14[[#This Row],[JANUARY]:[DECEMBER]])</f>
        <v>768.08999999999992</v>
      </c>
      <c r="U125" s="11"/>
    </row>
    <row r="126" spans="1:21" x14ac:dyDescent="0.25">
      <c r="A126" s="6" t="s">
        <v>894</v>
      </c>
      <c r="B126" s="6" t="str">
        <f>IF(ISERROR(VLOOKUP(IO_Pre_14[[#This Row],[APP_ID]],Table7[APPL_ID],1,FALSE)),"","Y")</f>
        <v>Y</v>
      </c>
      <c r="C126" s="6" t="str">
        <f>IF(ISERROR(VLOOKUP(IO_Pre_14[[#This Row],[APP_ID]],Sheet1!$C$2:$C$9,1,FALSE)),"","Y")</f>
        <v/>
      </c>
      <c r="D126" s="6" t="s">
        <v>1531</v>
      </c>
      <c r="E126" s="6" t="s">
        <v>1532</v>
      </c>
      <c r="F126" s="6" t="s">
        <v>719</v>
      </c>
      <c r="G126" s="6">
        <v>1872</v>
      </c>
      <c r="H126" s="7">
        <v>57.52</v>
      </c>
      <c r="I126" s="7">
        <v>21.02</v>
      </c>
      <c r="J126" s="7">
        <v>47.91</v>
      </c>
      <c r="K126" s="7">
        <v>32.58</v>
      </c>
      <c r="L126" s="7">
        <v>67.19</v>
      </c>
      <c r="M126" s="7">
        <v>189.44</v>
      </c>
      <c r="N126" s="7">
        <v>204.33</v>
      </c>
      <c r="O126" s="7">
        <v>142.94999999999999</v>
      </c>
      <c r="P126" s="7">
        <v>12.07</v>
      </c>
      <c r="Q126" s="7">
        <v>16.5</v>
      </c>
      <c r="R126" s="7">
        <v>19.66</v>
      </c>
      <c r="S126" s="7">
        <v>23.58</v>
      </c>
      <c r="T126" s="8">
        <f>SUM(IO_Pre_14[[#This Row],[JANUARY]:[DECEMBER]])</f>
        <v>834.75000000000011</v>
      </c>
      <c r="U126" s="11"/>
    </row>
    <row r="127" spans="1:21" x14ac:dyDescent="0.25">
      <c r="A127" s="6" t="s">
        <v>917</v>
      </c>
      <c r="B127" s="6" t="str">
        <f>IF(ISERROR(VLOOKUP(IO_Pre_14[[#This Row],[APP_ID]],Table7[APPL_ID],1,FALSE)),"","Y")</f>
        <v>Y</v>
      </c>
      <c r="C127" s="6" t="str">
        <f>IF(ISERROR(VLOOKUP(IO_Pre_14[[#This Row],[APP_ID]],Sheet1!$C$2:$C$9,1,FALSE)),"","Y")</f>
        <v/>
      </c>
      <c r="D127" s="6" t="s">
        <v>1531</v>
      </c>
      <c r="E127" s="6" t="s">
        <v>1532</v>
      </c>
      <c r="F127" s="6" t="s">
        <v>719</v>
      </c>
      <c r="G127" s="6">
        <v>1872</v>
      </c>
      <c r="H127" s="7">
        <v>29.43</v>
      </c>
      <c r="I127" s="7">
        <v>10.75</v>
      </c>
      <c r="J127" s="7">
        <v>24.52</v>
      </c>
      <c r="K127" s="7">
        <v>16.670000000000002</v>
      </c>
      <c r="L127" s="7">
        <v>34.380000000000003</v>
      </c>
      <c r="M127" s="7">
        <v>96.94</v>
      </c>
      <c r="N127" s="7">
        <v>104.56</v>
      </c>
      <c r="O127" s="7">
        <v>73.150000000000006</v>
      </c>
      <c r="P127" s="7">
        <v>6.18</v>
      </c>
      <c r="Q127" s="7">
        <v>8.44</v>
      </c>
      <c r="R127" s="7">
        <v>10.06</v>
      </c>
      <c r="S127" s="7">
        <v>12.06</v>
      </c>
      <c r="T127" s="8">
        <f>SUM(IO_Pre_14[[#This Row],[JANUARY]:[DECEMBER]])</f>
        <v>427.14</v>
      </c>
      <c r="U127" s="11"/>
    </row>
    <row r="128" spans="1:21" x14ac:dyDescent="0.25">
      <c r="A128" s="6" t="s">
        <v>846</v>
      </c>
      <c r="B128" s="6" t="str">
        <f>IF(ISERROR(VLOOKUP(IO_Pre_14[[#This Row],[APP_ID]],Table7[APPL_ID],1,FALSE)),"","Y")</f>
        <v>Y</v>
      </c>
      <c r="C128" s="6" t="str">
        <f>IF(ISERROR(VLOOKUP(IO_Pre_14[[#This Row],[APP_ID]],Sheet1!$C$2:$C$9,1,FALSE)),"","Y")</f>
        <v/>
      </c>
      <c r="D128" s="6" t="s">
        <v>1531</v>
      </c>
      <c r="E128" s="6" t="s">
        <v>1532</v>
      </c>
      <c r="F128" s="6" t="s">
        <v>719</v>
      </c>
      <c r="G128" s="6">
        <v>1872</v>
      </c>
      <c r="H128" s="7">
        <v>29.7</v>
      </c>
      <c r="I128" s="7">
        <v>21.94</v>
      </c>
      <c r="J128" s="7">
        <v>45.42</v>
      </c>
      <c r="K128" s="7">
        <v>55.31</v>
      </c>
      <c r="L128" s="7">
        <v>83.5</v>
      </c>
      <c r="M128" s="7">
        <v>115.98</v>
      </c>
      <c r="N128" s="7">
        <v>119.06</v>
      </c>
      <c r="O128" s="7">
        <v>91.83</v>
      </c>
      <c r="P128" s="7">
        <v>48.39</v>
      </c>
      <c r="Q128" s="7">
        <v>24.92</v>
      </c>
      <c r="R128" s="7">
        <v>18.920000000000002</v>
      </c>
      <c r="S128" s="7">
        <v>15.85</v>
      </c>
      <c r="T128" s="8">
        <f>SUM(IO_Pre_14[[#This Row],[JANUARY]:[DECEMBER]])</f>
        <v>670.81999999999994</v>
      </c>
      <c r="U128" s="11"/>
    </row>
    <row r="129" spans="1:21" x14ac:dyDescent="0.25">
      <c r="A129" s="6" t="s">
        <v>924</v>
      </c>
      <c r="B129" s="6" t="str">
        <f>IF(ISERROR(VLOOKUP(IO_Pre_14[[#This Row],[APP_ID]],Table7[APPL_ID],1,FALSE)),"","Y")</f>
        <v>Y</v>
      </c>
      <c r="C129" s="6" t="str">
        <f>IF(ISERROR(VLOOKUP(IO_Pre_14[[#This Row],[APP_ID]],Sheet1!$C$2:$C$9,1,FALSE)),"","Y")</f>
        <v/>
      </c>
      <c r="D129" s="6" t="s">
        <v>1531</v>
      </c>
      <c r="E129" s="6" t="s">
        <v>1532</v>
      </c>
      <c r="F129" s="6" t="s">
        <v>719</v>
      </c>
      <c r="G129" s="6">
        <v>1872</v>
      </c>
      <c r="H129" s="7">
        <v>44.51</v>
      </c>
      <c r="I129" s="7">
        <v>16.260000000000002</v>
      </c>
      <c r="J129" s="7">
        <v>37.08</v>
      </c>
      <c r="K129" s="7">
        <v>25.21</v>
      </c>
      <c r="L129" s="7">
        <v>51.99</v>
      </c>
      <c r="M129" s="7">
        <v>146.59</v>
      </c>
      <c r="N129" s="7">
        <v>158.11000000000001</v>
      </c>
      <c r="O129" s="7">
        <v>110.62</v>
      </c>
      <c r="P129" s="7">
        <v>9.34</v>
      </c>
      <c r="Q129" s="7">
        <v>12.77</v>
      </c>
      <c r="R129" s="7">
        <v>15.22</v>
      </c>
      <c r="S129" s="7">
        <v>18.239999999999998</v>
      </c>
      <c r="T129" s="8">
        <f>SUM(IO_Pre_14[[#This Row],[JANUARY]:[DECEMBER]])</f>
        <v>645.94000000000005</v>
      </c>
      <c r="U129" s="11"/>
    </row>
    <row r="130" spans="1:21" x14ac:dyDescent="0.25">
      <c r="A130" s="6" t="s">
        <v>931</v>
      </c>
      <c r="B130" s="6" t="str">
        <f>IF(ISERROR(VLOOKUP(IO_Pre_14[[#This Row],[APP_ID]],Table7[APPL_ID],1,FALSE)),"","Y")</f>
        <v>Y</v>
      </c>
      <c r="C130" s="6" t="str">
        <f>IF(ISERROR(VLOOKUP(IO_Pre_14[[#This Row],[APP_ID]],Sheet1!$C$2:$C$9,1,FALSE)),"","Y")</f>
        <v/>
      </c>
      <c r="D130" s="6" t="s">
        <v>1531</v>
      </c>
      <c r="E130" s="6" t="s">
        <v>1532</v>
      </c>
      <c r="F130" s="6" t="s">
        <v>719</v>
      </c>
      <c r="G130" s="6">
        <v>1872</v>
      </c>
      <c r="H130" s="7">
        <v>32.06</v>
      </c>
      <c r="I130" s="7">
        <v>11.72</v>
      </c>
      <c r="J130" s="7">
        <v>26.71</v>
      </c>
      <c r="K130" s="7">
        <v>18.16</v>
      </c>
      <c r="L130" s="7">
        <v>37.46</v>
      </c>
      <c r="M130" s="7">
        <v>105.6</v>
      </c>
      <c r="N130" s="7">
        <v>113.91</v>
      </c>
      <c r="O130" s="7">
        <v>79.69</v>
      </c>
      <c r="P130" s="7">
        <v>6.73</v>
      </c>
      <c r="Q130" s="7">
        <v>9.1999999999999993</v>
      </c>
      <c r="R130" s="7">
        <v>10.96</v>
      </c>
      <c r="S130" s="7">
        <v>13.14</v>
      </c>
      <c r="T130" s="8">
        <f>SUM(IO_Pre_14[[#This Row],[JANUARY]:[DECEMBER]])</f>
        <v>465.34</v>
      </c>
      <c r="U130" s="11"/>
    </row>
    <row r="131" spans="1:21" x14ac:dyDescent="0.25">
      <c r="A131" s="6" t="s">
        <v>1119</v>
      </c>
      <c r="B131" s="6" t="str">
        <f>IF(ISERROR(VLOOKUP(IO_Pre_14[[#This Row],[APP_ID]],Table7[APPL_ID],1,FALSE)),"","Y")</f>
        <v>Y</v>
      </c>
      <c r="C131" s="6" t="str">
        <f>IF(ISERROR(VLOOKUP(IO_Pre_14[[#This Row],[APP_ID]],Sheet1!$C$2:$C$9,1,FALSE)),"","Y")</f>
        <v/>
      </c>
      <c r="D131" s="6" t="s">
        <v>1531</v>
      </c>
      <c r="E131" s="6" t="s">
        <v>1532</v>
      </c>
      <c r="F131" s="6" t="s">
        <v>1113</v>
      </c>
      <c r="G131" s="6">
        <v>1870</v>
      </c>
      <c r="H131" s="7">
        <v>67.84</v>
      </c>
      <c r="I131" s="7">
        <v>43.8</v>
      </c>
      <c r="J131" s="7">
        <v>85.02</v>
      </c>
      <c r="K131" s="7">
        <v>92.98</v>
      </c>
      <c r="L131" s="7">
        <v>145.22999999999999</v>
      </c>
      <c r="M131" s="7">
        <v>224.25</v>
      </c>
      <c r="N131" s="7">
        <v>226.41</v>
      </c>
      <c r="O131" s="7">
        <v>175.85</v>
      </c>
      <c r="P131" s="7">
        <v>81.66</v>
      </c>
      <c r="Q131" s="7">
        <v>43.93</v>
      </c>
      <c r="R131" s="7">
        <v>32.58</v>
      </c>
      <c r="S131" s="7">
        <v>31.18</v>
      </c>
      <c r="T131" s="8">
        <f>SUM(IO_Pre_14[[#This Row],[JANUARY]:[DECEMBER]])</f>
        <v>1250.73</v>
      </c>
      <c r="U131" s="11"/>
    </row>
    <row r="132" spans="1:21" x14ac:dyDescent="0.25">
      <c r="A132" s="6" t="s">
        <v>444</v>
      </c>
      <c r="B132" s="6" t="str">
        <f>IF(ISERROR(VLOOKUP(IO_Pre_14[[#This Row],[APP_ID]],Table7[APPL_ID],1,FALSE)),"","Y")</f>
        <v>Y</v>
      </c>
      <c r="C132" s="6" t="str">
        <f>IF(ISERROR(VLOOKUP(IO_Pre_14[[#This Row],[APP_ID]],Sheet1!$C$2:$C$9,1,FALSE)),"","Y")</f>
        <v/>
      </c>
      <c r="D132" s="6" t="s">
        <v>1531</v>
      </c>
      <c r="E132" s="6" t="s">
        <v>1533</v>
      </c>
      <c r="F132" s="6" t="s">
        <v>445</v>
      </c>
      <c r="G132" s="6">
        <v>1869</v>
      </c>
      <c r="H132" s="7">
        <v>63.08</v>
      </c>
      <c r="I132" s="7">
        <v>35.299999999999997</v>
      </c>
      <c r="J132" s="7">
        <v>74.14</v>
      </c>
      <c r="K132" s="7">
        <v>116.36</v>
      </c>
      <c r="L132" s="7">
        <v>185.7</v>
      </c>
      <c r="M132" s="7">
        <v>225.38</v>
      </c>
      <c r="N132" s="7">
        <v>150.63999999999999</v>
      </c>
      <c r="O132" s="7">
        <v>113.03</v>
      </c>
      <c r="P132" s="7">
        <v>60.74</v>
      </c>
      <c r="Q132" s="7">
        <v>37.57</v>
      </c>
      <c r="R132" s="7">
        <v>28.88</v>
      </c>
      <c r="S132" s="7">
        <v>29.47</v>
      </c>
      <c r="T132" s="8">
        <f>SUM(IO_Pre_14[[#This Row],[JANUARY]:[DECEMBER]])</f>
        <v>1120.29</v>
      </c>
      <c r="U132" s="11"/>
    </row>
    <row r="133" spans="1:21" x14ac:dyDescent="0.25">
      <c r="A133" s="6" t="s">
        <v>449</v>
      </c>
      <c r="B133" s="6" t="str">
        <f>IF(ISERROR(VLOOKUP(IO_Pre_14[[#This Row],[APP_ID]],Table7[APPL_ID],1,FALSE)),"","Y")</f>
        <v>Y</v>
      </c>
      <c r="C133" s="6" t="str">
        <f>IF(ISERROR(VLOOKUP(IO_Pre_14[[#This Row],[APP_ID]],Sheet1!$C$2:$C$9,1,FALSE)),"","Y")</f>
        <v/>
      </c>
      <c r="D133" s="6" t="s">
        <v>1531</v>
      </c>
      <c r="E133" s="6" t="s">
        <v>1533</v>
      </c>
      <c r="F133" s="6" t="s">
        <v>450</v>
      </c>
      <c r="G133" s="12">
        <v>1868</v>
      </c>
      <c r="H133" s="7">
        <v>25.48</v>
      </c>
      <c r="I133" s="7">
        <v>23.53</v>
      </c>
      <c r="J133" s="7">
        <v>48.18</v>
      </c>
      <c r="K133" s="7">
        <v>58.64</v>
      </c>
      <c r="L133" s="7">
        <v>75.34</v>
      </c>
      <c r="M133" s="7">
        <v>78.81</v>
      </c>
      <c r="N133" s="7">
        <v>80.44</v>
      </c>
      <c r="O133" s="7">
        <v>64.010000000000005</v>
      </c>
      <c r="P133" s="7">
        <v>55</v>
      </c>
      <c r="Q133" s="7">
        <v>24.44</v>
      </c>
      <c r="R133" s="7">
        <v>15.46</v>
      </c>
      <c r="S133" s="7">
        <v>13.72</v>
      </c>
      <c r="T133" s="8">
        <f>SUM(IO_Pre_14[[#This Row],[JANUARY]:[DECEMBER]])</f>
        <v>563.05000000000007</v>
      </c>
      <c r="U133" s="11"/>
    </row>
    <row r="134" spans="1:21" x14ac:dyDescent="0.25">
      <c r="A134" s="6" t="s">
        <v>1043</v>
      </c>
      <c r="B134" s="6" t="str">
        <f>IF(ISERROR(VLOOKUP(IO_Pre_14[[#This Row],[APP_ID]],Table7[APPL_ID],1,FALSE)),"","Y")</f>
        <v>Y</v>
      </c>
      <c r="C134" s="6" t="str">
        <f>IF(ISERROR(VLOOKUP(IO_Pre_14[[#This Row],[APP_ID]],Sheet1!$C$2:$C$9,1,FALSE)),"","Y")</f>
        <v/>
      </c>
      <c r="D134" s="6" t="s">
        <v>1531</v>
      </c>
      <c r="E134" s="6" t="s">
        <v>1532</v>
      </c>
      <c r="F134" s="6" t="s">
        <v>1044</v>
      </c>
      <c r="G134" s="12">
        <v>1874</v>
      </c>
      <c r="H134" s="7">
        <v>47.11</v>
      </c>
      <c r="I134" s="7">
        <v>17.21</v>
      </c>
      <c r="J134" s="7">
        <v>39.24</v>
      </c>
      <c r="K134" s="7">
        <v>26.69</v>
      </c>
      <c r="L134" s="7">
        <v>55.03</v>
      </c>
      <c r="M134" s="7">
        <v>155.16</v>
      </c>
      <c r="N134" s="7">
        <v>167.35</v>
      </c>
      <c r="O134" s="7">
        <v>117.08</v>
      </c>
      <c r="P134" s="7">
        <v>9.89</v>
      </c>
      <c r="Q134" s="7">
        <v>13.52</v>
      </c>
      <c r="R134" s="7">
        <v>16.11</v>
      </c>
      <c r="S134" s="7">
        <v>19.309999999999999</v>
      </c>
      <c r="T134" s="8">
        <f>SUM(IO_Pre_14[[#This Row],[JANUARY]:[DECEMBER]])</f>
        <v>683.69999999999993</v>
      </c>
      <c r="U134" s="11"/>
    </row>
    <row r="135" spans="1:21" x14ac:dyDescent="0.25">
      <c r="A135" s="6" t="s">
        <v>995</v>
      </c>
      <c r="B135" s="6" t="str">
        <f>IF(ISERROR(VLOOKUP(IO_Pre_14[[#This Row],[APP_ID]],Table7[APPL_ID],1,FALSE)),"","Y")</f>
        <v>Y</v>
      </c>
      <c r="C135" s="6" t="str">
        <f>IF(ISERROR(VLOOKUP(IO_Pre_14[[#This Row],[APP_ID]],Sheet1!$C$2:$C$9,1,FALSE)),"","Y")</f>
        <v/>
      </c>
      <c r="D135" s="6" t="s">
        <v>1531</v>
      </c>
      <c r="E135" s="6" t="s">
        <v>1532</v>
      </c>
      <c r="F135" s="6" t="s">
        <v>996</v>
      </c>
      <c r="G135" s="6">
        <v>1870</v>
      </c>
      <c r="H135" s="7">
        <v>0</v>
      </c>
      <c r="I135" s="7">
        <v>0</v>
      </c>
      <c r="J135" s="7">
        <v>0</v>
      </c>
      <c r="K135" s="7">
        <v>34.06</v>
      </c>
      <c r="L135" s="7">
        <v>111.81</v>
      </c>
      <c r="M135" s="7">
        <v>206.47</v>
      </c>
      <c r="N135" s="7">
        <v>197.71</v>
      </c>
      <c r="O135" s="7">
        <v>170.86</v>
      </c>
      <c r="P135" s="7">
        <v>81.64</v>
      </c>
      <c r="Q135" s="7">
        <v>29.14</v>
      </c>
      <c r="R135" s="7">
        <v>0</v>
      </c>
      <c r="S135" s="7">
        <v>0</v>
      </c>
      <c r="T135" s="8">
        <f>SUM(IO_Pre_14[[#This Row],[JANUARY]:[DECEMBER]])</f>
        <v>831.69</v>
      </c>
      <c r="U135" s="11"/>
    </row>
    <row r="136" spans="1:21" x14ac:dyDescent="0.25">
      <c r="A136" s="6" t="s">
        <v>1046</v>
      </c>
      <c r="B136" s="6" t="str">
        <f>IF(ISERROR(VLOOKUP(IO_Pre_14[[#This Row],[APP_ID]],Table7[APPL_ID],1,FALSE)),"","Y")</f>
        <v>Y</v>
      </c>
      <c r="C136" s="6" t="str">
        <f>IF(ISERROR(VLOOKUP(IO_Pre_14[[#This Row],[APP_ID]],Sheet1!$C$2:$C$9,1,FALSE)),"","Y")</f>
        <v/>
      </c>
      <c r="D136" s="6" t="s">
        <v>1531</v>
      </c>
      <c r="E136" s="6" t="s">
        <v>1532</v>
      </c>
      <c r="F136" s="6" t="s">
        <v>1044</v>
      </c>
      <c r="G136" s="12">
        <v>1878</v>
      </c>
      <c r="H136" s="7">
        <v>35.56</v>
      </c>
      <c r="I136" s="7">
        <v>32.119999999999997</v>
      </c>
      <c r="J136" s="7">
        <v>58.3</v>
      </c>
      <c r="K136" s="7">
        <v>75.02</v>
      </c>
      <c r="L136" s="7">
        <v>107.92</v>
      </c>
      <c r="M136" s="7">
        <v>117.96</v>
      </c>
      <c r="N136" s="7">
        <v>111.67</v>
      </c>
      <c r="O136" s="7">
        <v>95.68</v>
      </c>
      <c r="P136" s="7">
        <v>75.290000000000006</v>
      </c>
      <c r="Q136" s="7">
        <v>34.81</v>
      </c>
      <c r="R136" s="7">
        <v>21.6</v>
      </c>
      <c r="S136" s="7">
        <v>17.97</v>
      </c>
      <c r="T136" s="8">
        <f>SUM(IO_Pre_14[[#This Row],[JANUARY]:[DECEMBER]])</f>
        <v>783.9</v>
      </c>
      <c r="U136" s="11"/>
    </row>
    <row r="137" spans="1:21" x14ac:dyDescent="0.25">
      <c r="A137" s="6" t="s">
        <v>1055</v>
      </c>
      <c r="B137" s="6" t="str">
        <f>IF(ISERROR(VLOOKUP(IO_Pre_14[[#This Row],[APP_ID]],Table7[APPL_ID],1,FALSE)),"","Y")</f>
        <v>Y</v>
      </c>
      <c r="C137" s="6" t="str">
        <f>IF(ISERROR(VLOOKUP(IO_Pre_14[[#This Row],[APP_ID]],Sheet1!$C$2:$C$9,1,FALSE)),"","Y")</f>
        <v/>
      </c>
      <c r="D137" s="6" t="s">
        <v>1531</v>
      </c>
      <c r="E137" s="6" t="s">
        <v>1532</v>
      </c>
      <c r="F137" s="6" t="s">
        <v>1044</v>
      </c>
      <c r="G137" s="12">
        <v>1878</v>
      </c>
      <c r="H137" s="7">
        <v>19.510000000000002</v>
      </c>
      <c r="I137" s="7">
        <v>19.71</v>
      </c>
      <c r="J137" s="7">
        <v>39.71</v>
      </c>
      <c r="K137" s="7">
        <v>54.71</v>
      </c>
      <c r="L137" s="7">
        <v>78.150000000000006</v>
      </c>
      <c r="M137" s="7">
        <v>84.86</v>
      </c>
      <c r="N137" s="7">
        <v>84.67</v>
      </c>
      <c r="O137" s="7">
        <v>68.92</v>
      </c>
      <c r="P137" s="7">
        <v>51.91</v>
      </c>
      <c r="Q137" s="7">
        <v>24.2</v>
      </c>
      <c r="R137" s="7">
        <v>16.61</v>
      </c>
      <c r="S137" s="7">
        <v>12.17</v>
      </c>
      <c r="T137" s="8">
        <f>SUM(IO_Pre_14[[#This Row],[JANUARY]:[DECEMBER]])</f>
        <v>555.13000000000011</v>
      </c>
      <c r="U137" s="11"/>
    </row>
    <row r="138" spans="1:21" x14ac:dyDescent="0.25">
      <c r="A138" s="6" t="s">
        <v>1064</v>
      </c>
      <c r="B138" s="6" t="str">
        <f>IF(ISERROR(VLOOKUP(IO_Pre_14[[#This Row],[APP_ID]],Table7[APPL_ID],1,FALSE)),"","Y")</f>
        <v>Y</v>
      </c>
      <c r="C138" s="6" t="str">
        <f>IF(ISERROR(VLOOKUP(IO_Pre_14[[#This Row],[APP_ID]],Sheet1!$C$2:$C$9,1,FALSE)),"","Y")</f>
        <v/>
      </c>
      <c r="D138" s="6" t="s">
        <v>1531</v>
      </c>
      <c r="E138" s="6" t="s">
        <v>1532</v>
      </c>
      <c r="F138" s="6" t="s">
        <v>1044</v>
      </c>
      <c r="G138" s="12">
        <v>1878</v>
      </c>
      <c r="H138" s="7">
        <v>21.66</v>
      </c>
      <c r="I138" s="7">
        <v>21.87</v>
      </c>
      <c r="J138" s="7">
        <v>44.06</v>
      </c>
      <c r="K138" s="7">
        <v>60.71</v>
      </c>
      <c r="L138" s="7">
        <v>86.73</v>
      </c>
      <c r="M138" s="7">
        <v>94.17</v>
      </c>
      <c r="N138" s="7">
        <v>93.97</v>
      </c>
      <c r="O138" s="7">
        <v>76.48</v>
      </c>
      <c r="P138" s="7">
        <v>57.61</v>
      </c>
      <c r="Q138" s="7">
        <v>26.85</v>
      </c>
      <c r="R138" s="7">
        <v>18.43</v>
      </c>
      <c r="S138" s="7">
        <v>13.51</v>
      </c>
      <c r="T138" s="8">
        <f>SUM(IO_Pre_14[[#This Row],[JANUARY]:[DECEMBER]])</f>
        <v>616.05000000000007</v>
      </c>
      <c r="U138" s="11"/>
    </row>
    <row r="139" spans="1:21" x14ac:dyDescent="0.25">
      <c r="A139" s="6" t="s">
        <v>1140</v>
      </c>
      <c r="B139" s="6" t="str">
        <f>IF(ISERROR(VLOOKUP(IO_Pre_14[[#This Row],[APP_ID]],Table7[APPL_ID],1,FALSE)),"","Y")</f>
        <v>Y</v>
      </c>
      <c r="C139" s="6" t="str">
        <f>IF(ISERROR(VLOOKUP(IO_Pre_14[[#This Row],[APP_ID]],Sheet1!$C$2:$C$9,1,FALSE)),"","Y")</f>
        <v/>
      </c>
      <c r="D139" s="6" t="s">
        <v>1531</v>
      </c>
      <c r="E139" s="6" t="s">
        <v>1532</v>
      </c>
      <c r="F139" s="6" t="s">
        <v>1085</v>
      </c>
      <c r="G139" s="6">
        <v>1870</v>
      </c>
      <c r="H139" s="7">
        <v>29.75</v>
      </c>
      <c r="I139" s="7">
        <v>10.87</v>
      </c>
      <c r="J139" s="7">
        <v>24.79</v>
      </c>
      <c r="K139" s="7">
        <v>16.86</v>
      </c>
      <c r="L139" s="7">
        <v>34.76</v>
      </c>
      <c r="M139" s="7">
        <v>98</v>
      </c>
      <c r="N139" s="7">
        <v>105.7</v>
      </c>
      <c r="O139" s="7">
        <v>73.95</v>
      </c>
      <c r="P139" s="7">
        <v>6.25</v>
      </c>
      <c r="Q139" s="7">
        <v>8.5399999999999991</v>
      </c>
      <c r="R139" s="7">
        <v>10.17</v>
      </c>
      <c r="S139" s="7">
        <v>12.2</v>
      </c>
      <c r="T139" s="8">
        <f>SUM(IO_Pre_14[[#This Row],[JANUARY]:[DECEMBER]])</f>
        <v>431.84000000000003</v>
      </c>
      <c r="U139" s="11"/>
    </row>
    <row r="140" spans="1:21" x14ac:dyDescent="0.25">
      <c r="A140" s="6" t="s">
        <v>1019</v>
      </c>
      <c r="B140" s="6" t="str">
        <f>IF(ISERROR(VLOOKUP(IO_Pre_14[[#This Row],[APP_ID]],Table7[APPL_ID],1,FALSE)),"","Y")</f>
        <v>Y</v>
      </c>
      <c r="C140" s="6" t="str">
        <f>IF(ISERROR(VLOOKUP(IO_Pre_14[[#This Row],[APP_ID]],Sheet1!$C$2:$C$9,1,FALSE)),"","Y")</f>
        <v/>
      </c>
      <c r="D140" s="6" t="s">
        <v>1531</v>
      </c>
      <c r="E140" s="6" t="s">
        <v>1532</v>
      </c>
      <c r="F140" s="6" t="s">
        <v>936</v>
      </c>
      <c r="G140" s="6">
        <v>1872</v>
      </c>
      <c r="H140" s="7">
        <v>67.87</v>
      </c>
      <c r="I140" s="7">
        <v>24.8</v>
      </c>
      <c r="J140" s="7">
        <v>56.54</v>
      </c>
      <c r="K140" s="7">
        <v>38.450000000000003</v>
      </c>
      <c r="L140" s="7">
        <v>79.28</v>
      </c>
      <c r="M140" s="7">
        <v>223.52</v>
      </c>
      <c r="N140" s="7">
        <v>241.1</v>
      </c>
      <c r="O140" s="7">
        <v>168.68</v>
      </c>
      <c r="P140" s="7">
        <v>14.25</v>
      </c>
      <c r="Q140" s="7">
        <v>19.47</v>
      </c>
      <c r="R140" s="7">
        <v>23.2</v>
      </c>
      <c r="S140" s="7">
        <v>27.72</v>
      </c>
      <c r="T140" s="8">
        <f>SUM(IO_Pre_14[[#This Row],[JANUARY]:[DECEMBER]])</f>
        <v>984.88000000000011</v>
      </c>
      <c r="U140" s="11"/>
    </row>
    <row r="141" spans="1:21" x14ac:dyDescent="0.25">
      <c r="A141" s="6" t="s">
        <v>1084</v>
      </c>
      <c r="B141" s="6" t="str">
        <f>IF(ISERROR(VLOOKUP(IO_Pre_14[[#This Row],[APP_ID]],Table7[APPL_ID],1,FALSE)),"","Y")</f>
        <v>Y</v>
      </c>
      <c r="C141" s="6" t="str">
        <f>IF(ISERROR(VLOOKUP(IO_Pre_14[[#This Row],[APP_ID]],Sheet1!$C$2:$C$9,1,FALSE)),"","Y")</f>
        <v/>
      </c>
      <c r="D141" s="6" t="s">
        <v>1531</v>
      </c>
      <c r="E141" s="6" t="s">
        <v>1532</v>
      </c>
      <c r="F141" s="6" t="s">
        <v>1085</v>
      </c>
      <c r="G141" s="6">
        <v>1870</v>
      </c>
      <c r="H141" s="7">
        <v>44.18</v>
      </c>
      <c r="I141" s="7">
        <v>22.16</v>
      </c>
      <c r="J141" s="7">
        <v>45.82</v>
      </c>
      <c r="K141" s="7">
        <v>42.29</v>
      </c>
      <c r="L141" s="7">
        <v>72.489999999999995</v>
      </c>
      <c r="M141" s="7">
        <v>14576</v>
      </c>
      <c r="N141" s="7">
        <v>152.33000000000001</v>
      </c>
      <c r="O141" s="7">
        <v>112.09</v>
      </c>
      <c r="P141" s="7">
        <v>30.61</v>
      </c>
      <c r="Q141" s="7">
        <v>20.420000000000002</v>
      </c>
      <c r="R141" s="7">
        <v>18.07</v>
      </c>
      <c r="S141" s="7">
        <v>19.18</v>
      </c>
      <c r="T141" s="8">
        <f>SUM(IO_Pre_14[[#This Row],[JANUARY]:[DECEMBER]])</f>
        <v>15155.640000000001</v>
      </c>
      <c r="U141" s="11"/>
    </row>
    <row r="142" spans="1:21" x14ac:dyDescent="0.25">
      <c r="A142" s="6" t="s">
        <v>1399</v>
      </c>
      <c r="B142" s="6" t="str">
        <f>IF(ISERROR(VLOOKUP(IO_Pre_14[[#This Row],[APP_ID]],Table7[APPL_ID],1,FALSE)),"","Y")</f>
        <v>Y</v>
      </c>
      <c r="C142" s="6" t="str">
        <f>IF(ISERROR(VLOOKUP(IO_Pre_14[[#This Row],[APP_ID]],Sheet1!$C$2:$C$9,1,FALSE)),"","Y")</f>
        <v/>
      </c>
      <c r="D142" s="6" t="s">
        <v>1531</v>
      </c>
      <c r="E142" s="6" t="s">
        <v>1533</v>
      </c>
      <c r="F142" s="6" t="s">
        <v>1400</v>
      </c>
      <c r="G142" s="6">
        <v>1864</v>
      </c>
      <c r="H142" s="7">
        <v>29.9</v>
      </c>
      <c r="I142" s="7">
        <v>26.8</v>
      </c>
      <c r="J142" s="7">
        <v>115.4</v>
      </c>
      <c r="K142" s="7">
        <v>149.9</v>
      </c>
      <c r="L142" s="7">
        <v>158.9</v>
      </c>
      <c r="M142" s="7">
        <v>116.6</v>
      </c>
      <c r="N142" s="7">
        <v>106.3</v>
      </c>
      <c r="O142" s="7">
        <v>91.8</v>
      </c>
      <c r="P142" s="7">
        <v>77.099999999999994</v>
      </c>
      <c r="Q142" s="7">
        <v>41.6</v>
      </c>
      <c r="R142" s="7">
        <v>0</v>
      </c>
      <c r="S142" s="7">
        <v>0</v>
      </c>
      <c r="T142" s="8">
        <f>SUM(IO_Pre_14[[#This Row],[JANUARY]:[DECEMBER]])</f>
        <v>914.3</v>
      </c>
      <c r="U142" s="11"/>
    </row>
    <row r="143" spans="1:21" x14ac:dyDescent="0.25">
      <c r="A143" s="6" t="s">
        <v>1007</v>
      </c>
      <c r="B143" s="6" t="str">
        <f>IF(ISERROR(VLOOKUP(IO_Pre_14[[#This Row],[APP_ID]],Table7[APPL_ID],1,FALSE)),"","Y")</f>
        <v>Y</v>
      </c>
      <c r="C143" s="6" t="str">
        <f>IF(ISERROR(VLOOKUP(IO_Pre_14[[#This Row],[APP_ID]],Sheet1!$C$2:$C$9,1,FALSE)),"","Y")</f>
        <v/>
      </c>
      <c r="D143" s="6" t="s">
        <v>1531</v>
      </c>
      <c r="E143" s="6" t="s">
        <v>1532</v>
      </c>
      <c r="F143" s="6" t="s">
        <v>936</v>
      </c>
      <c r="G143" s="6">
        <v>1872</v>
      </c>
      <c r="H143" s="7">
        <v>29.43</v>
      </c>
      <c r="I143" s="7">
        <v>10.75</v>
      </c>
      <c r="J143" s="7">
        <v>24.52</v>
      </c>
      <c r="K143" s="7">
        <v>16.670000000000002</v>
      </c>
      <c r="L143" s="7">
        <v>34.380000000000003</v>
      </c>
      <c r="M143" s="7">
        <v>96.94</v>
      </c>
      <c r="N143" s="7">
        <v>104.56</v>
      </c>
      <c r="O143" s="7">
        <v>73.150000000000006</v>
      </c>
      <c r="P143" s="7">
        <v>6.18</v>
      </c>
      <c r="Q143" s="7">
        <v>8.44</v>
      </c>
      <c r="R143" s="7">
        <v>10.06</v>
      </c>
      <c r="S143" s="7">
        <v>12.06</v>
      </c>
      <c r="T143" s="8">
        <f>SUM(IO_Pre_14[[#This Row],[JANUARY]:[DECEMBER]])</f>
        <v>427.14</v>
      </c>
      <c r="U143" s="11"/>
    </row>
    <row r="144" spans="1:21" x14ac:dyDescent="0.25">
      <c r="A144" s="6" t="s">
        <v>1089</v>
      </c>
      <c r="B144" s="6" t="str">
        <f>IF(ISERROR(VLOOKUP(IO_Pre_14[[#This Row],[APP_ID]],Table7[APPL_ID],1,FALSE)),"","Y")</f>
        <v>Y</v>
      </c>
      <c r="C144" s="6" t="str">
        <f>IF(ISERROR(VLOOKUP(IO_Pre_14[[#This Row],[APP_ID]],Sheet1!$C$2:$C$9,1,FALSE)),"","Y")</f>
        <v/>
      </c>
      <c r="D144" s="6" t="s">
        <v>1531</v>
      </c>
      <c r="E144" s="6" t="s">
        <v>1532</v>
      </c>
      <c r="F144" s="6" t="s">
        <v>1085</v>
      </c>
      <c r="G144" s="6">
        <v>1870</v>
      </c>
      <c r="H144" s="7">
        <v>29.01</v>
      </c>
      <c r="I144" s="7">
        <v>26.2</v>
      </c>
      <c r="J144" s="7">
        <v>47.57</v>
      </c>
      <c r="K144" s="7">
        <v>61.2</v>
      </c>
      <c r="L144" s="7">
        <v>88.04</v>
      </c>
      <c r="M144" s="7">
        <v>96.24</v>
      </c>
      <c r="N144" s="7">
        <v>91.1</v>
      </c>
      <c r="O144" s="7">
        <v>78.06</v>
      </c>
      <c r="P144" s="7">
        <v>61.42</v>
      </c>
      <c r="Q144" s="7">
        <v>28.4</v>
      </c>
      <c r="R144" s="7">
        <v>17.62</v>
      </c>
      <c r="S144" s="7">
        <v>14.66</v>
      </c>
      <c r="T144" s="8">
        <f>SUM(IO_Pre_14[[#This Row],[JANUARY]:[DECEMBER]])</f>
        <v>639.52</v>
      </c>
      <c r="U144" s="11"/>
    </row>
    <row r="145" spans="1:21" x14ac:dyDescent="0.25">
      <c r="A145" s="6" t="s">
        <v>1100</v>
      </c>
      <c r="B145" s="6" t="str">
        <f>IF(ISERROR(VLOOKUP(IO_Pre_14[[#This Row],[APP_ID]],Table7[APPL_ID],1,FALSE)),"","Y")</f>
        <v>Y</v>
      </c>
      <c r="C145" s="6" t="str">
        <f>IF(ISERROR(VLOOKUP(IO_Pre_14[[#This Row],[APP_ID]],Sheet1!$C$2:$C$9,1,FALSE)),"","Y")</f>
        <v/>
      </c>
      <c r="D145" s="6" t="s">
        <v>1531</v>
      </c>
      <c r="E145" s="6" t="s">
        <v>1532</v>
      </c>
      <c r="F145" s="6" t="s">
        <v>1085</v>
      </c>
      <c r="G145" s="6">
        <v>1870</v>
      </c>
      <c r="H145" s="7">
        <v>44.86</v>
      </c>
      <c r="I145" s="7">
        <v>40.520000000000003</v>
      </c>
      <c r="J145" s="7">
        <v>73.55</v>
      </c>
      <c r="K145" s="7">
        <v>94.64</v>
      </c>
      <c r="L145" s="7">
        <v>136.15</v>
      </c>
      <c r="M145" s="7">
        <v>148.82</v>
      </c>
      <c r="N145" s="7">
        <v>140.88</v>
      </c>
      <c r="O145" s="7">
        <v>120.71</v>
      </c>
      <c r="P145" s="7">
        <v>94.98</v>
      </c>
      <c r="Q145" s="7">
        <v>43.92</v>
      </c>
      <c r="R145" s="7">
        <v>27.25</v>
      </c>
      <c r="S145" s="7">
        <v>22.67</v>
      </c>
      <c r="T145" s="8">
        <f>SUM(IO_Pre_14[[#This Row],[JANUARY]:[DECEMBER]])</f>
        <v>988.94999999999993</v>
      </c>
      <c r="U145" s="11"/>
    </row>
    <row r="146" spans="1:21" x14ac:dyDescent="0.25">
      <c r="A146" s="6" t="s">
        <v>1104</v>
      </c>
      <c r="B146" s="6" t="str">
        <f>IF(ISERROR(VLOOKUP(IO_Pre_14[[#This Row],[APP_ID]],Table7[APPL_ID],1,FALSE)),"","Y")</f>
        <v>Y</v>
      </c>
      <c r="C146" s="6" t="str">
        <f>IF(ISERROR(VLOOKUP(IO_Pre_14[[#This Row],[APP_ID]],Sheet1!$C$2:$C$9,1,FALSE)),"","Y")</f>
        <v/>
      </c>
      <c r="D146" s="6" t="s">
        <v>1531</v>
      </c>
      <c r="E146" s="6" t="s">
        <v>1532</v>
      </c>
      <c r="F146" s="6" t="s">
        <v>1085</v>
      </c>
      <c r="G146" s="6">
        <v>1870</v>
      </c>
      <c r="H146" s="7">
        <v>40.58</v>
      </c>
      <c r="I146" s="7">
        <v>36.83</v>
      </c>
      <c r="J146" s="7">
        <v>67.209999999999994</v>
      </c>
      <c r="K146" s="7">
        <v>86.79</v>
      </c>
      <c r="L146" s="7">
        <v>124.8</v>
      </c>
      <c r="M146" s="7">
        <v>136.37</v>
      </c>
      <c r="N146" s="7">
        <v>129.47</v>
      </c>
      <c r="O146" s="7">
        <v>110.62</v>
      </c>
      <c r="P146" s="7">
        <v>86.84</v>
      </c>
      <c r="Q146" s="7">
        <v>40.17</v>
      </c>
      <c r="R146" s="7">
        <v>25.07</v>
      </c>
      <c r="S146" s="7">
        <v>20.71</v>
      </c>
      <c r="T146" s="8">
        <f>SUM(IO_Pre_14[[#This Row],[JANUARY]:[DECEMBER]])</f>
        <v>905.46000000000015</v>
      </c>
      <c r="U146" s="11"/>
    </row>
    <row r="147" spans="1:21" x14ac:dyDescent="0.25">
      <c r="A147" s="6" t="s">
        <v>1025</v>
      </c>
      <c r="B147" s="6" t="str">
        <f>IF(ISERROR(VLOOKUP(IO_Pre_14[[#This Row],[APP_ID]],Table7[APPL_ID],1,FALSE)),"","Y")</f>
        <v>Y</v>
      </c>
      <c r="C147" s="6" t="str">
        <f>IF(ISERROR(VLOOKUP(IO_Pre_14[[#This Row],[APP_ID]],Sheet1!$C$2:$C$9,1,FALSE)),"","Y")</f>
        <v/>
      </c>
      <c r="D147" s="6" t="s">
        <v>1531</v>
      </c>
      <c r="E147" s="6" t="s">
        <v>1532</v>
      </c>
      <c r="F147" s="6" t="s">
        <v>936</v>
      </c>
      <c r="G147" s="6">
        <v>1872</v>
      </c>
      <c r="H147" s="7">
        <v>48.29</v>
      </c>
      <c r="I147" s="7">
        <v>20.93</v>
      </c>
      <c r="J147" s="7">
        <v>46.36</v>
      </c>
      <c r="K147" s="7">
        <v>38.76</v>
      </c>
      <c r="L147" s="7">
        <v>70.88</v>
      </c>
      <c r="M147" s="7">
        <v>164.43</v>
      </c>
      <c r="N147" s="7">
        <v>175.56</v>
      </c>
      <c r="O147" s="7">
        <v>125.36</v>
      </c>
      <c r="P147" s="7">
        <v>22.63</v>
      </c>
      <c r="Q147" s="7">
        <v>18.71</v>
      </c>
      <c r="R147" s="7">
        <v>19.11</v>
      </c>
      <c r="S147" s="7">
        <v>20.88</v>
      </c>
      <c r="T147" s="8">
        <f>SUM(IO_Pre_14[[#This Row],[JANUARY]:[DECEMBER]])</f>
        <v>771.90000000000009</v>
      </c>
      <c r="U147" s="11"/>
    </row>
    <row r="148" spans="1:21" x14ac:dyDescent="0.25">
      <c r="A148" s="6" t="s">
        <v>1110</v>
      </c>
      <c r="B148" s="6" t="str">
        <f>IF(ISERROR(VLOOKUP(IO_Pre_14[[#This Row],[APP_ID]],Table7[APPL_ID],1,FALSE)),"","Y")</f>
        <v>Y</v>
      </c>
      <c r="C148" s="6" t="str">
        <f>IF(ISERROR(VLOOKUP(IO_Pre_14[[#This Row],[APP_ID]],Sheet1!$C$2:$C$9,1,FALSE)),"","Y")</f>
        <v/>
      </c>
      <c r="D148" s="6" t="s">
        <v>1531</v>
      </c>
      <c r="E148" s="6" t="s">
        <v>1532</v>
      </c>
      <c r="F148" s="6" t="s">
        <v>1085</v>
      </c>
      <c r="G148" s="6">
        <v>1870</v>
      </c>
      <c r="H148" s="7">
        <v>40.58</v>
      </c>
      <c r="I148" s="7">
        <v>36.83</v>
      </c>
      <c r="J148" s="7">
        <v>67.209999999999994</v>
      </c>
      <c r="K148" s="7">
        <v>86.79</v>
      </c>
      <c r="L148" s="7">
        <v>124.8</v>
      </c>
      <c r="M148" s="7">
        <v>136.37</v>
      </c>
      <c r="N148" s="7">
        <v>129.47</v>
      </c>
      <c r="O148" s="7">
        <v>110.62</v>
      </c>
      <c r="P148" s="7">
        <v>86.84</v>
      </c>
      <c r="Q148" s="7">
        <v>40.17</v>
      </c>
      <c r="R148" s="7">
        <v>25.07</v>
      </c>
      <c r="S148" s="7">
        <v>20.71</v>
      </c>
      <c r="T148" s="8">
        <f>SUM(IO_Pre_14[[#This Row],[JANUARY]:[DECEMBER]])</f>
        <v>905.46000000000015</v>
      </c>
      <c r="U148" s="11"/>
    </row>
    <row r="149" spans="1:21" x14ac:dyDescent="0.25">
      <c r="A149" s="6" t="s">
        <v>1039</v>
      </c>
      <c r="B149" s="6" t="str">
        <f>IF(ISERROR(VLOOKUP(IO_Pre_14[[#This Row],[APP_ID]],Table7[APPL_ID],1,FALSE)),"","Y")</f>
        <v>Y</v>
      </c>
      <c r="C149" s="6" t="str">
        <f>IF(ISERROR(VLOOKUP(IO_Pre_14[[#This Row],[APP_ID]],Sheet1!$C$2:$C$9,1,FALSE)),"","Y")</f>
        <v/>
      </c>
      <c r="D149" s="6" t="s">
        <v>1531</v>
      </c>
      <c r="E149" s="6" t="s">
        <v>1532</v>
      </c>
      <c r="F149" s="6" t="s">
        <v>936</v>
      </c>
      <c r="G149" s="6">
        <v>1872</v>
      </c>
      <c r="H149" s="7">
        <v>4.62</v>
      </c>
      <c r="I149" s="7">
        <v>4.67</v>
      </c>
      <c r="J149" s="7">
        <v>9.41</v>
      </c>
      <c r="K149" s="7">
        <v>12.96</v>
      </c>
      <c r="L149" s="7">
        <v>18.52</v>
      </c>
      <c r="M149" s="7">
        <v>20.11</v>
      </c>
      <c r="N149" s="7">
        <v>20.059999999999999</v>
      </c>
      <c r="O149" s="7">
        <v>16.329999999999998</v>
      </c>
      <c r="P149" s="7">
        <v>12.3</v>
      </c>
      <c r="Q149" s="7">
        <v>5.73</v>
      </c>
      <c r="R149" s="7">
        <v>3.94</v>
      </c>
      <c r="S149" s="7">
        <v>2.88</v>
      </c>
      <c r="T149" s="8">
        <f>SUM(IO_Pre_14[[#This Row],[JANUARY]:[DECEMBER]])</f>
        <v>131.53</v>
      </c>
      <c r="U149" s="11"/>
    </row>
    <row r="150" spans="1:21" x14ac:dyDescent="0.25">
      <c r="A150" s="6" t="s">
        <v>1045</v>
      </c>
      <c r="B150" s="6" t="str">
        <f>IF(ISERROR(VLOOKUP(IO_Pre_14[[#This Row],[APP_ID]],Table7[APPL_ID],1,FALSE)),"","Y")</f>
        <v>Y</v>
      </c>
      <c r="C150" s="6" t="str">
        <f>IF(ISERROR(VLOOKUP(IO_Pre_14[[#This Row],[APP_ID]],Sheet1!$C$2:$C$9,1,FALSE)),"","Y")</f>
        <v/>
      </c>
      <c r="D150" s="6" t="s">
        <v>1531</v>
      </c>
      <c r="E150" s="6" t="s">
        <v>1532</v>
      </c>
      <c r="F150" s="6" t="s">
        <v>936</v>
      </c>
      <c r="G150" s="6">
        <v>1872</v>
      </c>
      <c r="H150" s="7">
        <v>27.02</v>
      </c>
      <c r="I150" s="7">
        <v>10.75</v>
      </c>
      <c r="J150" s="7">
        <v>24.15</v>
      </c>
      <c r="K150" s="7">
        <v>18.350000000000001</v>
      </c>
      <c r="L150" s="7">
        <v>35.42</v>
      </c>
      <c r="M150" s="7">
        <v>90.44</v>
      </c>
      <c r="N150" s="7">
        <v>97.07</v>
      </c>
      <c r="O150" s="7">
        <v>68.59</v>
      </c>
      <c r="P150" s="7">
        <v>9</v>
      </c>
      <c r="Q150" s="7">
        <v>9.0500000000000007</v>
      </c>
      <c r="R150" s="7">
        <v>9.93</v>
      </c>
      <c r="S150" s="7">
        <v>11.37</v>
      </c>
      <c r="T150" s="8">
        <f>SUM(IO_Pre_14[[#This Row],[JANUARY]:[DECEMBER]])</f>
        <v>411.14</v>
      </c>
      <c r="U150" s="11"/>
    </row>
    <row r="151" spans="1:21" x14ac:dyDescent="0.25">
      <c r="A151" s="6" t="s">
        <v>940</v>
      </c>
      <c r="B151" s="6" t="str">
        <f>IF(ISERROR(VLOOKUP(IO_Pre_14[[#This Row],[APP_ID]],Table7[APPL_ID],1,FALSE)),"","Y")</f>
        <v>Y</v>
      </c>
      <c r="C151" s="6" t="str">
        <f>IF(ISERROR(VLOOKUP(IO_Pre_14[[#This Row],[APP_ID]],Sheet1!$C$2:$C$9,1,FALSE)),"","Y")</f>
        <v/>
      </c>
      <c r="D151" s="6" t="s">
        <v>1531</v>
      </c>
      <c r="E151" s="6" t="s">
        <v>1532</v>
      </c>
      <c r="F151" s="6" t="s">
        <v>936</v>
      </c>
      <c r="G151" s="6">
        <v>1872</v>
      </c>
      <c r="H151" s="7">
        <v>15.81</v>
      </c>
      <c r="I151" s="7">
        <v>15.97</v>
      </c>
      <c r="J151" s="7">
        <v>32.17</v>
      </c>
      <c r="K151" s="7">
        <v>44.32</v>
      </c>
      <c r="L151" s="7">
        <v>63.31</v>
      </c>
      <c r="M151" s="7">
        <v>68.739999999999995</v>
      </c>
      <c r="N151" s="7">
        <v>68.59</v>
      </c>
      <c r="O151" s="7">
        <v>55.86</v>
      </c>
      <c r="P151" s="7">
        <v>42.05</v>
      </c>
      <c r="Q151" s="7">
        <v>19.600000000000001</v>
      </c>
      <c r="R151" s="7">
        <v>13.46</v>
      </c>
      <c r="S151" s="7">
        <v>9.86</v>
      </c>
      <c r="T151" s="8">
        <f>SUM(IO_Pre_14[[#This Row],[JANUARY]:[DECEMBER]])</f>
        <v>449.74</v>
      </c>
      <c r="U151" s="11"/>
    </row>
    <row r="152" spans="1:21" x14ac:dyDescent="0.25">
      <c r="A152" s="6" t="s">
        <v>1250</v>
      </c>
      <c r="B152" s="6" t="str">
        <f>IF(ISERROR(VLOOKUP(IO_Pre_14[[#This Row],[APP_ID]],Table7[APPL_ID],1,FALSE)),"","Y")</f>
        <v>Y</v>
      </c>
      <c r="C152" s="6" t="str">
        <f>IF(ISERROR(VLOOKUP(IO_Pre_14[[#This Row],[APP_ID]],Sheet1!$C$2:$C$9,1,FALSE)),"","Y")</f>
        <v/>
      </c>
      <c r="D152" s="6" t="s">
        <v>1531</v>
      </c>
      <c r="E152" s="6" t="s">
        <v>1533</v>
      </c>
      <c r="F152" s="6" t="s">
        <v>1251</v>
      </c>
      <c r="G152" s="6">
        <v>1876</v>
      </c>
      <c r="H152" s="7">
        <v>0</v>
      </c>
      <c r="I152" s="7">
        <v>0</v>
      </c>
      <c r="J152" s="7">
        <v>0</v>
      </c>
      <c r="K152" s="7">
        <v>264.2</v>
      </c>
      <c r="L152" s="7">
        <v>356.4</v>
      </c>
      <c r="M152" s="7">
        <v>312.2</v>
      </c>
      <c r="N152" s="7">
        <v>170.1</v>
      </c>
      <c r="O152" s="7">
        <v>148.19999999999999</v>
      </c>
      <c r="P152" s="7">
        <v>141.4</v>
      </c>
      <c r="Q152" s="7">
        <v>125</v>
      </c>
      <c r="R152" s="7">
        <v>0</v>
      </c>
      <c r="S152" s="7">
        <v>0</v>
      </c>
      <c r="T152" s="8">
        <f>SUM(IO_Pre_14[[#This Row],[JANUARY]:[DECEMBER]])</f>
        <v>1517.5</v>
      </c>
      <c r="U152" s="11"/>
    </row>
    <row r="153" spans="1:21" x14ac:dyDescent="0.25">
      <c r="A153" s="6" t="s">
        <v>1164</v>
      </c>
      <c r="B153" s="6" t="str">
        <f>IF(ISERROR(VLOOKUP(IO_Pre_14[[#This Row],[APP_ID]],Table7[APPL_ID],1,FALSE)),"","Y")</f>
        <v>Y</v>
      </c>
      <c r="C153" s="6" t="str">
        <f>IF(ISERROR(VLOOKUP(IO_Pre_14[[#This Row],[APP_ID]],Sheet1!$C$2:$C$9,1,FALSE)),"","Y")</f>
        <v/>
      </c>
      <c r="D153" s="6" t="s">
        <v>1531</v>
      </c>
      <c r="E153" s="6" t="s">
        <v>1532</v>
      </c>
      <c r="F153" s="6" t="s">
        <v>936</v>
      </c>
      <c r="G153" s="6">
        <v>1872</v>
      </c>
      <c r="H153" s="7">
        <v>49.89</v>
      </c>
      <c r="I153" s="7">
        <v>18.23</v>
      </c>
      <c r="J153" s="7">
        <v>41.56</v>
      </c>
      <c r="K153" s="7">
        <v>28.26</v>
      </c>
      <c r="L153" s="7">
        <v>58.28</v>
      </c>
      <c r="M153" s="7">
        <v>164.32</v>
      </c>
      <c r="N153" s="7">
        <v>177.24</v>
      </c>
      <c r="O153" s="7">
        <v>124</v>
      </c>
      <c r="P153" s="7">
        <v>10.47</v>
      </c>
      <c r="Q153" s="7">
        <v>14.31</v>
      </c>
      <c r="R153" s="7">
        <v>17.059999999999999</v>
      </c>
      <c r="S153" s="7">
        <v>20.45</v>
      </c>
      <c r="T153" s="8">
        <f>SUM(IO_Pre_14[[#This Row],[JANUARY]:[DECEMBER]])</f>
        <v>724.06999999999994</v>
      </c>
      <c r="U153" s="11"/>
    </row>
    <row r="154" spans="1:21" x14ac:dyDescent="0.25">
      <c r="A154" s="6" t="s">
        <v>1168</v>
      </c>
      <c r="B154" s="6" t="str">
        <f>IF(ISERROR(VLOOKUP(IO_Pre_14[[#This Row],[APP_ID]],Table7[APPL_ID],1,FALSE)),"","Y")</f>
        <v>Y</v>
      </c>
      <c r="C154" s="6" t="str">
        <f>IF(ISERROR(VLOOKUP(IO_Pre_14[[#This Row],[APP_ID]],Sheet1!$C$2:$C$9,1,FALSE)),"","Y")</f>
        <v/>
      </c>
      <c r="D154" s="6" t="s">
        <v>1531</v>
      </c>
      <c r="E154" s="6" t="s">
        <v>1532</v>
      </c>
      <c r="F154" s="6" t="s">
        <v>936</v>
      </c>
      <c r="G154" s="6">
        <v>1872</v>
      </c>
      <c r="H154" s="7">
        <v>50.22</v>
      </c>
      <c r="I154" s="7">
        <v>18.350000000000001</v>
      </c>
      <c r="J154" s="7">
        <v>41.83</v>
      </c>
      <c r="K154" s="7">
        <v>28.45</v>
      </c>
      <c r="L154" s="7">
        <v>58.67</v>
      </c>
      <c r="M154" s="7">
        <v>165.4</v>
      </c>
      <c r="N154" s="7">
        <v>178.4</v>
      </c>
      <c r="O154" s="7">
        <v>124.82</v>
      </c>
      <c r="P154" s="7">
        <v>10.54</v>
      </c>
      <c r="Q154" s="7">
        <v>14.41</v>
      </c>
      <c r="R154" s="7">
        <v>17.170000000000002</v>
      </c>
      <c r="S154" s="7">
        <v>20.58</v>
      </c>
      <c r="T154" s="8">
        <f>SUM(IO_Pre_14[[#This Row],[JANUARY]:[DECEMBER]])</f>
        <v>728.8399999999998</v>
      </c>
      <c r="U154" s="11"/>
    </row>
    <row r="155" spans="1:21" x14ac:dyDescent="0.25">
      <c r="A155" s="6" t="s">
        <v>313</v>
      </c>
      <c r="B155" s="6" t="str">
        <f>IF(ISERROR(VLOOKUP(IO_Pre_14[[#This Row],[APP_ID]],Table7[APPL_ID],1,FALSE)),"","Y")</f>
        <v>Y</v>
      </c>
      <c r="C155" s="6" t="str">
        <f>IF(ISERROR(VLOOKUP(IO_Pre_14[[#This Row],[APP_ID]],Sheet1!$C$2:$C$9,1,FALSE)),"","Y")</f>
        <v/>
      </c>
      <c r="D155" s="6" t="s">
        <v>1531</v>
      </c>
      <c r="E155" s="6" t="s">
        <v>1532</v>
      </c>
      <c r="F155" s="6" t="s">
        <v>314</v>
      </c>
      <c r="G155" s="6">
        <v>1874</v>
      </c>
      <c r="H155" s="7">
        <v>0</v>
      </c>
      <c r="I155" s="7">
        <v>0</v>
      </c>
      <c r="J155" s="7">
        <v>110.34</v>
      </c>
      <c r="K155" s="7">
        <v>141.97</v>
      </c>
      <c r="L155" s="7">
        <v>63.54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8">
        <f>SUM(IO_Pre_14[[#This Row],[JANUARY]:[DECEMBER]])</f>
        <v>315.85000000000002</v>
      </c>
      <c r="U155" s="11"/>
    </row>
    <row r="156" spans="1:21" x14ac:dyDescent="0.25">
      <c r="A156" s="6" t="s">
        <v>682</v>
      </c>
      <c r="B156" s="6" t="str">
        <f>IF(ISERROR(VLOOKUP(IO_Pre_14[[#This Row],[APP_ID]],Table7[APPL_ID],1,FALSE)),"","Y")</f>
        <v>Y</v>
      </c>
      <c r="C156" s="6" t="str">
        <f>IF(ISERROR(VLOOKUP(IO_Pre_14[[#This Row],[APP_ID]],Sheet1!$C$2:$C$9,1,FALSE)),"","Y")</f>
        <v/>
      </c>
      <c r="D156" s="6" t="s">
        <v>1531</v>
      </c>
      <c r="E156" s="6" t="s">
        <v>1533</v>
      </c>
      <c r="F156" s="6" t="s">
        <v>683</v>
      </c>
      <c r="G156" s="6">
        <v>1860</v>
      </c>
      <c r="H156" s="7">
        <v>32.53</v>
      </c>
      <c r="I156" s="7">
        <v>28.61</v>
      </c>
      <c r="J156" s="7">
        <v>51.48</v>
      </c>
      <c r="K156" s="7">
        <v>67.790000000000006</v>
      </c>
      <c r="L156" s="7">
        <v>121.07</v>
      </c>
      <c r="M156" s="7">
        <v>141.34</v>
      </c>
      <c r="N156" s="7">
        <v>132.78</v>
      </c>
      <c r="O156" s="7">
        <v>114.09</v>
      </c>
      <c r="P156" s="7">
        <v>87.87</v>
      </c>
      <c r="Q156" s="7">
        <v>55.47</v>
      </c>
      <c r="R156" s="7">
        <v>20.190000000000001</v>
      </c>
      <c r="S156" s="7">
        <v>18.34</v>
      </c>
      <c r="T156" s="8">
        <f>SUM(IO_Pre_14[[#This Row],[JANUARY]:[DECEMBER]])</f>
        <v>871.56000000000017</v>
      </c>
      <c r="U156" s="11"/>
    </row>
    <row r="157" spans="1:21" x14ac:dyDescent="0.25">
      <c r="A157" s="6" t="s">
        <v>334</v>
      </c>
      <c r="B157" s="6" t="str">
        <f>IF(ISERROR(VLOOKUP(IO_Pre_14[[#This Row],[APP_ID]],Table7[APPL_ID],1,FALSE)),"","Y")</f>
        <v>Y</v>
      </c>
      <c r="C157" s="6" t="str">
        <f>IF(ISERROR(VLOOKUP(IO_Pre_14[[#This Row],[APP_ID]],Sheet1!$C$2:$C$9,1,FALSE)),"","Y")</f>
        <v/>
      </c>
      <c r="D157" s="6" t="s">
        <v>1531</v>
      </c>
      <c r="E157" s="6" t="s">
        <v>1532</v>
      </c>
      <c r="F157" s="6" t="s">
        <v>314</v>
      </c>
      <c r="G157" s="6">
        <v>1874</v>
      </c>
      <c r="H157" s="7">
        <v>23.63</v>
      </c>
      <c r="I157" s="7">
        <v>0</v>
      </c>
      <c r="J157" s="7">
        <v>76.010000000000005</v>
      </c>
      <c r="K157" s="7">
        <v>97.8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8">
        <f>SUM(IO_Pre_14[[#This Row],[JANUARY]:[DECEMBER]])</f>
        <v>197.44</v>
      </c>
      <c r="U157" s="11"/>
    </row>
    <row r="158" spans="1:21" x14ac:dyDescent="0.25">
      <c r="A158" s="6" t="s">
        <v>1410</v>
      </c>
      <c r="B158" s="6" t="str">
        <f>IF(ISERROR(VLOOKUP(IO_Pre_14[[#This Row],[APP_ID]],Table7[APPL_ID],1,FALSE)),"","Y")</f>
        <v>Y</v>
      </c>
      <c r="C158" s="6" t="str">
        <f>IF(ISERROR(VLOOKUP(IO_Pre_14[[#This Row],[APP_ID]],Sheet1!$C$2:$C$9,1,FALSE)),"","Y")</f>
        <v/>
      </c>
      <c r="D158" s="6" t="s">
        <v>1531</v>
      </c>
      <c r="E158" s="6" t="s">
        <v>1533</v>
      </c>
      <c r="F158" s="6" t="s">
        <v>1411</v>
      </c>
      <c r="G158" s="6">
        <v>1878</v>
      </c>
      <c r="H158" s="7">
        <v>0</v>
      </c>
      <c r="I158" s="7">
        <v>0</v>
      </c>
      <c r="J158" s="7">
        <v>0</v>
      </c>
      <c r="K158" s="7">
        <v>0</v>
      </c>
      <c r="L158" s="7">
        <v>101.92</v>
      </c>
      <c r="M158" s="7">
        <v>107.72</v>
      </c>
      <c r="N158" s="7">
        <v>101.19</v>
      </c>
      <c r="O158" s="7">
        <v>90.92</v>
      </c>
      <c r="P158" s="7">
        <v>80.510000000000005</v>
      </c>
      <c r="Q158" s="7">
        <v>0</v>
      </c>
      <c r="R158" s="7">
        <v>0</v>
      </c>
      <c r="S158" s="7">
        <v>0</v>
      </c>
      <c r="T158" s="8">
        <f>SUM(IO_Pre_14[[#This Row],[JANUARY]:[DECEMBER]])</f>
        <v>482.26</v>
      </c>
      <c r="U158" s="11"/>
    </row>
    <row r="159" spans="1:21" x14ac:dyDescent="0.25">
      <c r="A159" s="6" t="s">
        <v>421</v>
      </c>
      <c r="B159" s="6" t="str">
        <f>IF(ISERROR(VLOOKUP(IO_Pre_14[[#This Row],[APP_ID]],Table7[APPL_ID],1,FALSE)),"","Y")</f>
        <v>Y</v>
      </c>
      <c r="C159" s="6" t="str">
        <f>IF(ISERROR(VLOOKUP(IO_Pre_14[[#This Row],[APP_ID]],Sheet1!$C$2:$C$9,1,FALSE)),"","Y")</f>
        <v/>
      </c>
      <c r="D159" s="6" t="s">
        <v>1531</v>
      </c>
      <c r="E159" s="6" t="s">
        <v>1533</v>
      </c>
      <c r="F159" s="6" t="s">
        <v>422</v>
      </c>
      <c r="G159" s="6">
        <v>1859</v>
      </c>
      <c r="H159" s="7">
        <v>0</v>
      </c>
      <c r="I159" s="7">
        <v>0</v>
      </c>
      <c r="J159" s="7">
        <v>0</v>
      </c>
      <c r="K159" s="7">
        <v>0</v>
      </c>
      <c r="L159" s="7">
        <v>126.75</v>
      </c>
      <c r="M159" s="7">
        <v>43.26</v>
      </c>
      <c r="N159" s="7">
        <v>36.33</v>
      </c>
      <c r="O159" s="7">
        <v>29.56</v>
      </c>
      <c r="P159" s="7">
        <v>21.85</v>
      </c>
      <c r="Q159" s="7">
        <v>0</v>
      </c>
      <c r="R159" s="7">
        <v>0</v>
      </c>
      <c r="S159" s="7">
        <v>0</v>
      </c>
      <c r="T159" s="8">
        <f>SUM(IO_Pre_14[[#This Row],[JANUARY]:[DECEMBER]])</f>
        <v>257.75</v>
      </c>
      <c r="U159" s="11"/>
    </row>
    <row r="160" spans="1:21" x14ac:dyDescent="0.25">
      <c r="A160" s="6" t="s">
        <v>154</v>
      </c>
      <c r="B160" s="6" t="str">
        <f>IF(ISERROR(VLOOKUP(IO_Pre_14[[#This Row],[APP_ID]],Table7[APPL_ID],1,FALSE)),"","Y")</f>
        <v>Y</v>
      </c>
      <c r="C160" s="6" t="str">
        <f>IF(ISERROR(VLOOKUP(IO_Pre_14[[#This Row],[APP_ID]],Sheet1!$C$2:$C$9,1,FALSE)),"","Y")</f>
        <v/>
      </c>
      <c r="D160" s="6" t="s">
        <v>1531</v>
      </c>
      <c r="E160" s="6" t="s">
        <v>1532</v>
      </c>
      <c r="F160" s="6" t="s">
        <v>155</v>
      </c>
      <c r="G160" s="6">
        <v>1871</v>
      </c>
      <c r="H160" s="7">
        <v>0</v>
      </c>
      <c r="I160" s="7">
        <v>0</v>
      </c>
      <c r="J160" s="7">
        <v>65.84</v>
      </c>
      <c r="K160" s="7">
        <v>74.7</v>
      </c>
      <c r="L160" s="7">
        <v>146.91999999999999</v>
      </c>
      <c r="M160" s="7">
        <v>188.68</v>
      </c>
      <c r="N160" s="7">
        <v>172.82</v>
      </c>
      <c r="O160" s="7">
        <v>146.13999999999999</v>
      </c>
      <c r="P160" s="7">
        <v>90.77</v>
      </c>
      <c r="Q160" s="7">
        <v>55.22</v>
      </c>
      <c r="R160" s="7">
        <v>132.91</v>
      </c>
      <c r="S160" s="7">
        <v>0</v>
      </c>
      <c r="T160" s="8">
        <f>SUM(IO_Pre_14[[#This Row],[JANUARY]:[DECEMBER]])</f>
        <v>1074</v>
      </c>
      <c r="U160" s="11"/>
    </row>
    <row r="161" spans="1:21" x14ac:dyDescent="0.25">
      <c r="A161" s="6" t="s">
        <v>163</v>
      </c>
      <c r="B161" s="6" t="str">
        <f>IF(ISERROR(VLOOKUP(IO_Pre_14[[#This Row],[APP_ID]],Table7[APPL_ID],1,FALSE)),"","Y")</f>
        <v>Y</v>
      </c>
      <c r="C161" s="6" t="str">
        <f>IF(ISERROR(VLOOKUP(IO_Pre_14[[#This Row],[APP_ID]],Sheet1!$C$2:$C$9,1,FALSE)),"","Y")</f>
        <v/>
      </c>
      <c r="D161" s="6" t="s">
        <v>1531</v>
      </c>
      <c r="E161" s="6" t="s">
        <v>1532</v>
      </c>
      <c r="F161" s="6" t="s">
        <v>155</v>
      </c>
      <c r="G161" s="6">
        <v>1871</v>
      </c>
      <c r="H161" s="7">
        <v>0</v>
      </c>
      <c r="I161" s="7">
        <v>0</v>
      </c>
      <c r="J161" s="7">
        <v>109.35</v>
      </c>
      <c r="K161" s="7">
        <v>123.92</v>
      </c>
      <c r="L161" s="7">
        <v>251.97</v>
      </c>
      <c r="M161" s="7">
        <v>332.41</v>
      </c>
      <c r="N161" s="7">
        <v>303.29000000000002</v>
      </c>
      <c r="O161" s="7">
        <v>257.63</v>
      </c>
      <c r="P161" s="7">
        <v>157.29</v>
      </c>
      <c r="Q161" s="7">
        <v>92.37</v>
      </c>
      <c r="R161" s="7">
        <v>245.68</v>
      </c>
      <c r="S161" s="7">
        <v>0</v>
      </c>
      <c r="T161" s="8">
        <f>SUM(IO_Pre_14[[#This Row],[JANUARY]:[DECEMBER]])</f>
        <v>1873.91</v>
      </c>
      <c r="U161" s="11"/>
    </row>
    <row r="162" spans="1:21" x14ac:dyDescent="0.25">
      <c r="A162" s="6" t="s">
        <v>204</v>
      </c>
      <c r="B162" s="6" t="str">
        <f>IF(ISERROR(VLOOKUP(IO_Pre_14[[#This Row],[APP_ID]],Table7[APPL_ID],1,FALSE)),"","Y")</f>
        <v>Y</v>
      </c>
      <c r="C162" s="6" t="str">
        <f>IF(ISERROR(VLOOKUP(IO_Pre_14[[#This Row],[APP_ID]],Sheet1!$C$2:$C$9,1,FALSE)),"","Y")</f>
        <v/>
      </c>
      <c r="D162" s="6" t="s">
        <v>1531</v>
      </c>
      <c r="E162" s="6" t="s">
        <v>1532</v>
      </c>
      <c r="F162" s="6" t="s">
        <v>205</v>
      </c>
      <c r="G162" s="12">
        <v>1875</v>
      </c>
      <c r="H162" s="7">
        <v>0</v>
      </c>
      <c r="I162" s="7">
        <v>0</v>
      </c>
      <c r="J162" s="7">
        <v>0</v>
      </c>
      <c r="K162" s="7">
        <v>118.55</v>
      </c>
      <c r="L162" s="7">
        <v>186.94</v>
      </c>
      <c r="M162" s="7">
        <v>229.91</v>
      </c>
      <c r="N162" s="7">
        <v>210.27</v>
      </c>
      <c r="O162" s="7">
        <v>151.22</v>
      </c>
      <c r="P162" s="7">
        <v>115.18</v>
      </c>
      <c r="Q162" s="7">
        <v>0</v>
      </c>
      <c r="R162" s="7">
        <v>0</v>
      </c>
      <c r="S162" s="7">
        <v>0</v>
      </c>
      <c r="T162" s="8">
        <f>SUM(IO_Pre_14[[#This Row],[JANUARY]:[DECEMBER]])</f>
        <v>1012.0699999999999</v>
      </c>
      <c r="U162" s="11"/>
    </row>
    <row r="163" spans="1:21" x14ac:dyDescent="0.25">
      <c r="A163" s="6" t="s">
        <v>919</v>
      </c>
      <c r="B163" s="6" t="str">
        <f>IF(ISERROR(VLOOKUP(IO_Pre_14[[#This Row],[APP_ID]],Table7[APPL_ID],1,FALSE)),"","Y")</f>
        <v>Y</v>
      </c>
      <c r="C163" s="6" t="str">
        <f>IF(ISERROR(VLOOKUP(IO_Pre_14[[#This Row],[APP_ID]],Sheet1!$C$2:$C$9,1,FALSE)),"","Y")</f>
        <v/>
      </c>
      <c r="D163" s="6" t="s">
        <v>1531</v>
      </c>
      <c r="E163" s="6" t="s">
        <v>1533</v>
      </c>
      <c r="F163" s="6" t="s">
        <v>920</v>
      </c>
      <c r="G163" s="6">
        <v>1859</v>
      </c>
      <c r="H163" s="7">
        <v>22.08</v>
      </c>
      <c r="I163" s="7">
        <v>0</v>
      </c>
      <c r="J163" s="7">
        <v>0</v>
      </c>
      <c r="K163" s="7">
        <v>0</v>
      </c>
      <c r="L163" s="7">
        <v>70.040000000000006</v>
      </c>
      <c r="M163" s="7">
        <v>80.87</v>
      </c>
      <c r="N163" s="7">
        <v>77.08</v>
      </c>
      <c r="O163" s="7">
        <v>66.3</v>
      </c>
      <c r="P163" s="7">
        <v>49.87</v>
      </c>
      <c r="Q163" s="7">
        <v>0</v>
      </c>
      <c r="R163" s="7">
        <v>0</v>
      </c>
      <c r="S163" s="7">
        <v>0</v>
      </c>
      <c r="T163" s="8">
        <f>SUM(IO_Pre_14[[#This Row],[JANUARY]:[DECEMBER]])</f>
        <v>366.24</v>
      </c>
      <c r="U163" s="11"/>
    </row>
    <row r="164" spans="1:21" x14ac:dyDescent="0.25">
      <c r="A164" s="6" t="s">
        <v>1037</v>
      </c>
      <c r="B164" s="6" t="str">
        <f>IF(ISERROR(VLOOKUP(IO_Pre_14[[#This Row],[APP_ID]],Table7[APPL_ID],1,FALSE)),"","Y")</f>
        <v>Y</v>
      </c>
      <c r="C164" s="6" t="str">
        <f>IF(ISERROR(VLOOKUP(IO_Pre_14[[#This Row],[APP_ID]],Sheet1!$C$2:$C$9,1,FALSE)),"","Y")</f>
        <v/>
      </c>
      <c r="D164" s="6" t="s">
        <v>1531</v>
      </c>
      <c r="E164" s="6" t="s">
        <v>1533</v>
      </c>
      <c r="F164" s="6" t="s">
        <v>1038</v>
      </c>
      <c r="G164" s="6">
        <v>1850</v>
      </c>
      <c r="H164" s="7">
        <v>47.01</v>
      </c>
      <c r="I164" s="7">
        <v>0</v>
      </c>
      <c r="J164" s="7">
        <v>0</v>
      </c>
      <c r="K164" s="7">
        <v>0</v>
      </c>
      <c r="L164" s="7">
        <v>149.11000000000001</v>
      </c>
      <c r="M164" s="7">
        <v>172.17</v>
      </c>
      <c r="N164" s="7">
        <v>164.11</v>
      </c>
      <c r="O164" s="7">
        <v>141.15</v>
      </c>
      <c r="P164" s="7">
        <v>106.17</v>
      </c>
      <c r="Q164" s="7">
        <v>59.24</v>
      </c>
      <c r="R164" s="7">
        <v>0</v>
      </c>
      <c r="S164" s="7">
        <v>0</v>
      </c>
      <c r="T164" s="8">
        <f>SUM(IO_Pre_14[[#This Row],[JANUARY]:[DECEMBER]])</f>
        <v>838.95999999999992</v>
      </c>
      <c r="U164" s="11"/>
    </row>
    <row r="165" spans="1:21" x14ac:dyDescent="0.25">
      <c r="A165" s="6" t="s">
        <v>684</v>
      </c>
      <c r="B165" s="6" t="str">
        <f>IF(ISERROR(VLOOKUP(IO_Pre_14[[#This Row],[APP_ID]],Table7[APPL_ID],1,FALSE)),"","Y")</f>
        <v>Y</v>
      </c>
      <c r="C165" s="6" t="str">
        <f>IF(ISERROR(VLOOKUP(IO_Pre_14[[#This Row],[APP_ID]],Sheet1!$C$2:$C$9,1,FALSE)),"","Y")</f>
        <v/>
      </c>
      <c r="D165" s="6" t="s">
        <v>1531</v>
      </c>
      <c r="E165" s="6" t="s">
        <v>1533</v>
      </c>
      <c r="F165" s="6" t="s">
        <v>685</v>
      </c>
      <c r="G165" s="6">
        <v>1850</v>
      </c>
      <c r="H165" s="7">
        <v>17.89</v>
      </c>
      <c r="I165" s="7">
        <v>0</v>
      </c>
      <c r="J165" s="7">
        <v>0</v>
      </c>
      <c r="K165" s="7">
        <v>0</v>
      </c>
      <c r="L165" s="7">
        <v>86.93</v>
      </c>
      <c r="M165" s="7">
        <v>146.19</v>
      </c>
      <c r="N165" s="7">
        <v>146.83000000000001</v>
      </c>
      <c r="O165" s="7">
        <v>114.83</v>
      </c>
      <c r="P165" s="7">
        <v>40.54</v>
      </c>
      <c r="Q165" s="7">
        <v>22.62</v>
      </c>
      <c r="R165" s="7">
        <v>0</v>
      </c>
      <c r="S165" s="7">
        <v>0</v>
      </c>
      <c r="T165" s="8">
        <f>SUM(IO_Pre_14[[#This Row],[JANUARY]:[DECEMBER]])</f>
        <v>575.83000000000004</v>
      </c>
      <c r="U165" s="11"/>
    </row>
    <row r="166" spans="1:21" x14ac:dyDescent="0.25">
      <c r="A166" s="6" t="s">
        <v>79</v>
      </c>
      <c r="B166" s="6" t="str">
        <f>IF(ISERROR(VLOOKUP(IO_Pre_14[[#This Row],[APP_ID]],Table7[APPL_ID],1,FALSE)),"","Y")</f>
        <v>Y</v>
      </c>
      <c r="C166" s="6" t="str">
        <f>IF(ISERROR(VLOOKUP(IO_Pre_14[[#This Row],[APP_ID]],Sheet1!$C$2:$C$9,1,FALSE)),"","Y")</f>
        <v/>
      </c>
      <c r="D166" s="6" t="s">
        <v>1531</v>
      </c>
      <c r="E166" s="6" t="s">
        <v>1532</v>
      </c>
      <c r="F166" s="6" t="s">
        <v>80</v>
      </c>
      <c r="G166" s="6">
        <v>1869</v>
      </c>
      <c r="H166" s="7">
        <v>0</v>
      </c>
      <c r="I166" s="7">
        <v>0</v>
      </c>
      <c r="J166" s="7">
        <v>37.549999999999997</v>
      </c>
      <c r="K166" s="7">
        <v>92.99</v>
      </c>
      <c r="L166" s="7">
        <v>109.92</v>
      </c>
      <c r="M166" s="7">
        <v>100.3</v>
      </c>
      <c r="N166" s="7">
        <v>123.44</v>
      </c>
      <c r="O166" s="7">
        <v>107.56</v>
      </c>
      <c r="P166" s="7">
        <v>89.64</v>
      </c>
      <c r="Q166" s="7">
        <v>0</v>
      </c>
      <c r="R166" s="7">
        <v>0</v>
      </c>
      <c r="S166" s="7">
        <v>0</v>
      </c>
      <c r="T166" s="8">
        <f>SUM(IO_Pre_14[[#This Row],[JANUARY]:[DECEMBER]])</f>
        <v>661.4</v>
      </c>
      <c r="U166" s="11"/>
    </row>
    <row r="167" spans="1:21" x14ac:dyDescent="0.25">
      <c r="A167" s="6" t="s">
        <v>577</v>
      </c>
      <c r="B167" s="6" t="str">
        <f>IF(ISERROR(VLOOKUP(IO_Pre_14[[#This Row],[APP_ID]],Table7[APPL_ID],1,FALSE)),"","Y")</f>
        <v>Y</v>
      </c>
      <c r="C167" s="6" t="str">
        <f>IF(ISERROR(VLOOKUP(IO_Pre_14[[#This Row],[APP_ID]],Sheet1!$C$2:$C$9,1,FALSE)),"","Y")</f>
        <v/>
      </c>
      <c r="D167" s="6" t="s">
        <v>1531</v>
      </c>
      <c r="E167" s="6" t="s">
        <v>1533</v>
      </c>
      <c r="F167" s="6" t="s">
        <v>485</v>
      </c>
      <c r="G167" s="6">
        <v>1868</v>
      </c>
      <c r="H167" s="7">
        <v>0</v>
      </c>
      <c r="I167" s="7">
        <v>0</v>
      </c>
      <c r="J167" s="7">
        <v>0</v>
      </c>
      <c r="K167" s="7">
        <v>0</v>
      </c>
      <c r="L167" s="7">
        <v>49.97</v>
      </c>
      <c r="M167" s="7">
        <v>80.650000000000006</v>
      </c>
      <c r="N167" s="7">
        <v>76.319999999999993</v>
      </c>
      <c r="O167" s="7">
        <v>63.01</v>
      </c>
      <c r="P167" s="7">
        <v>40.07</v>
      </c>
      <c r="Q167" s="7">
        <v>16.420000000000002</v>
      </c>
      <c r="R167" s="7">
        <v>16.47</v>
      </c>
      <c r="S167" s="7">
        <v>0</v>
      </c>
      <c r="T167" s="8">
        <f>SUM(IO_Pre_14[[#This Row],[JANUARY]:[DECEMBER]])</f>
        <v>342.90999999999997</v>
      </c>
      <c r="U167" s="11"/>
    </row>
    <row r="168" spans="1:21" x14ac:dyDescent="0.25">
      <c r="A168" s="6" t="s">
        <v>484</v>
      </c>
      <c r="B168" s="6" t="str">
        <f>IF(ISERROR(VLOOKUP(IO_Pre_14[[#This Row],[APP_ID]],Table7[APPL_ID],1,FALSE)),"","Y")</f>
        <v>Y</v>
      </c>
      <c r="C168" s="6" t="str">
        <f>IF(ISERROR(VLOOKUP(IO_Pre_14[[#This Row],[APP_ID]],Sheet1!$C$2:$C$9,1,FALSE)),"","Y")</f>
        <v/>
      </c>
      <c r="D168" s="6" t="s">
        <v>1531</v>
      </c>
      <c r="E168" s="6" t="s">
        <v>1533</v>
      </c>
      <c r="F168" s="6" t="s">
        <v>485</v>
      </c>
      <c r="G168" s="6">
        <v>1859</v>
      </c>
      <c r="H168" s="7">
        <v>0</v>
      </c>
      <c r="I168" s="7">
        <v>0</v>
      </c>
      <c r="J168" s="7">
        <v>0</v>
      </c>
      <c r="K168" s="7">
        <v>0</v>
      </c>
      <c r="L168" s="7">
        <v>63.07</v>
      </c>
      <c r="M168" s="7">
        <v>77.569999999999993</v>
      </c>
      <c r="N168" s="7">
        <v>72.069999999999993</v>
      </c>
      <c r="O168" s="7">
        <v>62.8</v>
      </c>
      <c r="P168" s="7">
        <v>43.58</v>
      </c>
      <c r="Q168" s="7">
        <v>31.24</v>
      </c>
      <c r="R168" s="7">
        <v>20.71</v>
      </c>
      <c r="S168" s="7">
        <v>0</v>
      </c>
      <c r="T168" s="8">
        <f>SUM(IO_Pre_14[[#This Row],[JANUARY]:[DECEMBER]])</f>
        <v>371.03999999999996</v>
      </c>
      <c r="U168" s="11"/>
    </row>
    <row r="169" spans="1:21" x14ac:dyDescent="0.25">
      <c r="A169" s="6" t="s">
        <v>922</v>
      </c>
      <c r="B169" s="6" t="str">
        <f>IF(ISERROR(VLOOKUP(IO_Pre_14[[#This Row],[APP_ID]],Table7[APPL_ID],1,FALSE)),"","Y")</f>
        <v>Y</v>
      </c>
      <c r="C169" s="6" t="str">
        <f>IF(ISERROR(VLOOKUP(IO_Pre_14[[#This Row],[APP_ID]],Sheet1!$C$2:$C$9,1,FALSE)),"","Y")</f>
        <v/>
      </c>
      <c r="D169" s="6" t="s">
        <v>1531</v>
      </c>
      <c r="E169" s="6" t="s">
        <v>1532</v>
      </c>
      <c r="F169" s="6" t="s">
        <v>923</v>
      </c>
      <c r="G169" s="6">
        <v>1865</v>
      </c>
      <c r="H169" s="7">
        <v>85.84</v>
      </c>
      <c r="I169" s="7">
        <v>11.92</v>
      </c>
      <c r="J169" s="7">
        <v>61.95</v>
      </c>
      <c r="K169" s="7">
        <v>0</v>
      </c>
      <c r="L169" s="7">
        <v>200.75</v>
      </c>
      <c r="M169" s="7">
        <v>231.26</v>
      </c>
      <c r="N169" s="7">
        <v>184.89</v>
      </c>
      <c r="O169" s="7">
        <v>24.77</v>
      </c>
      <c r="P169" s="7">
        <v>2.68</v>
      </c>
      <c r="Q169" s="7">
        <v>7.29</v>
      </c>
      <c r="R169" s="7">
        <v>29.47</v>
      </c>
      <c r="S169" s="7">
        <v>35.21</v>
      </c>
      <c r="T169" s="8">
        <f>SUM(IO_Pre_14[[#This Row],[JANUARY]:[DECEMBER]])</f>
        <v>876.03</v>
      </c>
      <c r="U169" s="11"/>
    </row>
    <row r="170" spans="1:21" x14ac:dyDescent="0.25">
      <c r="A170" s="6" t="s">
        <v>657</v>
      </c>
      <c r="B170" s="6" t="str">
        <f>IF(ISERROR(VLOOKUP(IO_Pre_14[[#This Row],[APP_ID]],Table7[APPL_ID],1,FALSE)),"","Y")</f>
        <v>Y</v>
      </c>
      <c r="C170" s="6" t="str">
        <f>IF(ISERROR(VLOOKUP(IO_Pre_14[[#This Row],[APP_ID]],Sheet1!$C$2:$C$9,1,FALSE)),"","Y")</f>
        <v/>
      </c>
      <c r="D170" s="6" t="s">
        <v>1531</v>
      </c>
      <c r="E170" s="6" t="s">
        <v>1533</v>
      </c>
      <c r="F170" s="6" t="s">
        <v>658</v>
      </c>
      <c r="G170" s="6">
        <v>1868</v>
      </c>
      <c r="H170" s="7">
        <v>52.8</v>
      </c>
      <c r="I170" s="7">
        <v>47.94</v>
      </c>
      <c r="J170" s="7">
        <v>61.73</v>
      </c>
      <c r="K170" s="7">
        <v>85.72</v>
      </c>
      <c r="L170" s="7">
        <v>140.77000000000001</v>
      </c>
      <c r="M170" s="7">
        <v>221.35</v>
      </c>
      <c r="N170" s="7">
        <v>222.65</v>
      </c>
      <c r="O170" s="7">
        <v>183.51</v>
      </c>
      <c r="P170" s="7">
        <v>83.08</v>
      </c>
      <c r="Q170" s="7">
        <v>38.69</v>
      </c>
      <c r="R170" s="7">
        <v>13.51</v>
      </c>
      <c r="S170" s="7">
        <v>32.46</v>
      </c>
      <c r="T170" s="8">
        <f>SUM(IO_Pre_14[[#This Row],[JANUARY]:[DECEMBER]])</f>
        <v>1184.21</v>
      </c>
      <c r="U170" s="11"/>
    </row>
    <row r="171" spans="1:21" x14ac:dyDescent="0.25">
      <c r="A171" s="6" t="s">
        <v>113</v>
      </c>
      <c r="B171" s="6" t="str">
        <f>IF(ISERROR(VLOOKUP(IO_Pre_14[[#This Row],[APP_ID]],Table7[APPL_ID],1,FALSE)),"","Y")</f>
        <v>Y</v>
      </c>
      <c r="C171" s="6" t="str">
        <f>IF(ISERROR(VLOOKUP(IO_Pre_14[[#This Row],[APP_ID]],Sheet1!$C$2:$C$9,1,FALSE)),"","Y")</f>
        <v/>
      </c>
      <c r="D171" s="6" t="s">
        <v>1531</v>
      </c>
      <c r="E171" s="6" t="s">
        <v>1532</v>
      </c>
      <c r="F171" s="6" t="s">
        <v>114</v>
      </c>
      <c r="G171" s="6">
        <v>1865</v>
      </c>
      <c r="H171" s="7">
        <v>0</v>
      </c>
      <c r="I171" s="7">
        <v>37.82</v>
      </c>
      <c r="J171" s="7">
        <v>70.08</v>
      </c>
      <c r="K171" s="7">
        <v>48.84</v>
      </c>
      <c r="L171" s="7">
        <v>103.1</v>
      </c>
      <c r="M171" s="7">
        <v>76.790000000000006</v>
      </c>
      <c r="N171" s="7">
        <v>73.94</v>
      </c>
      <c r="O171" s="7">
        <v>62.28</v>
      </c>
      <c r="P171" s="7">
        <v>49.01</v>
      </c>
      <c r="Q171" s="7">
        <v>29.3</v>
      </c>
      <c r="R171" s="7">
        <v>6.4</v>
      </c>
      <c r="S171" s="7">
        <v>0</v>
      </c>
      <c r="T171" s="8">
        <f>SUM(IO_Pre_14[[#This Row],[JANUARY]:[DECEMBER]])</f>
        <v>557.55999999999995</v>
      </c>
      <c r="U171" s="11"/>
    </row>
    <row r="172" spans="1:21" x14ac:dyDescent="0.25">
      <c r="A172" s="6" t="s">
        <v>469</v>
      </c>
      <c r="B172" s="6" t="str">
        <f>IF(ISERROR(VLOOKUP(IO_Pre_14[[#This Row],[APP_ID]],Table7[APPL_ID],1,FALSE)),"","Y")</f>
        <v>Y</v>
      </c>
      <c r="C172" s="6" t="str">
        <f>IF(ISERROR(VLOOKUP(IO_Pre_14[[#This Row],[APP_ID]],Sheet1!$C$2:$C$9,1,FALSE)),"","Y")</f>
        <v/>
      </c>
      <c r="D172" s="6" t="s">
        <v>1531</v>
      </c>
      <c r="E172" s="6" t="s">
        <v>1532</v>
      </c>
      <c r="F172" s="6" t="s">
        <v>470</v>
      </c>
      <c r="G172" s="6">
        <v>1861</v>
      </c>
      <c r="H172" s="7">
        <v>43.84</v>
      </c>
      <c r="I172" s="7">
        <v>23</v>
      </c>
      <c r="J172" s="7">
        <v>35.22</v>
      </c>
      <c r="K172" s="7">
        <v>40.97</v>
      </c>
      <c r="L172" s="7">
        <v>65.41</v>
      </c>
      <c r="M172" s="7">
        <v>165.31</v>
      </c>
      <c r="N172" s="7">
        <v>188.55</v>
      </c>
      <c r="O172" s="7">
        <v>142.07</v>
      </c>
      <c r="P172" s="7">
        <v>17.489999999999998</v>
      </c>
      <c r="Q172" s="7">
        <v>18.93</v>
      </c>
      <c r="R172" s="7">
        <v>25.4</v>
      </c>
      <c r="S172" s="7">
        <v>35.22</v>
      </c>
      <c r="T172" s="8">
        <f>SUM(IO_Pre_14[[#This Row],[JANUARY]:[DECEMBER]])</f>
        <v>801.40999999999985</v>
      </c>
      <c r="U172" s="11"/>
    </row>
    <row r="173" spans="1:21" x14ac:dyDescent="0.25">
      <c r="A173" s="6" t="s">
        <v>44</v>
      </c>
      <c r="B173" s="6" t="str">
        <f>IF(ISERROR(VLOOKUP(IO_Pre_14[[#This Row],[APP_ID]],Table7[APPL_ID],1,FALSE)),"","Y")</f>
        <v>Y</v>
      </c>
      <c r="C173" s="6" t="str">
        <f>IF(ISERROR(VLOOKUP(IO_Pre_14[[#This Row],[APP_ID]],Sheet1!$C$2:$C$9,1,FALSE)),"","Y")</f>
        <v/>
      </c>
      <c r="D173" s="6" t="s">
        <v>1531</v>
      </c>
      <c r="E173" s="6" t="s">
        <v>1532</v>
      </c>
      <c r="F173" s="6" t="s">
        <v>40</v>
      </c>
      <c r="G173" s="6">
        <v>1912</v>
      </c>
      <c r="H173" s="7">
        <v>0</v>
      </c>
      <c r="I173" s="7">
        <v>479.41</v>
      </c>
      <c r="J173" s="7">
        <v>46.77</v>
      </c>
      <c r="K173" s="7">
        <v>206.17</v>
      </c>
      <c r="L173" s="7">
        <v>372.88</v>
      </c>
      <c r="M173" s="7">
        <v>297.23</v>
      </c>
      <c r="N173" s="7">
        <v>617.21</v>
      </c>
      <c r="O173" s="7">
        <v>402.68</v>
      </c>
      <c r="P173" s="7">
        <v>188.05</v>
      </c>
      <c r="Q173" s="7">
        <v>0</v>
      </c>
      <c r="R173" s="7">
        <v>0</v>
      </c>
      <c r="S173" s="7">
        <v>0</v>
      </c>
      <c r="T173" s="8">
        <f>SUM(IO_Pre_14[[#This Row],[JANUARY]:[DECEMBER]])</f>
        <v>2610.4</v>
      </c>
      <c r="U173" s="11"/>
    </row>
    <row r="174" spans="1:21" x14ac:dyDescent="0.25">
      <c r="A174" s="6" t="s">
        <v>43</v>
      </c>
      <c r="B174" s="6" t="str">
        <f>IF(ISERROR(VLOOKUP(IO_Pre_14[[#This Row],[APP_ID]],Table7[APPL_ID],1,FALSE)),"","Y")</f>
        <v>Y</v>
      </c>
      <c r="C174" s="6" t="str">
        <f>IF(ISERROR(VLOOKUP(IO_Pre_14[[#This Row],[APP_ID]],Sheet1!$C$2:$C$9,1,FALSE)),"","Y")</f>
        <v/>
      </c>
      <c r="D174" s="6" t="s">
        <v>1531</v>
      </c>
      <c r="E174" s="6" t="s">
        <v>1532</v>
      </c>
      <c r="F174" s="6" t="s">
        <v>40</v>
      </c>
      <c r="G174" s="6">
        <v>1912</v>
      </c>
      <c r="H174" s="7">
        <v>0</v>
      </c>
      <c r="I174" s="7">
        <v>739.14</v>
      </c>
      <c r="J174" s="7">
        <v>112.89</v>
      </c>
      <c r="K174" s="7">
        <v>595.82000000000005</v>
      </c>
      <c r="L174" s="7">
        <v>1068.93</v>
      </c>
      <c r="M174" s="7">
        <v>529.29</v>
      </c>
      <c r="N174" s="7">
        <v>1115.29</v>
      </c>
      <c r="O174" s="7">
        <v>886.93</v>
      </c>
      <c r="P174" s="7">
        <v>341.39</v>
      </c>
      <c r="Q174" s="7">
        <v>22.86</v>
      </c>
      <c r="R174" s="7">
        <v>42.5</v>
      </c>
      <c r="S174" s="7">
        <v>0</v>
      </c>
      <c r="T174" s="8">
        <f>SUM(IO_Pre_14[[#This Row],[JANUARY]:[DECEMBER]])</f>
        <v>5455.04</v>
      </c>
      <c r="U174" s="11"/>
    </row>
    <row r="175" spans="1:21" x14ac:dyDescent="0.25">
      <c r="A175" s="6" t="s">
        <v>309</v>
      </c>
      <c r="B175" s="6" t="str">
        <f>IF(ISERROR(VLOOKUP(IO_Pre_14[[#This Row],[APP_ID]],Table7[APPL_ID],1,FALSE)),"","Y")</f>
        <v>Y</v>
      </c>
      <c r="C175" s="6" t="str">
        <f>IF(ISERROR(VLOOKUP(IO_Pre_14[[#This Row],[APP_ID]],Sheet1!$C$2:$C$9,1,FALSE)),"","Y")</f>
        <v/>
      </c>
      <c r="D175" s="6" t="s">
        <v>1531</v>
      </c>
      <c r="E175" s="6" t="s">
        <v>1533</v>
      </c>
      <c r="F175" s="6" t="s">
        <v>310</v>
      </c>
      <c r="G175" s="6">
        <v>1859</v>
      </c>
      <c r="H175" s="7">
        <v>8.0500000000000007</v>
      </c>
      <c r="I175" s="7">
        <v>4.58</v>
      </c>
      <c r="J175" s="7">
        <v>9.82</v>
      </c>
      <c r="K175" s="7">
        <v>17.84</v>
      </c>
      <c r="L175" s="7">
        <v>58.68</v>
      </c>
      <c r="M175" s="7">
        <v>79.59</v>
      </c>
      <c r="N175" s="7">
        <v>79.19</v>
      </c>
      <c r="O175" s="7">
        <v>68.11</v>
      </c>
      <c r="P175" s="7">
        <v>45.9</v>
      </c>
      <c r="Q175" s="7">
        <v>24.09</v>
      </c>
      <c r="R175" s="7">
        <v>7.74</v>
      </c>
      <c r="S175" s="7">
        <v>5.75</v>
      </c>
      <c r="T175" s="8">
        <f>SUM(IO_Pre_14[[#This Row],[JANUARY]:[DECEMBER]])</f>
        <v>409.34</v>
      </c>
      <c r="U175" s="11"/>
    </row>
    <row r="176" spans="1:21" x14ac:dyDescent="0.25">
      <c r="A176" s="6" t="s">
        <v>42</v>
      </c>
      <c r="B176" s="6" t="str">
        <f>IF(ISERROR(VLOOKUP(IO_Pre_14[[#This Row],[APP_ID]],Table7[APPL_ID],1,FALSE)),"","Y")</f>
        <v>Y</v>
      </c>
      <c r="C176" s="6" t="str">
        <f>IF(ISERROR(VLOOKUP(IO_Pre_14[[#This Row],[APP_ID]],Sheet1!$C$2:$C$9,1,FALSE)),"","Y")</f>
        <v/>
      </c>
      <c r="D176" s="6" t="s">
        <v>1531</v>
      </c>
      <c r="E176" s="6" t="s">
        <v>1532</v>
      </c>
      <c r="F176" s="6" t="s">
        <v>40</v>
      </c>
      <c r="G176" s="6">
        <v>1912</v>
      </c>
      <c r="H176" s="7">
        <v>169.63</v>
      </c>
      <c r="I176" s="7">
        <v>169.63</v>
      </c>
      <c r="J176" s="7">
        <v>84.73</v>
      </c>
      <c r="K176" s="7">
        <v>69.680000000000007</v>
      </c>
      <c r="L176" s="7">
        <v>264.67</v>
      </c>
      <c r="M176" s="7">
        <v>174.32</v>
      </c>
      <c r="N176" s="7">
        <v>289.32</v>
      </c>
      <c r="O176" s="7">
        <v>244.69</v>
      </c>
      <c r="P176" s="7">
        <v>192.56</v>
      </c>
      <c r="Q176" s="7">
        <v>0</v>
      </c>
      <c r="R176" s="7">
        <v>25.64</v>
      </c>
      <c r="S176" s="7">
        <v>58.46</v>
      </c>
      <c r="T176" s="8">
        <f>SUM(IO_Pre_14[[#This Row],[JANUARY]:[DECEMBER]])</f>
        <v>1743.3300000000002</v>
      </c>
      <c r="U176" s="11"/>
    </row>
    <row r="177" spans="1:21" x14ac:dyDescent="0.25">
      <c r="A177" s="6" t="s">
        <v>478</v>
      </c>
      <c r="B177" s="6" t="str">
        <f>IF(ISERROR(VLOOKUP(IO_Pre_14[[#This Row],[APP_ID]],Table7[APPL_ID],1,FALSE)),"","Y")</f>
        <v>Y</v>
      </c>
      <c r="C177" s="6" t="str">
        <f>IF(ISERROR(VLOOKUP(IO_Pre_14[[#This Row],[APP_ID]],Sheet1!$C$2:$C$9,1,FALSE)),"","Y")</f>
        <v/>
      </c>
      <c r="D177" s="6" t="s">
        <v>1531</v>
      </c>
      <c r="E177" s="6" t="s">
        <v>1533</v>
      </c>
      <c r="F177" s="6" t="s">
        <v>479</v>
      </c>
      <c r="G177" s="6">
        <v>1868</v>
      </c>
      <c r="H177" s="7">
        <v>89.27</v>
      </c>
      <c r="I177" s="7">
        <v>53.99</v>
      </c>
      <c r="J177" s="7">
        <v>64.61</v>
      </c>
      <c r="K177" s="7">
        <v>72.8</v>
      </c>
      <c r="L177" s="7">
        <v>130.71</v>
      </c>
      <c r="M177" s="7">
        <v>354.99</v>
      </c>
      <c r="N177" s="7">
        <v>400.87</v>
      </c>
      <c r="O177" s="7">
        <v>310.01</v>
      </c>
      <c r="P177" s="7">
        <v>64.17</v>
      </c>
      <c r="Q177" s="7">
        <v>38.409999999999997</v>
      </c>
      <c r="R177" s="7">
        <v>18.79</v>
      </c>
      <c r="S177" s="7">
        <v>50.26</v>
      </c>
      <c r="T177" s="8">
        <f>SUM(IO_Pre_14[[#This Row],[JANUARY]:[DECEMBER]])</f>
        <v>1648.88</v>
      </c>
      <c r="U177" s="11"/>
    </row>
    <row r="178" spans="1:21" x14ac:dyDescent="0.25">
      <c r="A178" s="6" t="s">
        <v>41</v>
      </c>
      <c r="B178" s="6" t="str">
        <f>IF(ISERROR(VLOOKUP(IO_Pre_14[[#This Row],[APP_ID]],Table7[APPL_ID],1,FALSE)),"","Y")</f>
        <v>Y</v>
      </c>
      <c r="C178" s="6" t="str">
        <f>IF(ISERROR(VLOOKUP(IO_Pre_14[[#This Row],[APP_ID]],Sheet1!$C$2:$C$9,1,FALSE)),"","Y")</f>
        <v/>
      </c>
      <c r="D178" s="6" t="s">
        <v>1531</v>
      </c>
      <c r="E178" s="6" t="s">
        <v>1532</v>
      </c>
      <c r="F178" s="6" t="s">
        <v>40</v>
      </c>
      <c r="G178" s="6">
        <v>1912</v>
      </c>
      <c r="H178" s="7">
        <v>338.81</v>
      </c>
      <c r="I178" s="7">
        <v>232.67</v>
      </c>
      <c r="J178" s="7">
        <v>32.35</v>
      </c>
      <c r="K178" s="7">
        <v>187.7</v>
      </c>
      <c r="L178" s="7">
        <v>166.87</v>
      </c>
      <c r="M178" s="7">
        <v>612.67999999999995</v>
      </c>
      <c r="N178" s="7">
        <v>540.29999999999995</v>
      </c>
      <c r="O178" s="7">
        <v>529.91</v>
      </c>
      <c r="P178" s="7">
        <v>422.8</v>
      </c>
      <c r="Q178" s="7">
        <v>9.75</v>
      </c>
      <c r="R178" s="7">
        <v>0</v>
      </c>
      <c r="S178" s="7">
        <v>0.22</v>
      </c>
      <c r="T178" s="8">
        <f>SUM(IO_Pre_14[[#This Row],[JANUARY]:[DECEMBER]])</f>
        <v>3074.06</v>
      </c>
      <c r="U178" s="11"/>
    </row>
    <row r="179" spans="1:21" x14ac:dyDescent="0.25">
      <c r="A179" s="6" t="s">
        <v>39</v>
      </c>
      <c r="B179" s="6" t="str">
        <f>IF(ISERROR(VLOOKUP(IO_Pre_14[[#This Row],[APP_ID]],Table7[APPL_ID],1,FALSE)),"","Y")</f>
        <v>Y</v>
      </c>
      <c r="C179" s="6" t="str">
        <f>IF(ISERROR(VLOOKUP(IO_Pre_14[[#This Row],[APP_ID]],Sheet1!$C$2:$C$9,1,FALSE)),"","Y")</f>
        <v/>
      </c>
      <c r="D179" s="6" t="s">
        <v>1531</v>
      </c>
      <c r="E179" s="6" t="s">
        <v>1532</v>
      </c>
      <c r="F179" s="6" t="s">
        <v>40</v>
      </c>
      <c r="G179" s="6">
        <v>1912</v>
      </c>
      <c r="H179" s="7">
        <v>1175.3599999999999</v>
      </c>
      <c r="I179" s="7">
        <v>502.67</v>
      </c>
      <c r="J179" s="7">
        <v>715.23</v>
      </c>
      <c r="K179" s="7">
        <v>1150.96</v>
      </c>
      <c r="L179" s="7">
        <v>1410.43</v>
      </c>
      <c r="M179" s="7">
        <v>1906.04</v>
      </c>
      <c r="N179" s="7">
        <v>2097.9299999999998</v>
      </c>
      <c r="O179" s="7">
        <v>2135.73</v>
      </c>
      <c r="P179" s="7">
        <v>1654.3</v>
      </c>
      <c r="Q179" s="7">
        <v>428.64</v>
      </c>
      <c r="R179" s="7">
        <v>13.25</v>
      </c>
      <c r="S179" s="7">
        <v>14.72</v>
      </c>
      <c r="T179" s="8">
        <f>SUM(IO_Pre_14[[#This Row],[JANUARY]:[DECEMBER]])</f>
        <v>13205.259999999998</v>
      </c>
      <c r="U179" s="11"/>
    </row>
    <row r="180" spans="1:21" x14ac:dyDescent="0.25">
      <c r="A180" s="6" t="s">
        <v>1115</v>
      </c>
      <c r="B180" s="6" t="str">
        <f>IF(ISERROR(VLOOKUP(IO_Pre_14[[#This Row],[APP_ID]],Table7[APPL_ID],1,FALSE)),"","Y")</f>
        <v>Y</v>
      </c>
      <c r="C180" s="6" t="str">
        <f>IF(ISERROR(VLOOKUP(IO_Pre_14[[#This Row],[APP_ID]],Sheet1!$C$2:$C$9,1,FALSE)),"","Y")</f>
        <v/>
      </c>
      <c r="D180" s="6" t="s">
        <v>1531</v>
      </c>
      <c r="E180" s="6" t="s">
        <v>1532</v>
      </c>
      <c r="F180" s="6" t="s">
        <v>1083</v>
      </c>
      <c r="G180" s="6">
        <v>1870</v>
      </c>
      <c r="H180" s="7">
        <v>0</v>
      </c>
      <c r="I180" s="7">
        <v>0</v>
      </c>
      <c r="J180" s="7">
        <v>114.38</v>
      </c>
      <c r="K180" s="7">
        <v>176.43</v>
      </c>
      <c r="L180" s="7">
        <v>266.56</v>
      </c>
      <c r="M180" s="7">
        <v>353.5</v>
      </c>
      <c r="N180" s="7">
        <v>311.73</v>
      </c>
      <c r="O180" s="7">
        <v>138.47999999999999</v>
      </c>
      <c r="P180" s="7">
        <v>63.52</v>
      </c>
      <c r="Q180" s="7">
        <v>0</v>
      </c>
      <c r="R180" s="7">
        <v>0</v>
      </c>
      <c r="S180" s="7">
        <v>0</v>
      </c>
      <c r="T180" s="8">
        <f>SUM(IO_Pre_14[[#This Row],[JANUARY]:[DECEMBER]])</f>
        <v>1424.6</v>
      </c>
      <c r="U180" s="11"/>
    </row>
    <row r="181" spans="1:21" x14ac:dyDescent="0.25">
      <c r="A181" s="6" t="s">
        <v>1082</v>
      </c>
      <c r="B181" s="6" t="str">
        <f>IF(ISERROR(VLOOKUP(IO_Pre_14[[#This Row],[APP_ID]],Table7[APPL_ID],1,FALSE)),"","Y")</f>
        <v>Y</v>
      </c>
      <c r="C181" s="6" t="str">
        <f>IF(ISERROR(VLOOKUP(IO_Pre_14[[#This Row],[APP_ID]],Sheet1!$C$2:$C$9,1,FALSE)),"","Y")</f>
        <v/>
      </c>
      <c r="D181" s="6" t="s">
        <v>1531</v>
      </c>
      <c r="E181" s="6" t="s">
        <v>1532</v>
      </c>
      <c r="F181" s="6" t="s">
        <v>1083</v>
      </c>
      <c r="G181" s="6">
        <v>1874</v>
      </c>
      <c r="H181" s="7">
        <v>0</v>
      </c>
      <c r="I181" s="7">
        <v>0</v>
      </c>
      <c r="J181" s="7">
        <v>98.07</v>
      </c>
      <c r="K181" s="7">
        <v>126.19</v>
      </c>
      <c r="L181" s="7">
        <v>181.53</v>
      </c>
      <c r="M181" s="7">
        <v>198.43</v>
      </c>
      <c r="N181" s="7">
        <v>187.84</v>
      </c>
      <c r="O181" s="7">
        <v>160.94</v>
      </c>
      <c r="P181" s="7">
        <v>126.64</v>
      </c>
      <c r="Q181" s="7">
        <v>0</v>
      </c>
      <c r="R181" s="7">
        <v>0</v>
      </c>
      <c r="S181" s="7">
        <v>0</v>
      </c>
      <c r="T181" s="8">
        <f>SUM(IO_Pre_14[[#This Row],[JANUARY]:[DECEMBER]])</f>
        <v>1079.6400000000001</v>
      </c>
      <c r="U181" s="11"/>
    </row>
    <row r="182" spans="1:21" x14ac:dyDescent="0.25">
      <c r="A182" s="6" t="s">
        <v>1121</v>
      </c>
      <c r="B182" s="6" t="str">
        <f>IF(ISERROR(VLOOKUP(IO_Pre_14[[#This Row],[APP_ID]],Table7[APPL_ID],1,FALSE)),"","Y")</f>
        <v>Y</v>
      </c>
      <c r="C182" s="6" t="str">
        <f>IF(ISERROR(VLOOKUP(IO_Pre_14[[#This Row],[APP_ID]],Sheet1!$C$2:$C$9,1,FALSE)),"","Y")</f>
        <v/>
      </c>
      <c r="D182" s="6" t="s">
        <v>1531</v>
      </c>
      <c r="E182" s="6" t="s">
        <v>1532</v>
      </c>
      <c r="F182" s="6" t="s">
        <v>1083</v>
      </c>
      <c r="G182" s="6">
        <v>1874</v>
      </c>
      <c r="H182" s="7">
        <v>0</v>
      </c>
      <c r="I182" s="7">
        <v>10.8</v>
      </c>
      <c r="J182" s="7">
        <v>40.06</v>
      </c>
      <c r="K182" s="7">
        <v>24.61</v>
      </c>
      <c r="L182" s="7">
        <v>35.4</v>
      </c>
      <c r="M182" s="7">
        <v>38.69</v>
      </c>
      <c r="N182" s="7">
        <v>36.630000000000003</v>
      </c>
      <c r="O182" s="7">
        <v>31.38</v>
      </c>
      <c r="P182" s="7">
        <v>24.7</v>
      </c>
      <c r="Q182" s="7">
        <v>0</v>
      </c>
      <c r="R182" s="7">
        <v>0</v>
      </c>
      <c r="S182" s="7">
        <v>0</v>
      </c>
      <c r="T182" s="8">
        <f>SUM(IO_Pre_14[[#This Row],[JANUARY]:[DECEMBER]])</f>
        <v>242.26999999999998</v>
      </c>
      <c r="U182" s="11"/>
    </row>
    <row r="183" spans="1:21" x14ac:dyDescent="0.25">
      <c r="A183" s="6" t="s">
        <v>1371</v>
      </c>
      <c r="B183" s="6" t="str">
        <f>IF(ISERROR(VLOOKUP(IO_Pre_14[[#This Row],[APP_ID]],Table7[APPL_ID],1,FALSE)),"","Y")</f>
        <v>Y</v>
      </c>
      <c r="C183" s="6" t="str">
        <f>IF(ISERROR(VLOOKUP(IO_Pre_14[[#This Row],[APP_ID]],Sheet1!$C$2:$C$9,1,FALSE)),"","Y")</f>
        <v/>
      </c>
      <c r="D183" s="6" t="s">
        <v>1531</v>
      </c>
      <c r="E183" s="6" t="s">
        <v>1532</v>
      </c>
      <c r="F183" s="6" t="s">
        <v>1370</v>
      </c>
      <c r="G183" s="6">
        <v>1865</v>
      </c>
      <c r="H183" s="7">
        <v>0</v>
      </c>
      <c r="I183" s="7">
        <v>0</v>
      </c>
      <c r="J183" s="7">
        <v>61.52</v>
      </c>
      <c r="K183" s="7">
        <v>88.3</v>
      </c>
      <c r="L183" s="7">
        <v>153.72</v>
      </c>
      <c r="M183" s="7">
        <v>212.86</v>
      </c>
      <c r="N183" s="7">
        <v>186.92</v>
      </c>
      <c r="O183" s="7">
        <v>103.55</v>
      </c>
      <c r="P183" s="7">
        <v>73.72</v>
      </c>
      <c r="Q183" s="7">
        <v>33.67</v>
      </c>
      <c r="R183" s="7">
        <v>0</v>
      </c>
      <c r="S183" s="7">
        <v>0</v>
      </c>
      <c r="T183" s="8">
        <f>SUM(IO_Pre_14[[#This Row],[JANUARY]:[DECEMBER]])</f>
        <v>914.25999999999988</v>
      </c>
      <c r="U183" s="11"/>
    </row>
    <row r="184" spans="1:21" x14ac:dyDescent="0.25">
      <c r="A184" s="6" t="s">
        <v>1122</v>
      </c>
      <c r="B184" s="6" t="str">
        <f>IF(ISERROR(VLOOKUP(IO_Pre_14[[#This Row],[APP_ID]],Table7[APPL_ID],1,FALSE)),"","Y")</f>
        <v>Y</v>
      </c>
      <c r="C184" s="6" t="str">
        <f>IF(ISERROR(VLOOKUP(IO_Pre_14[[#This Row],[APP_ID]],Sheet1!$C$2:$C$9,1,FALSE)),"","Y")</f>
        <v/>
      </c>
      <c r="D184" s="6" t="s">
        <v>1531</v>
      </c>
      <c r="E184" s="6" t="s">
        <v>1532</v>
      </c>
      <c r="F184" s="6" t="s">
        <v>1083</v>
      </c>
      <c r="G184" s="6">
        <v>1863</v>
      </c>
      <c r="H184" s="7">
        <v>0</v>
      </c>
      <c r="I184" s="7">
        <v>0</v>
      </c>
      <c r="J184" s="7">
        <v>0</v>
      </c>
      <c r="K184" s="7">
        <v>5.22</v>
      </c>
      <c r="L184" s="7">
        <v>27.94</v>
      </c>
      <c r="M184" s="7">
        <v>62.4</v>
      </c>
      <c r="N184" s="7">
        <v>49.88</v>
      </c>
      <c r="O184" s="7">
        <v>6.68</v>
      </c>
      <c r="P184" s="7">
        <v>0.51</v>
      </c>
      <c r="Q184" s="7">
        <v>0</v>
      </c>
      <c r="R184" s="7">
        <v>0</v>
      </c>
      <c r="S184" s="7">
        <v>0</v>
      </c>
      <c r="T184" s="8">
        <f>SUM(IO_Pre_14[[#This Row],[JANUARY]:[DECEMBER]])</f>
        <v>152.63</v>
      </c>
      <c r="U184" s="11"/>
    </row>
    <row r="185" spans="1:21" x14ac:dyDescent="0.25">
      <c r="A185" s="6" t="s">
        <v>1369</v>
      </c>
      <c r="B185" s="6" t="str">
        <f>IF(ISERROR(VLOOKUP(IO_Pre_14[[#This Row],[APP_ID]],Table7[APPL_ID],1,FALSE)),"","Y")</f>
        <v>Y</v>
      </c>
      <c r="C185" s="6" t="str">
        <f>IF(ISERROR(VLOOKUP(IO_Pre_14[[#This Row],[APP_ID]],Sheet1!$C$2:$C$9,1,FALSE)),"","Y")</f>
        <v/>
      </c>
      <c r="D185" s="6" t="s">
        <v>1531</v>
      </c>
      <c r="E185" s="6" t="s">
        <v>1532</v>
      </c>
      <c r="F185" s="6" t="s">
        <v>1370</v>
      </c>
      <c r="G185" s="6">
        <v>1865</v>
      </c>
      <c r="H185" s="7">
        <v>0</v>
      </c>
      <c r="I185" s="7">
        <v>17.34</v>
      </c>
      <c r="J185" s="7">
        <v>96.26</v>
      </c>
      <c r="K185" s="7">
        <v>133.51</v>
      </c>
      <c r="L185" s="7">
        <v>229.8</v>
      </c>
      <c r="M185" s="7">
        <v>310.04000000000002</v>
      </c>
      <c r="N185" s="7">
        <v>276.54000000000002</v>
      </c>
      <c r="O185" s="7">
        <v>170.31</v>
      </c>
      <c r="P185" s="7">
        <v>125.24</v>
      </c>
      <c r="Q185" s="7">
        <v>0</v>
      </c>
      <c r="R185" s="7">
        <v>0</v>
      </c>
      <c r="S185" s="7">
        <v>0</v>
      </c>
      <c r="T185" s="8">
        <f>SUM(IO_Pre_14[[#This Row],[JANUARY]:[DECEMBER]])</f>
        <v>1359.04</v>
      </c>
      <c r="U185" s="11"/>
    </row>
    <row r="186" spans="1:21" x14ac:dyDescent="0.25">
      <c r="A186" s="6" t="s">
        <v>87</v>
      </c>
      <c r="B186" s="6" t="str">
        <f>IF(ISERROR(VLOOKUP(IO_Pre_14[[#This Row],[APP_ID]],Table7[APPL_ID],1,FALSE)),"","Y")</f>
        <v>Y</v>
      </c>
      <c r="C186" s="6" t="str">
        <f>IF(ISERROR(VLOOKUP(IO_Pre_14[[#This Row],[APP_ID]],Sheet1!$C$2:$C$9,1,FALSE)),"","Y")</f>
        <v/>
      </c>
      <c r="D186" s="6" t="s">
        <v>1531</v>
      </c>
      <c r="E186" s="6" t="s">
        <v>1532</v>
      </c>
      <c r="F186" s="6" t="s">
        <v>82</v>
      </c>
      <c r="G186" s="12">
        <v>1877</v>
      </c>
      <c r="H186" s="7">
        <v>0</v>
      </c>
      <c r="I186" s="7">
        <v>0</v>
      </c>
      <c r="J186" s="7">
        <v>138.28</v>
      </c>
      <c r="K186" s="7">
        <v>207.19</v>
      </c>
      <c r="L186" s="7">
        <v>365.13</v>
      </c>
      <c r="M186" s="7">
        <v>540.97</v>
      </c>
      <c r="N186" s="7">
        <v>497.05</v>
      </c>
      <c r="O186" s="7">
        <v>309.12</v>
      </c>
      <c r="P186" s="7">
        <v>180.02</v>
      </c>
      <c r="Q186" s="7">
        <v>0</v>
      </c>
      <c r="R186" s="7">
        <v>0</v>
      </c>
      <c r="S186" s="7">
        <v>0</v>
      </c>
      <c r="T186" s="8">
        <f>SUM(IO_Pre_14[[#This Row],[JANUARY]:[DECEMBER]])</f>
        <v>2237.7600000000002</v>
      </c>
      <c r="U186" s="11"/>
    </row>
    <row r="187" spans="1:21" x14ac:dyDescent="0.25">
      <c r="A187" s="6" t="s">
        <v>81</v>
      </c>
      <c r="B187" s="6" t="str">
        <f>IF(ISERROR(VLOOKUP(IO_Pre_14[[#This Row],[APP_ID]],Table7[APPL_ID],1,FALSE)),"","Y")</f>
        <v>Y</v>
      </c>
      <c r="C187" s="6" t="str">
        <f>IF(ISERROR(VLOOKUP(IO_Pre_14[[#This Row],[APP_ID]],Sheet1!$C$2:$C$9,1,FALSE)),"","Y")</f>
        <v/>
      </c>
      <c r="D187" s="6" t="s">
        <v>1531</v>
      </c>
      <c r="E187" s="6" t="s">
        <v>1532</v>
      </c>
      <c r="F187" s="6" t="s">
        <v>82</v>
      </c>
      <c r="G187" s="12">
        <v>1877</v>
      </c>
      <c r="H187" s="7">
        <v>0</v>
      </c>
      <c r="I187" s="7">
        <v>0</v>
      </c>
      <c r="J187" s="7">
        <v>62271</v>
      </c>
      <c r="K187" s="7">
        <v>835.9</v>
      </c>
      <c r="L187" s="7">
        <v>1283.94</v>
      </c>
      <c r="M187" s="7">
        <v>1572.98</v>
      </c>
      <c r="N187" s="7">
        <v>1469.66</v>
      </c>
      <c r="O187" s="7">
        <v>1117.3</v>
      </c>
      <c r="P187" s="7">
        <v>805.9</v>
      </c>
      <c r="Q187" s="7">
        <v>0</v>
      </c>
      <c r="R187" s="7">
        <v>0</v>
      </c>
      <c r="S187" s="7">
        <v>0</v>
      </c>
      <c r="T187" s="8">
        <f>SUM(IO_Pre_14[[#This Row],[JANUARY]:[DECEMBER]])</f>
        <v>69356.680000000008</v>
      </c>
      <c r="U187" s="11"/>
    </row>
    <row r="188" spans="1:21" x14ac:dyDescent="0.25">
      <c r="A188" s="6" t="s">
        <v>58</v>
      </c>
      <c r="B188" s="6" t="str">
        <f>IF(ISERROR(VLOOKUP(IO_Pre_14[[#This Row],[APP_ID]],Table7[APPL_ID],1,FALSE)),"","Y")</f>
        <v>Y</v>
      </c>
      <c r="C188" s="6" t="str">
        <f>IF(ISERROR(VLOOKUP(IO_Pre_14[[#This Row],[APP_ID]],Sheet1!$C$2:$C$9,1,FALSE)),"","Y")</f>
        <v/>
      </c>
      <c r="D188" s="6" t="s">
        <v>1531</v>
      </c>
      <c r="E188" s="6" t="s">
        <v>1532</v>
      </c>
      <c r="F188" s="6" t="s">
        <v>57</v>
      </c>
      <c r="G188" s="6">
        <v>1876</v>
      </c>
      <c r="H188" s="7">
        <v>0</v>
      </c>
      <c r="I188" s="7">
        <v>0</v>
      </c>
      <c r="J188" s="7">
        <v>53.97</v>
      </c>
      <c r="K188" s="7">
        <v>73.599999999999994</v>
      </c>
      <c r="L188" s="7">
        <v>80.02</v>
      </c>
      <c r="M188" s="7">
        <v>62.08</v>
      </c>
      <c r="N188" s="7">
        <v>58.33</v>
      </c>
      <c r="O188" s="7">
        <v>51.33</v>
      </c>
      <c r="P188" s="7">
        <v>39.14</v>
      </c>
      <c r="Q188" s="7">
        <v>21.91</v>
      </c>
      <c r="R188" s="7">
        <v>0</v>
      </c>
      <c r="S188" s="7">
        <v>0</v>
      </c>
      <c r="T188" s="8">
        <f>SUM(IO_Pre_14[[#This Row],[JANUARY]:[DECEMBER]])</f>
        <v>440.37999999999994</v>
      </c>
      <c r="U188" s="11"/>
    </row>
    <row r="189" spans="1:21" x14ac:dyDescent="0.25">
      <c r="A189" s="6" t="s">
        <v>83</v>
      </c>
      <c r="B189" s="6" t="str">
        <f>IF(ISERROR(VLOOKUP(IO_Pre_14[[#This Row],[APP_ID]],Table7[APPL_ID],1,FALSE)),"","Y")</f>
        <v>Y</v>
      </c>
      <c r="C189" s="6" t="str">
        <f>IF(ISERROR(VLOOKUP(IO_Pre_14[[#This Row],[APP_ID]],Sheet1!$C$2:$C$9,1,FALSE)),"","Y")</f>
        <v/>
      </c>
      <c r="D189" s="6" t="s">
        <v>1531</v>
      </c>
      <c r="E189" s="6" t="s">
        <v>1532</v>
      </c>
      <c r="F189" s="6" t="s">
        <v>82</v>
      </c>
      <c r="G189" s="12">
        <v>1858</v>
      </c>
      <c r="H189" s="7">
        <v>0</v>
      </c>
      <c r="I189" s="7">
        <v>0</v>
      </c>
      <c r="J189" s="7">
        <v>0</v>
      </c>
      <c r="K189" s="7">
        <v>15.34</v>
      </c>
      <c r="L189" s="7">
        <v>82.04</v>
      </c>
      <c r="M189" s="7">
        <v>183.18</v>
      </c>
      <c r="N189" s="7">
        <v>446.65</v>
      </c>
      <c r="O189" s="7">
        <v>264.33</v>
      </c>
      <c r="P189" s="7">
        <v>1.5</v>
      </c>
      <c r="Q189" s="7">
        <v>0</v>
      </c>
      <c r="R189" s="7">
        <v>0</v>
      </c>
      <c r="S189" s="7">
        <v>0</v>
      </c>
      <c r="T189" s="8">
        <f>SUM(IO_Pre_14[[#This Row],[JANUARY]:[DECEMBER]])</f>
        <v>993.04</v>
      </c>
      <c r="U189" s="11"/>
    </row>
    <row r="190" spans="1:21" x14ac:dyDescent="0.25">
      <c r="A190" s="6" t="s">
        <v>1254</v>
      </c>
      <c r="B190" s="6" t="str">
        <f>IF(ISERROR(VLOOKUP(IO_Pre_14[[#This Row],[APP_ID]],Table7[APPL_ID],1,FALSE)),"","Y")</f>
        <v>Y</v>
      </c>
      <c r="C190" s="6" t="str">
        <f>IF(ISERROR(VLOOKUP(IO_Pre_14[[#This Row],[APP_ID]],Sheet1!$C$2:$C$9,1,FALSE)),"","Y")</f>
        <v/>
      </c>
      <c r="D190" s="6" t="s">
        <v>1531</v>
      </c>
      <c r="E190" s="6" t="s">
        <v>1532</v>
      </c>
      <c r="F190" s="6" t="s">
        <v>1255</v>
      </c>
      <c r="G190" s="6">
        <v>1876</v>
      </c>
      <c r="H190" s="7">
        <v>172.81</v>
      </c>
      <c r="I190" s="7">
        <v>46.07</v>
      </c>
      <c r="J190" s="7">
        <v>70.459999999999994</v>
      </c>
      <c r="K190" s="7">
        <v>73.849999999999994</v>
      </c>
      <c r="L190" s="7">
        <v>143.27000000000001</v>
      </c>
      <c r="M190" s="7">
        <v>569.88</v>
      </c>
      <c r="N190" s="7">
        <v>592.13</v>
      </c>
      <c r="O190" s="7">
        <v>439.42</v>
      </c>
      <c r="P190" s="7">
        <v>90.86</v>
      </c>
      <c r="Q190" s="7">
        <v>62.58</v>
      </c>
      <c r="R190" s="7">
        <v>30.28</v>
      </c>
      <c r="S190" s="7">
        <v>76.37</v>
      </c>
      <c r="T190" s="8">
        <f>SUM(IO_Pre_14[[#This Row],[JANUARY]:[DECEMBER]])</f>
        <v>2367.98</v>
      </c>
      <c r="U190" s="11"/>
    </row>
    <row r="191" spans="1:21" x14ac:dyDescent="0.25">
      <c r="A191" s="6" t="s">
        <v>1388</v>
      </c>
      <c r="B191" s="6" t="str">
        <f>IF(ISERROR(VLOOKUP(IO_Pre_14[[#This Row],[APP_ID]],Table7[APPL_ID],1,FALSE)),"","Y")</f>
        <v>Y</v>
      </c>
      <c r="C191" s="6" t="str">
        <f>IF(ISERROR(VLOOKUP(IO_Pre_14[[#This Row],[APP_ID]],Sheet1!$C$2:$C$9,1,FALSE)),"","Y")</f>
        <v/>
      </c>
      <c r="D191" s="6" t="s">
        <v>1531</v>
      </c>
      <c r="E191" s="6" t="s">
        <v>1532</v>
      </c>
      <c r="F191" s="6" t="s">
        <v>1258</v>
      </c>
      <c r="G191" s="6">
        <v>1876</v>
      </c>
      <c r="H191" s="7">
        <v>84.14</v>
      </c>
      <c r="I191" s="7">
        <v>67.23</v>
      </c>
      <c r="J191" s="7">
        <v>102.82</v>
      </c>
      <c r="K191" s="7">
        <v>107.76</v>
      </c>
      <c r="L191" s="7">
        <v>209.05</v>
      </c>
      <c r="M191" s="7">
        <v>278.14</v>
      </c>
      <c r="N191" s="7">
        <v>267.08999999999997</v>
      </c>
      <c r="O191" s="7">
        <v>223.57</v>
      </c>
      <c r="P191" s="7">
        <v>132.58000000000001</v>
      </c>
      <c r="Q191" s="7">
        <v>91.32</v>
      </c>
      <c r="R191" s="7">
        <v>44.18</v>
      </c>
      <c r="S191" s="7">
        <v>42.56</v>
      </c>
      <c r="T191" s="8">
        <f>SUM(IO_Pre_14[[#This Row],[JANUARY]:[DECEMBER]])</f>
        <v>1650.4399999999998</v>
      </c>
      <c r="U191" s="11"/>
    </row>
    <row r="192" spans="1:21" x14ac:dyDescent="0.25">
      <c r="A192" s="6" t="s">
        <v>92</v>
      </c>
      <c r="B192" s="6" t="str">
        <f>IF(ISERROR(VLOOKUP(IO_Pre_14[[#This Row],[APP_ID]],Table7[APPL_ID],1,FALSE)),"","Y")</f>
        <v>Y</v>
      </c>
      <c r="C192" s="6" t="str">
        <f>IF(ISERROR(VLOOKUP(IO_Pre_14[[#This Row],[APP_ID]],Sheet1!$C$2:$C$9,1,FALSE)),"","Y")</f>
        <v/>
      </c>
      <c r="D192" s="6" t="s">
        <v>1531</v>
      </c>
      <c r="E192" s="6" t="s">
        <v>1532</v>
      </c>
      <c r="F192" s="6" t="s">
        <v>82</v>
      </c>
      <c r="G192" s="12">
        <v>1865</v>
      </c>
      <c r="H192" s="7">
        <v>0</v>
      </c>
      <c r="I192" s="7">
        <v>0</v>
      </c>
      <c r="J192" s="7">
        <v>46.83</v>
      </c>
      <c r="K192" s="7">
        <v>72.05</v>
      </c>
      <c r="L192" s="7">
        <v>149.75</v>
      </c>
      <c r="M192" s="7">
        <v>235.57</v>
      </c>
      <c r="N192" s="7">
        <v>202.28</v>
      </c>
      <c r="O192" s="7">
        <v>91.93</v>
      </c>
      <c r="P192" s="7">
        <v>61.62</v>
      </c>
      <c r="Q192" s="7">
        <v>0</v>
      </c>
      <c r="R192" s="7">
        <v>0</v>
      </c>
      <c r="S192" s="7">
        <v>0</v>
      </c>
      <c r="T192" s="8">
        <f>SUM(IO_Pre_14[[#This Row],[JANUARY]:[DECEMBER]])</f>
        <v>860.03000000000009</v>
      </c>
      <c r="U192" s="11"/>
    </row>
    <row r="193" spans="1:21" x14ac:dyDescent="0.25">
      <c r="A193" s="6" t="s">
        <v>686</v>
      </c>
      <c r="B193" s="6" t="str">
        <f>IF(ISERROR(VLOOKUP(IO_Pre_14[[#This Row],[APP_ID]],Table7[APPL_ID],1,FALSE)),"","Y")</f>
        <v>Y</v>
      </c>
      <c r="C193" s="6" t="str">
        <f>IF(ISERROR(VLOOKUP(IO_Pre_14[[#This Row],[APP_ID]],Sheet1!$C$2:$C$9,1,FALSE)),"","Y")</f>
        <v/>
      </c>
      <c r="D193" s="6" t="s">
        <v>1531</v>
      </c>
      <c r="E193" s="6" t="s">
        <v>1533</v>
      </c>
      <c r="F193" s="6" t="s">
        <v>687</v>
      </c>
      <c r="G193" s="6">
        <v>1860</v>
      </c>
      <c r="H193" s="7">
        <v>25.22</v>
      </c>
      <c r="I193" s="7">
        <v>22.18</v>
      </c>
      <c r="J193" s="7">
        <v>39.19</v>
      </c>
      <c r="K193" s="7">
        <v>52.56</v>
      </c>
      <c r="L193" s="7">
        <v>93.87</v>
      </c>
      <c r="M193" s="7">
        <v>109.58</v>
      </c>
      <c r="N193" s="7">
        <v>102.95</v>
      </c>
      <c r="O193" s="7">
        <v>88.46</v>
      </c>
      <c r="P193" s="7">
        <v>68.459999999999994</v>
      </c>
      <c r="Q193" s="7">
        <v>43.01</v>
      </c>
      <c r="R193" s="7">
        <v>15.65</v>
      </c>
      <c r="S193" s="7">
        <v>14.22</v>
      </c>
      <c r="T193" s="8">
        <f>SUM(IO_Pre_14[[#This Row],[JANUARY]:[DECEMBER]])</f>
        <v>675.35</v>
      </c>
      <c r="U193" s="11"/>
    </row>
    <row r="194" spans="1:21" x14ac:dyDescent="0.25">
      <c r="A194" s="6" t="s">
        <v>941</v>
      </c>
      <c r="B194" s="6" t="str">
        <f>IF(ISERROR(VLOOKUP(IO_Pre_14[[#This Row],[APP_ID]],Table7[APPL_ID],1,FALSE)),"","Y")</f>
        <v>Y</v>
      </c>
      <c r="C194" s="6" t="str">
        <f>IF(ISERROR(VLOOKUP(IO_Pre_14[[#This Row],[APP_ID]],Sheet1!$C$2:$C$9,1,FALSE)),"","Y")</f>
        <v/>
      </c>
      <c r="D194" s="6" t="s">
        <v>1531</v>
      </c>
      <c r="E194" s="6" t="s">
        <v>1532</v>
      </c>
      <c r="F194" s="6" t="s">
        <v>942</v>
      </c>
      <c r="G194" s="6">
        <v>1861</v>
      </c>
      <c r="H194" s="7">
        <v>0</v>
      </c>
      <c r="I194" s="7">
        <v>0</v>
      </c>
      <c r="J194" s="7">
        <v>83.99</v>
      </c>
      <c r="K194" s="7">
        <v>64.22</v>
      </c>
      <c r="L194" s="7">
        <v>106.38</v>
      </c>
      <c r="M194" s="7">
        <v>114.43</v>
      </c>
      <c r="N194" s="7">
        <v>107.95</v>
      </c>
      <c r="O194" s="7">
        <v>94.85</v>
      </c>
      <c r="P194" s="7">
        <v>72.239999999999995</v>
      </c>
      <c r="Q194" s="7">
        <v>42.23</v>
      </c>
      <c r="R194" s="7">
        <v>0</v>
      </c>
      <c r="S194" s="7">
        <v>0</v>
      </c>
      <c r="T194" s="8">
        <f>SUM(IO_Pre_14[[#This Row],[JANUARY]:[DECEMBER]])</f>
        <v>686.29</v>
      </c>
      <c r="U194" s="11"/>
    </row>
    <row r="195" spans="1:21" x14ac:dyDescent="0.25">
      <c r="A195" s="6" t="s">
        <v>1257</v>
      </c>
      <c r="B195" s="6" t="str">
        <f>IF(ISERROR(VLOOKUP(IO_Pre_14[[#This Row],[APP_ID]],Table7[APPL_ID],1,FALSE)),"","Y")</f>
        <v>Y</v>
      </c>
      <c r="C195" s="6" t="str">
        <f>IF(ISERROR(VLOOKUP(IO_Pre_14[[#This Row],[APP_ID]],Sheet1!$C$2:$C$9,1,FALSE)),"","Y")</f>
        <v/>
      </c>
      <c r="D195" s="6" t="s">
        <v>1531</v>
      </c>
      <c r="E195" s="6" t="s">
        <v>1532</v>
      </c>
      <c r="F195" s="6" t="s">
        <v>1258</v>
      </c>
      <c r="G195" s="6">
        <v>1877</v>
      </c>
      <c r="H195" s="7">
        <v>76.489999999999995</v>
      </c>
      <c r="I195" s="7">
        <v>61.12</v>
      </c>
      <c r="J195" s="7">
        <v>93.48</v>
      </c>
      <c r="K195" s="7">
        <v>97.96</v>
      </c>
      <c r="L195" s="7">
        <v>190.04</v>
      </c>
      <c r="M195" s="7">
        <v>252.85</v>
      </c>
      <c r="N195" s="7">
        <v>242.81</v>
      </c>
      <c r="O195" s="7">
        <v>203.25</v>
      </c>
      <c r="P195" s="7">
        <v>120.52</v>
      </c>
      <c r="Q195" s="7">
        <v>83.02</v>
      </c>
      <c r="R195" s="7">
        <v>40.17</v>
      </c>
      <c r="S195" s="7">
        <v>38.69</v>
      </c>
      <c r="T195" s="8">
        <f>SUM(IO_Pre_14[[#This Row],[JANUARY]:[DECEMBER]])</f>
        <v>1500.4</v>
      </c>
      <c r="U195" s="11"/>
    </row>
    <row r="196" spans="1:21" x14ac:dyDescent="0.25">
      <c r="A196" s="6" t="s">
        <v>1260</v>
      </c>
      <c r="B196" s="6" t="str">
        <f>IF(ISERROR(VLOOKUP(IO_Pre_14[[#This Row],[APP_ID]],Table7[APPL_ID],1,FALSE)),"","Y")</f>
        <v>Y</v>
      </c>
      <c r="C196" s="6" t="str">
        <f>IF(ISERROR(VLOOKUP(IO_Pre_14[[#This Row],[APP_ID]],Sheet1!$C$2:$C$9,1,FALSE)),"","Y")</f>
        <v/>
      </c>
      <c r="D196" s="6" t="s">
        <v>1531</v>
      </c>
      <c r="E196" s="6" t="s">
        <v>1532</v>
      </c>
      <c r="F196" s="6" t="s">
        <v>1258</v>
      </c>
      <c r="G196" s="6">
        <v>1877</v>
      </c>
      <c r="H196" s="7">
        <v>76.489999999999995</v>
      </c>
      <c r="I196" s="7">
        <v>61.12</v>
      </c>
      <c r="J196" s="7">
        <v>93.48</v>
      </c>
      <c r="K196" s="7">
        <v>97.96</v>
      </c>
      <c r="L196" s="7">
        <v>190.04</v>
      </c>
      <c r="M196" s="7">
        <v>252.85</v>
      </c>
      <c r="N196" s="7">
        <v>242.81</v>
      </c>
      <c r="O196" s="7">
        <v>203.25</v>
      </c>
      <c r="P196" s="7">
        <v>120.52</v>
      </c>
      <c r="Q196" s="7">
        <v>83.02</v>
      </c>
      <c r="R196" s="7">
        <v>40.17</v>
      </c>
      <c r="S196" s="7">
        <v>38.69</v>
      </c>
      <c r="T196" s="8">
        <f>SUM(IO_Pre_14[[#This Row],[JANUARY]:[DECEMBER]])</f>
        <v>1500.4</v>
      </c>
      <c r="U196" s="11"/>
    </row>
    <row r="197" spans="1:21" x14ac:dyDescent="0.25">
      <c r="A197" s="6" t="s">
        <v>943</v>
      </c>
      <c r="B197" s="6" t="str">
        <f>IF(ISERROR(VLOOKUP(IO_Pre_14[[#This Row],[APP_ID]],Table7[APPL_ID],1,FALSE)),"","Y")</f>
        <v>Y</v>
      </c>
      <c r="C197" s="6" t="str">
        <f>IF(ISERROR(VLOOKUP(IO_Pre_14[[#This Row],[APP_ID]],Sheet1!$C$2:$C$9,1,FALSE)),"","Y")</f>
        <v/>
      </c>
      <c r="D197" s="6" t="s">
        <v>1531</v>
      </c>
      <c r="E197" s="6" t="s">
        <v>1532</v>
      </c>
      <c r="F197" s="6" t="s">
        <v>944</v>
      </c>
      <c r="G197" s="6">
        <v>1861</v>
      </c>
      <c r="H197" s="7">
        <v>0</v>
      </c>
      <c r="I197" s="7">
        <v>0</v>
      </c>
      <c r="J197" s="7">
        <v>83.99</v>
      </c>
      <c r="K197" s="7">
        <v>64.22</v>
      </c>
      <c r="L197" s="7">
        <v>106.38</v>
      </c>
      <c r="M197" s="7">
        <v>114.43</v>
      </c>
      <c r="N197" s="7">
        <v>107.95</v>
      </c>
      <c r="O197" s="7">
        <v>94.85</v>
      </c>
      <c r="P197" s="7">
        <v>72.239999999999995</v>
      </c>
      <c r="Q197" s="7">
        <v>42.23</v>
      </c>
      <c r="R197" s="7">
        <v>0</v>
      </c>
      <c r="S197" s="7">
        <v>0</v>
      </c>
      <c r="T197" s="8">
        <f>SUM(IO_Pre_14[[#This Row],[JANUARY]:[DECEMBER]])</f>
        <v>686.29</v>
      </c>
      <c r="U197" s="11"/>
    </row>
    <row r="198" spans="1:21" x14ac:dyDescent="0.25">
      <c r="A198" s="6" t="s">
        <v>816</v>
      </c>
      <c r="B198" s="6" t="str">
        <f>IF(ISERROR(VLOOKUP(IO_Pre_14[[#This Row],[APP_ID]],Table7[APPL_ID],1,FALSE)),"","Y")</f>
        <v>Y</v>
      </c>
      <c r="C198" s="6" t="str">
        <f>IF(ISERROR(VLOOKUP(IO_Pre_14[[#This Row],[APP_ID]],Sheet1!$C$2:$C$9,1,FALSE)),"","Y")</f>
        <v/>
      </c>
      <c r="D198" s="6" t="s">
        <v>1531</v>
      </c>
      <c r="E198" s="6" t="s">
        <v>1532</v>
      </c>
      <c r="F198" s="6" t="s">
        <v>707</v>
      </c>
      <c r="G198" s="6">
        <v>1865</v>
      </c>
      <c r="H198" s="7">
        <v>0</v>
      </c>
      <c r="I198" s="7">
        <v>0</v>
      </c>
      <c r="J198" s="7">
        <v>135.24</v>
      </c>
      <c r="K198" s="7">
        <v>215</v>
      </c>
      <c r="L198" s="7">
        <v>460.88</v>
      </c>
      <c r="M198" s="7">
        <v>733.53</v>
      </c>
      <c r="N198" s="7">
        <v>628.54999999999995</v>
      </c>
      <c r="O198" s="7">
        <v>278.55</v>
      </c>
      <c r="P198" s="7">
        <v>184.4</v>
      </c>
      <c r="Q198" s="7">
        <v>85.9</v>
      </c>
      <c r="R198" s="7">
        <v>0</v>
      </c>
      <c r="S198" s="7">
        <v>0</v>
      </c>
      <c r="T198" s="8">
        <f>SUM(IO_Pre_14[[#This Row],[JANUARY]:[DECEMBER]])</f>
        <v>2722.05</v>
      </c>
      <c r="U198" s="11"/>
    </row>
    <row r="199" spans="1:21" x14ac:dyDescent="0.25">
      <c r="A199" s="6" t="s">
        <v>862</v>
      </c>
      <c r="B199" s="6" t="str">
        <f>IF(ISERROR(VLOOKUP(IO_Pre_14[[#This Row],[APP_ID]],Table7[APPL_ID],1,FALSE)),"","Y")</f>
        <v>Y</v>
      </c>
      <c r="C199" s="6" t="str">
        <f>IF(ISERROR(VLOOKUP(IO_Pre_14[[#This Row],[APP_ID]],Sheet1!$C$2:$C$9,1,FALSE)),"","Y")</f>
        <v/>
      </c>
      <c r="D199" s="6" t="s">
        <v>1531</v>
      </c>
      <c r="E199" s="6" t="s">
        <v>1532</v>
      </c>
      <c r="F199" s="6" t="s">
        <v>707</v>
      </c>
      <c r="G199" s="6">
        <v>1865</v>
      </c>
      <c r="H199" s="7">
        <v>0</v>
      </c>
      <c r="I199" s="7">
        <v>0</v>
      </c>
      <c r="J199" s="7">
        <v>216.97</v>
      </c>
      <c r="K199" s="7">
        <v>274.45</v>
      </c>
      <c r="L199" s="7">
        <v>320.93</v>
      </c>
      <c r="M199" s="7">
        <v>396.65</v>
      </c>
      <c r="N199" s="7">
        <v>385.36</v>
      </c>
      <c r="O199" s="7">
        <v>317.49</v>
      </c>
      <c r="P199" s="7">
        <v>210.14</v>
      </c>
      <c r="Q199" s="7">
        <v>101.48</v>
      </c>
      <c r="R199" s="7">
        <v>0</v>
      </c>
      <c r="S199" s="7">
        <v>0</v>
      </c>
      <c r="T199" s="8">
        <f>SUM(IO_Pre_14[[#This Row],[JANUARY]:[DECEMBER]])</f>
        <v>2223.4700000000003</v>
      </c>
      <c r="U199" s="11"/>
    </row>
    <row r="200" spans="1:21" x14ac:dyDescent="0.25">
      <c r="A200" s="6" t="s">
        <v>738</v>
      </c>
      <c r="B200" s="6" t="str">
        <f>IF(ISERROR(VLOOKUP(IO_Pre_14[[#This Row],[APP_ID]],Table7[APPL_ID],1,FALSE)),"","Y")</f>
        <v>Y</v>
      </c>
      <c r="C200" s="6" t="str">
        <f>IF(ISERROR(VLOOKUP(IO_Pre_14[[#This Row],[APP_ID]],Sheet1!$C$2:$C$9,1,FALSE)),"","Y")</f>
        <v/>
      </c>
      <c r="D200" s="6" t="s">
        <v>1531</v>
      </c>
      <c r="E200" s="6" t="s">
        <v>1532</v>
      </c>
      <c r="F200" s="6" t="s">
        <v>707</v>
      </c>
      <c r="G200" s="6">
        <v>1865</v>
      </c>
      <c r="H200" s="7">
        <v>0</v>
      </c>
      <c r="I200" s="7">
        <v>0</v>
      </c>
      <c r="J200" s="7">
        <v>21.91</v>
      </c>
      <c r="K200" s="7">
        <v>37.47</v>
      </c>
      <c r="L200" s="7">
        <v>65.44</v>
      </c>
      <c r="M200" s="7">
        <v>70.739999999999995</v>
      </c>
      <c r="N200" s="7">
        <v>68.28</v>
      </c>
      <c r="O200" s="7">
        <v>59.73</v>
      </c>
      <c r="P200" s="7">
        <v>45.61</v>
      </c>
      <c r="Q200" s="7">
        <v>27.75</v>
      </c>
      <c r="R200" s="7">
        <v>0</v>
      </c>
      <c r="S200" s="7">
        <v>0</v>
      </c>
      <c r="T200" s="8">
        <f>SUM(IO_Pre_14[[#This Row],[JANUARY]:[DECEMBER]])</f>
        <v>396.93000000000006</v>
      </c>
      <c r="U200" s="11"/>
    </row>
    <row r="201" spans="1:21" x14ac:dyDescent="0.25">
      <c r="A201" s="6" t="s">
        <v>706</v>
      </c>
      <c r="B201" s="6" t="str">
        <f>IF(ISERROR(VLOOKUP(IO_Pre_14[[#This Row],[APP_ID]],Table7[APPL_ID],1,FALSE)),"","Y")</f>
        <v>Y</v>
      </c>
      <c r="C201" s="6" t="str">
        <f>IF(ISERROR(VLOOKUP(IO_Pre_14[[#This Row],[APP_ID]],Sheet1!$C$2:$C$9,1,FALSE)),"","Y")</f>
        <v/>
      </c>
      <c r="D201" s="6" t="s">
        <v>1531</v>
      </c>
      <c r="E201" s="6" t="s">
        <v>1532</v>
      </c>
      <c r="F201" s="6" t="s">
        <v>707</v>
      </c>
      <c r="G201" s="6">
        <v>1865</v>
      </c>
      <c r="H201" s="7">
        <v>0</v>
      </c>
      <c r="I201" s="7">
        <v>0</v>
      </c>
      <c r="J201" s="7">
        <v>18.93</v>
      </c>
      <c r="K201" s="7">
        <v>9.44</v>
      </c>
      <c r="L201" s="7">
        <v>50.48</v>
      </c>
      <c r="M201" s="7">
        <v>112.71</v>
      </c>
      <c r="N201" s="7">
        <v>90.11</v>
      </c>
      <c r="O201" s="7">
        <v>12.07</v>
      </c>
      <c r="P201" s="7">
        <v>0.92</v>
      </c>
      <c r="Q201" s="7">
        <v>8.4499999999999993</v>
      </c>
      <c r="R201" s="7">
        <v>0</v>
      </c>
      <c r="S201" s="7">
        <v>0</v>
      </c>
      <c r="T201" s="8">
        <f>SUM(IO_Pre_14[[#This Row],[JANUARY]:[DECEMBER]])</f>
        <v>303.11</v>
      </c>
      <c r="U201" s="11"/>
    </row>
    <row r="202" spans="1:21" x14ac:dyDescent="0.25">
      <c r="A202" s="6" t="s">
        <v>733</v>
      </c>
      <c r="B202" s="6" t="str">
        <f>IF(ISERROR(VLOOKUP(IO_Pre_14[[#This Row],[APP_ID]],Table7[APPL_ID],1,FALSE)),"","Y")</f>
        <v>Y</v>
      </c>
      <c r="C202" s="6" t="str">
        <f>IF(ISERROR(VLOOKUP(IO_Pre_14[[#This Row],[APP_ID]],Sheet1!$C$2:$C$9,1,FALSE)),"","Y")</f>
        <v/>
      </c>
      <c r="D202" s="6" t="s">
        <v>1531</v>
      </c>
      <c r="E202" s="6" t="s">
        <v>1532</v>
      </c>
      <c r="F202" s="6" t="s">
        <v>707</v>
      </c>
      <c r="G202" s="6">
        <v>1865</v>
      </c>
      <c r="H202" s="7">
        <v>0</v>
      </c>
      <c r="I202" s="7">
        <v>0</v>
      </c>
      <c r="J202" s="7">
        <v>16.77</v>
      </c>
      <c r="K202" s="7">
        <v>8.36</v>
      </c>
      <c r="L202" s="7">
        <v>44.71</v>
      </c>
      <c r="M202" s="7">
        <v>99.83</v>
      </c>
      <c r="N202" s="7">
        <v>79.819999999999993</v>
      </c>
      <c r="O202" s="7">
        <v>10.69</v>
      </c>
      <c r="P202" s="7">
        <v>0.82</v>
      </c>
      <c r="Q202" s="7">
        <v>7.48</v>
      </c>
      <c r="R202" s="7">
        <v>0</v>
      </c>
      <c r="S202" s="7">
        <v>0</v>
      </c>
      <c r="T202" s="8">
        <f>SUM(IO_Pre_14[[#This Row],[JANUARY]:[DECEMBER]])</f>
        <v>268.48</v>
      </c>
      <c r="U202" s="11"/>
    </row>
    <row r="203" spans="1:21" x14ac:dyDescent="0.25">
      <c r="A203" s="6" t="s">
        <v>715</v>
      </c>
      <c r="B203" s="6" t="str">
        <f>IF(ISERROR(VLOOKUP(IO_Pre_14[[#This Row],[APP_ID]],Table7[APPL_ID],1,FALSE)),"","Y")</f>
        <v>Y</v>
      </c>
      <c r="C203" s="6" t="str">
        <f>IF(ISERROR(VLOOKUP(IO_Pre_14[[#This Row],[APP_ID]],Sheet1!$C$2:$C$9,1,FALSE)),"","Y")</f>
        <v/>
      </c>
      <c r="D203" s="6" t="s">
        <v>1531</v>
      </c>
      <c r="E203" s="6" t="s">
        <v>1532</v>
      </c>
      <c r="F203" s="6" t="s">
        <v>707</v>
      </c>
      <c r="G203" s="6">
        <v>1865</v>
      </c>
      <c r="H203" s="7">
        <v>0</v>
      </c>
      <c r="I203" s="7">
        <v>0</v>
      </c>
      <c r="J203" s="7">
        <v>18.93</v>
      </c>
      <c r="K203" s="7">
        <v>9.44</v>
      </c>
      <c r="L203" s="7">
        <v>50.48</v>
      </c>
      <c r="M203" s="7">
        <v>112.71</v>
      </c>
      <c r="N203" s="7">
        <v>90.11</v>
      </c>
      <c r="O203" s="7">
        <v>12.07</v>
      </c>
      <c r="P203" s="7">
        <v>0.92</v>
      </c>
      <c r="Q203" s="7">
        <v>8.4499999999999993</v>
      </c>
      <c r="R203" s="7">
        <v>0</v>
      </c>
      <c r="S203" s="7">
        <v>0</v>
      </c>
      <c r="T203" s="8">
        <f>SUM(IO_Pre_14[[#This Row],[JANUARY]:[DECEMBER]])</f>
        <v>303.11</v>
      </c>
      <c r="U203" s="11"/>
    </row>
    <row r="204" spans="1:21" x14ac:dyDescent="0.25">
      <c r="A204" s="6" t="s">
        <v>743</v>
      </c>
      <c r="B204" s="6" t="str">
        <f>IF(ISERROR(VLOOKUP(IO_Pre_14[[#This Row],[APP_ID]],Table7[APPL_ID],1,FALSE)),"","Y")</f>
        <v>Y</v>
      </c>
      <c r="C204" s="6" t="str">
        <f>IF(ISERROR(VLOOKUP(IO_Pre_14[[#This Row],[APP_ID]],Sheet1!$C$2:$C$9,1,FALSE)),"","Y")</f>
        <v/>
      </c>
      <c r="D204" s="6" t="s">
        <v>1531</v>
      </c>
      <c r="E204" s="6" t="s">
        <v>1532</v>
      </c>
      <c r="F204" s="6" t="s">
        <v>707</v>
      </c>
      <c r="G204" s="6">
        <v>1865</v>
      </c>
      <c r="H204" s="7">
        <v>0</v>
      </c>
      <c r="I204" s="7">
        <v>0</v>
      </c>
      <c r="J204" s="7">
        <v>32.33</v>
      </c>
      <c r="K204" s="7">
        <v>70.91</v>
      </c>
      <c r="L204" s="7">
        <v>116.07</v>
      </c>
      <c r="M204" s="7">
        <v>152.46</v>
      </c>
      <c r="N204" s="7">
        <v>143.65</v>
      </c>
      <c r="O204" s="7">
        <v>106.74</v>
      </c>
      <c r="P204" s="7">
        <v>85</v>
      </c>
      <c r="Q204" s="7">
        <v>40.94</v>
      </c>
      <c r="R204" s="7">
        <v>0</v>
      </c>
      <c r="S204" s="7">
        <v>0</v>
      </c>
      <c r="T204" s="8">
        <f>SUM(IO_Pre_14[[#This Row],[JANUARY]:[DECEMBER]])</f>
        <v>748.09999999999991</v>
      </c>
      <c r="U204" s="11"/>
    </row>
    <row r="205" spans="1:21" x14ac:dyDescent="0.25">
      <c r="A205" s="6" t="s">
        <v>859</v>
      </c>
      <c r="B205" s="6" t="str">
        <f>IF(ISERROR(VLOOKUP(IO_Pre_14[[#This Row],[APP_ID]],Table7[APPL_ID],1,FALSE)),"","Y")</f>
        <v>Y</v>
      </c>
      <c r="C205" s="6" t="str">
        <f>IF(ISERROR(VLOOKUP(IO_Pre_14[[#This Row],[APP_ID]],Sheet1!$C$2:$C$9,1,FALSE)),"","Y")</f>
        <v/>
      </c>
      <c r="D205" s="6" t="s">
        <v>1531</v>
      </c>
      <c r="E205" s="6" t="s">
        <v>1532</v>
      </c>
      <c r="F205" s="6" t="s">
        <v>707</v>
      </c>
      <c r="G205" s="6">
        <v>1865</v>
      </c>
      <c r="H205" s="7">
        <v>0</v>
      </c>
      <c r="I205" s="7">
        <v>0</v>
      </c>
      <c r="J205" s="7">
        <v>49.87</v>
      </c>
      <c r="K205" s="7">
        <v>51.17</v>
      </c>
      <c r="L205" s="7">
        <v>82.69</v>
      </c>
      <c r="M205" s="7">
        <v>142.26</v>
      </c>
      <c r="N205" s="7">
        <v>145.85</v>
      </c>
      <c r="O205" s="7">
        <v>110.6</v>
      </c>
      <c r="P205" s="7">
        <v>42.13</v>
      </c>
      <c r="Q205" s="7">
        <v>24.36</v>
      </c>
      <c r="R205" s="7">
        <v>0</v>
      </c>
      <c r="S205" s="7">
        <v>0</v>
      </c>
      <c r="T205" s="8">
        <f>SUM(IO_Pre_14[[#This Row],[JANUARY]:[DECEMBER]])</f>
        <v>648.93000000000006</v>
      </c>
      <c r="U205" s="11"/>
    </row>
    <row r="206" spans="1:21" x14ac:dyDescent="0.25">
      <c r="A206" s="6" t="s">
        <v>822</v>
      </c>
      <c r="B206" s="6" t="str">
        <f>IF(ISERROR(VLOOKUP(IO_Pre_14[[#This Row],[APP_ID]],Table7[APPL_ID],1,FALSE)),"","Y")</f>
        <v>Y</v>
      </c>
      <c r="C206" s="6" t="str">
        <f>IF(ISERROR(VLOOKUP(IO_Pre_14[[#This Row],[APP_ID]],Sheet1!$C$2:$C$9,1,FALSE)),"","Y")</f>
        <v/>
      </c>
      <c r="D206" s="6" t="s">
        <v>1531</v>
      </c>
      <c r="E206" s="6" t="s">
        <v>1532</v>
      </c>
      <c r="F206" s="6" t="s">
        <v>707</v>
      </c>
      <c r="G206" s="6">
        <v>1865</v>
      </c>
      <c r="H206" s="7">
        <v>0</v>
      </c>
      <c r="I206" s="7">
        <v>0</v>
      </c>
      <c r="J206" s="7">
        <v>75.81</v>
      </c>
      <c r="K206" s="7">
        <v>105.02</v>
      </c>
      <c r="L206" s="7">
        <v>180.32</v>
      </c>
      <c r="M206" s="7">
        <v>242.68</v>
      </c>
      <c r="N206" s="7">
        <v>216.59</v>
      </c>
      <c r="O206" s="7">
        <v>133.97</v>
      </c>
      <c r="P206" s="7">
        <v>98.62</v>
      </c>
      <c r="Q206" s="7">
        <v>45.27</v>
      </c>
      <c r="R206" s="7">
        <v>0</v>
      </c>
      <c r="S206" s="7">
        <v>0</v>
      </c>
      <c r="T206" s="8">
        <f>SUM(IO_Pre_14[[#This Row],[JANUARY]:[DECEMBER]])</f>
        <v>1098.28</v>
      </c>
      <c r="U206" s="11"/>
    </row>
    <row r="207" spans="1:21" x14ac:dyDescent="0.25">
      <c r="A207" s="6" t="s">
        <v>523</v>
      </c>
      <c r="B207" s="6" t="str">
        <f>IF(ISERROR(VLOOKUP(IO_Pre_14[[#This Row],[APP_ID]],Table7[APPL_ID],1,FALSE)),"","Y")</f>
        <v>Y</v>
      </c>
      <c r="C207" s="6" t="str">
        <f>IF(ISERROR(VLOOKUP(IO_Pre_14[[#This Row],[APP_ID]],Sheet1!$C$2:$C$9,1,FALSE)),"","Y")</f>
        <v/>
      </c>
      <c r="D207" s="6" t="s">
        <v>1531</v>
      </c>
      <c r="E207" s="6" t="s">
        <v>1532</v>
      </c>
      <c r="F207" s="6" t="s">
        <v>524</v>
      </c>
      <c r="G207" s="6">
        <v>1865</v>
      </c>
      <c r="H207" s="7">
        <v>48.98</v>
      </c>
      <c r="I207" s="7">
        <v>43.76</v>
      </c>
      <c r="J207" s="7">
        <v>83.13</v>
      </c>
      <c r="K207" s="7">
        <v>84.76</v>
      </c>
      <c r="L207" s="7">
        <v>34.96</v>
      </c>
      <c r="M207" s="7">
        <v>53.45</v>
      </c>
      <c r="N207" s="7">
        <v>169.12</v>
      </c>
      <c r="O207" s="7">
        <v>193.58</v>
      </c>
      <c r="P207" s="7">
        <v>51.98</v>
      </c>
      <c r="Q207" s="7">
        <v>0</v>
      </c>
      <c r="R207" s="7">
        <v>0</v>
      </c>
      <c r="S207" s="7">
        <v>21.61</v>
      </c>
      <c r="T207" s="8">
        <f>SUM(IO_Pre_14[[#This Row],[JANUARY]:[DECEMBER]])</f>
        <v>785.33</v>
      </c>
      <c r="U207" s="11"/>
    </row>
    <row r="208" spans="1:21" x14ac:dyDescent="0.25">
      <c r="A208" s="6" t="s">
        <v>851</v>
      </c>
      <c r="B208" s="6" t="str">
        <f>IF(ISERROR(VLOOKUP(IO_Pre_14[[#This Row],[APP_ID]],Table7[APPL_ID],1,FALSE)),"","Y")</f>
        <v>Y</v>
      </c>
      <c r="C208" s="6" t="str">
        <f>IF(ISERROR(VLOOKUP(IO_Pre_14[[#This Row],[APP_ID]],Sheet1!$C$2:$C$9,1,FALSE)),"","Y")</f>
        <v/>
      </c>
      <c r="D208" s="6" t="s">
        <v>1531</v>
      </c>
      <c r="E208" s="6" t="s">
        <v>1532</v>
      </c>
      <c r="F208" s="6" t="s">
        <v>707</v>
      </c>
      <c r="G208" s="6">
        <v>1865</v>
      </c>
      <c r="H208" s="7">
        <v>0</v>
      </c>
      <c r="I208" s="7">
        <v>0</v>
      </c>
      <c r="J208" s="7">
        <v>81.67</v>
      </c>
      <c r="K208" s="7">
        <v>101.64</v>
      </c>
      <c r="L208" s="7">
        <v>194.76</v>
      </c>
      <c r="M208" s="7">
        <v>366.05</v>
      </c>
      <c r="N208" s="7">
        <v>435.46</v>
      </c>
      <c r="O208" s="7">
        <v>351.55</v>
      </c>
      <c r="P208" s="7">
        <v>115.63</v>
      </c>
      <c r="Q208" s="7">
        <v>76.22</v>
      </c>
      <c r="R208" s="7">
        <v>0</v>
      </c>
      <c r="S208" s="7">
        <v>0</v>
      </c>
      <c r="T208" s="8">
        <f>SUM(IO_Pre_14[[#This Row],[JANUARY]:[DECEMBER]])</f>
        <v>1722.9799999999998</v>
      </c>
      <c r="U208" s="11"/>
    </row>
    <row r="209" spans="1:21" x14ac:dyDescent="0.25">
      <c r="A209" s="6" t="s">
        <v>748</v>
      </c>
      <c r="B209" s="6" t="str">
        <f>IF(ISERROR(VLOOKUP(IO_Pre_14[[#This Row],[APP_ID]],Table7[APPL_ID],1,FALSE)),"","Y")</f>
        <v>Y</v>
      </c>
      <c r="C209" s="6" t="str">
        <f>IF(ISERROR(VLOOKUP(IO_Pre_14[[#This Row],[APP_ID]],Sheet1!$C$2:$C$9,1,FALSE)),"","Y")</f>
        <v/>
      </c>
      <c r="D209" s="6" t="s">
        <v>1531</v>
      </c>
      <c r="E209" s="6" t="s">
        <v>1532</v>
      </c>
      <c r="F209" s="6" t="s">
        <v>707</v>
      </c>
      <c r="G209" s="6">
        <v>1865</v>
      </c>
      <c r="H209" s="7">
        <v>0</v>
      </c>
      <c r="I209" s="7">
        <v>0</v>
      </c>
      <c r="J209" s="7">
        <v>95.98</v>
      </c>
      <c r="K209" s="7">
        <v>164.09</v>
      </c>
      <c r="L209" s="7">
        <v>317.26</v>
      </c>
      <c r="M209" s="7">
        <v>343.07</v>
      </c>
      <c r="N209" s="7">
        <v>332.26</v>
      </c>
      <c r="O209" s="7">
        <v>288.60000000000002</v>
      </c>
      <c r="P209" s="7">
        <v>220.1</v>
      </c>
      <c r="Q209" s="7">
        <v>131</v>
      </c>
      <c r="R209" s="7">
        <v>6.51</v>
      </c>
      <c r="S209" s="7">
        <v>0</v>
      </c>
      <c r="T209" s="8">
        <f>SUM(IO_Pre_14[[#This Row],[JANUARY]:[DECEMBER]])</f>
        <v>1898.8699999999997</v>
      </c>
      <c r="U209" s="11"/>
    </row>
    <row r="210" spans="1:21" x14ac:dyDescent="0.25">
      <c r="A210" s="6" t="s">
        <v>838</v>
      </c>
      <c r="B210" s="6" t="str">
        <f>IF(ISERROR(VLOOKUP(IO_Pre_14[[#This Row],[APP_ID]],Table7[APPL_ID],1,FALSE)),"","Y")</f>
        <v>Y</v>
      </c>
      <c r="C210" s="6" t="str">
        <f>IF(ISERROR(VLOOKUP(IO_Pre_14[[#This Row],[APP_ID]],Sheet1!$C$2:$C$9,1,FALSE)),"","Y")</f>
        <v/>
      </c>
      <c r="D210" s="6" t="s">
        <v>1531</v>
      </c>
      <c r="E210" s="6" t="s">
        <v>1532</v>
      </c>
      <c r="F210" s="6" t="s">
        <v>707</v>
      </c>
      <c r="G210" s="6">
        <v>1865</v>
      </c>
      <c r="H210" s="7">
        <v>0</v>
      </c>
      <c r="I210" s="7">
        <v>0</v>
      </c>
      <c r="J210" s="7">
        <v>135.13999999999999</v>
      </c>
      <c r="K210" s="7">
        <v>160.38999999999999</v>
      </c>
      <c r="L210" s="7">
        <v>284.75</v>
      </c>
      <c r="M210" s="7">
        <v>462.66</v>
      </c>
      <c r="N210" s="7">
        <v>440.3</v>
      </c>
      <c r="O210" s="7">
        <v>285.41000000000003</v>
      </c>
      <c r="P210" s="7">
        <v>135.77000000000001</v>
      </c>
      <c r="Q210" s="7">
        <v>71.040000000000006</v>
      </c>
      <c r="R210" s="7">
        <v>0</v>
      </c>
      <c r="S210" s="7">
        <v>0</v>
      </c>
      <c r="T210" s="8">
        <f>SUM(IO_Pre_14[[#This Row],[JANUARY]:[DECEMBER]])</f>
        <v>1975.46</v>
      </c>
      <c r="U210" s="11"/>
    </row>
    <row r="211" spans="1:21" x14ac:dyDescent="0.25">
      <c r="A211" s="6" t="s">
        <v>806</v>
      </c>
      <c r="B211" s="6" t="str">
        <f>IF(ISERROR(VLOOKUP(IO_Pre_14[[#This Row],[APP_ID]],Table7[APPL_ID],1,FALSE)),"","Y")</f>
        <v>Y</v>
      </c>
      <c r="C211" s="6" t="str">
        <f>IF(ISERROR(VLOOKUP(IO_Pre_14[[#This Row],[APP_ID]],Sheet1!$C$2:$C$9,1,FALSE)),"","Y")</f>
        <v/>
      </c>
      <c r="D211" s="6" t="s">
        <v>1531</v>
      </c>
      <c r="E211" s="6" t="s">
        <v>1532</v>
      </c>
      <c r="F211" s="6" t="s">
        <v>707</v>
      </c>
      <c r="G211" s="6">
        <v>1865</v>
      </c>
      <c r="H211" s="7">
        <v>0</v>
      </c>
      <c r="I211" s="7">
        <v>0</v>
      </c>
      <c r="J211" s="7">
        <v>43.62</v>
      </c>
      <c r="K211" s="7">
        <v>108.59</v>
      </c>
      <c r="L211" s="7">
        <v>88.68</v>
      </c>
      <c r="M211" s="7">
        <v>208.7</v>
      </c>
      <c r="N211" s="7">
        <v>177.37</v>
      </c>
      <c r="O211" s="7">
        <v>54.18</v>
      </c>
      <c r="P211" s="7">
        <v>42.63</v>
      </c>
      <c r="Q211" s="7">
        <v>0</v>
      </c>
      <c r="R211" s="7">
        <v>0</v>
      </c>
      <c r="S211" s="7">
        <v>0</v>
      </c>
      <c r="T211" s="8">
        <f>SUM(IO_Pre_14[[#This Row],[JANUARY]:[DECEMBER]])</f>
        <v>723.77</v>
      </c>
      <c r="U211" s="11"/>
    </row>
    <row r="212" spans="1:21" x14ac:dyDescent="0.25">
      <c r="A212" s="6" t="s">
        <v>969</v>
      </c>
      <c r="B212" s="6" t="str">
        <f>IF(ISERROR(VLOOKUP(IO_Pre_14[[#This Row],[APP_ID]],Table7[APPL_ID],1,FALSE)),"","Y")</f>
        <v>Y</v>
      </c>
      <c r="C212" s="6" t="str">
        <f>IF(ISERROR(VLOOKUP(IO_Pre_14[[#This Row],[APP_ID]],Sheet1!$C$2:$C$9,1,FALSE)),"","Y")</f>
        <v/>
      </c>
      <c r="D212" s="6" t="s">
        <v>1531</v>
      </c>
      <c r="E212" s="6" t="s">
        <v>1533</v>
      </c>
      <c r="F212" s="6" t="s">
        <v>970</v>
      </c>
      <c r="G212" s="6">
        <v>1870</v>
      </c>
      <c r="H212" s="7">
        <v>14.56</v>
      </c>
      <c r="I212" s="7">
        <v>12.52</v>
      </c>
      <c r="J212" s="7">
        <v>25.6</v>
      </c>
      <c r="K212" s="7">
        <v>32.36</v>
      </c>
      <c r="L212" s="7">
        <v>46.15</v>
      </c>
      <c r="M212" s="7">
        <v>50.06</v>
      </c>
      <c r="N212" s="7">
        <v>45.65</v>
      </c>
      <c r="O212" s="7">
        <v>38.729999999999997</v>
      </c>
      <c r="P212" s="7">
        <v>31.7</v>
      </c>
      <c r="Q212" s="7">
        <v>14.8</v>
      </c>
      <c r="R212" s="7">
        <v>8.84</v>
      </c>
      <c r="S212" s="7">
        <v>7.84</v>
      </c>
      <c r="T212" s="8">
        <f>SUM(IO_Pre_14[[#This Row],[JANUARY]:[DECEMBER]])</f>
        <v>328.80999999999995</v>
      </c>
      <c r="U212" s="11"/>
    </row>
    <row r="213" spans="1:21" x14ac:dyDescent="0.25">
      <c r="A213" s="6" t="s">
        <v>1209</v>
      </c>
      <c r="B213" s="6" t="str">
        <f>IF(ISERROR(VLOOKUP(IO_Pre_14[[#This Row],[APP_ID]],Table7[APPL_ID],1,FALSE)),"","Y")</f>
        <v>Y</v>
      </c>
      <c r="C213" s="6" t="str">
        <f>IF(ISERROR(VLOOKUP(IO_Pre_14[[#This Row],[APP_ID]],Sheet1!$C$2:$C$9,1,FALSE)),"","Y")</f>
        <v/>
      </c>
      <c r="D213" s="6" t="s">
        <v>1531</v>
      </c>
      <c r="E213" s="6" t="s">
        <v>1533</v>
      </c>
      <c r="F213" s="6" t="s">
        <v>1210</v>
      </c>
      <c r="G213" s="6">
        <v>1864</v>
      </c>
      <c r="H213" s="7">
        <v>0</v>
      </c>
      <c r="I213" s="7">
        <v>0</v>
      </c>
      <c r="J213" s="7">
        <v>0</v>
      </c>
      <c r="K213" s="7">
        <v>10</v>
      </c>
      <c r="L213" s="7">
        <v>25</v>
      </c>
      <c r="M213" s="7">
        <v>25</v>
      </c>
      <c r="N213" s="7">
        <v>25</v>
      </c>
      <c r="O213" s="7">
        <v>25</v>
      </c>
      <c r="P213" s="7">
        <v>25</v>
      </c>
      <c r="Q213" s="7">
        <v>15</v>
      </c>
      <c r="R213" s="7">
        <v>0</v>
      </c>
      <c r="S213" s="7">
        <v>0</v>
      </c>
      <c r="T213" s="8">
        <f>SUM(IO_Pre_14[[#This Row],[JANUARY]:[DECEMBER]])</f>
        <v>150</v>
      </c>
      <c r="U213" s="11"/>
    </row>
    <row r="214" spans="1:21" x14ac:dyDescent="0.25">
      <c r="A214" s="6" t="s">
        <v>1219</v>
      </c>
      <c r="B214" s="6" t="str">
        <f>IF(ISERROR(VLOOKUP(IO_Pre_14[[#This Row],[APP_ID]],Table7[APPL_ID],1,FALSE)),"","Y")</f>
        <v>Y</v>
      </c>
      <c r="C214" s="6" t="str">
        <f>IF(ISERROR(VLOOKUP(IO_Pre_14[[#This Row],[APP_ID]],Sheet1!$C$2:$C$9,1,FALSE)),"","Y")</f>
        <v/>
      </c>
      <c r="D214" s="6" t="s">
        <v>1531</v>
      </c>
      <c r="E214" s="6" t="s">
        <v>1533</v>
      </c>
      <c r="F214" s="6" t="s">
        <v>1210</v>
      </c>
      <c r="G214" s="6">
        <v>1859</v>
      </c>
      <c r="H214" s="7">
        <v>0</v>
      </c>
      <c r="I214" s="7">
        <v>0</v>
      </c>
      <c r="J214" s="7">
        <v>5</v>
      </c>
      <c r="K214" s="7">
        <v>40</v>
      </c>
      <c r="L214" s="7">
        <v>60</v>
      </c>
      <c r="M214" s="7">
        <v>60</v>
      </c>
      <c r="N214" s="7">
        <v>50</v>
      </c>
      <c r="O214" s="7">
        <v>35</v>
      </c>
      <c r="P214" s="7">
        <v>30</v>
      </c>
      <c r="Q214" s="7">
        <v>20</v>
      </c>
      <c r="R214" s="7">
        <v>0</v>
      </c>
      <c r="S214" s="7">
        <v>0</v>
      </c>
      <c r="T214" s="8">
        <f>SUM(IO_Pre_14[[#This Row],[JANUARY]:[DECEMBER]])</f>
        <v>300</v>
      </c>
      <c r="U214" s="11"/>
    </row>
    <row r="215" spans="1:21" x14ac:dyDescent="0.25">
      <c r="A215" s="6" t="s">
        <v>1095</v>
      </c>
      <c r="B215" s="6" t="str">
        <f>IF(ISERROR(VLOOKUP(IO_Pre_14[[#This Row],[APP_ID]],Table7[APPL_ID],1,FALSE)),"","Y")</f>
        <v>Y</v>
      </c>
      <c r="C215" s="6" t="str">
        <f>IF(ISERROR(VLOOKUP(IO_Pre_14[[#This Row],[APP_ID]],Sheet1!$C$2:$C$9,1,FALSE)),"","Y")</f>
        <v/>
      </c>
      <c r="D215" s="6" t="s">
        <v>1531</v>
      </c>
      <c r="E215" s="6" t="s">
        <v>1532</v>
      </c>
      <c r="F215" s="6" t="s">
        <v>1070</v>
      </c>
      <c r="G215" s="6">
        <v>1860</v>
      </c>
      <c r="H215" s="7">
        <v>65.86</v>
      </c>
      <c r="I215" s="7">
        <v>46.07</v>
      </c>
      <c r="J215" s="7">
        <v>69.34</v>
      </c>
      <c r="K215" s="7">
        <v>100.9</v>
      </c>
      <c r="L215" s="7">
        <v>152.28</v>
      </c>
      <c r="M215" s="7">
        <v>190.39</v>
      </c>
      <c r="N215" s="7">
        <v>221.41</v>
      </c>
      <c r="O215" s="7">
        <v>188.86</v>
      </c>
      <c r="P215" s="7">
        <v>144.63999999999999</v>
      </c>
      <c r="Q215" s="7">
        <v>75.48</v>
      </c>
      <c r="R215" s="7">
        <v>37.92</v>
      </c>
      <c r="S215" s="7">
        <v>29.37</v>
      </c>
      <c r="T215" s="8">
        <f>SUM(IO_Pre_14[[#This Row],[JANUARY]:[DECEMBER]])</f>
        <v>1322.52</v>
      </c>
      <c r="U215" s="11"/>
    </row>
    <row r="216" spans="1:21" x14ac:dyDescent="0.25">
      <c r="A216" s="6" t="s">
        <v>307</v>
      </c>
      <c r="B216" s="6" t="str">
        <f>IF(ISERROR(VLOOKUP(IO_Pre_14[[#This Row],[APP_ID]],Table7[APPL_ID],1,FALSE)),"","Y")</f>
        <v>Y</v>
      </c>
      <c r="C216" s="6" t="str">
        <f>IF(ISERROR(VLOOKUP(IO_Pre_14[[#This Row],[APP_ID]],Sheet1!$C$2:$C$9,1,FALSE)),"","Y")</f>
        <v/>
      </c>
      <c r="D216" s="6" t="s">
        <v>1531</v>
      </c>
      <c r="E216" s="6" t="s">
        <v>1532</v>
      </c>
      <c r="F216" s="6" t="s">
        <v>308</v>
      </c>
      <c r="G216" s="6">
        <v>1876</v>
      </c>
      <c r="H216" s="7">
        <v>116.74</v>
      </c>
      <c r="I216" s="7">
        <v>37.58</v>
      </c>
      <c r="J216" s="7">
        <v>73.400000000000006</v>
      </c>
      <c r="K216" s="7">
        <v>56.35</v>
      </c>
      <c r="L216" s="7">
        <v>218.88</v>
      </c>
      <c r="M216" s="7">
        <v>476.47</v>
      </c>
      <c r="N216" s="7">
        <v>360.39</v>
      </c>
      <c r="O216" s="7">
        <v>40.520000000000003</v>
      </c>
      <c r="P216" s="7">
        <v>14.92</v>
      </c>
      <c r="Q216" s="7">
        <v>40.07</v>
      </c>
      <c r="R216" s="7">
        <v>43.36</v>
      </c>
      <c r="S216" s="7">
        <v>49.69</v>
      </c>
      <c r="T216" s="8">
        <f>SUM(IO_Pre_14[[#This Row],[JANUARY]:[DECEMBER]])</f>
        <v>1528.37</v>
      </c>
      <c r="U216" s="11"/>
    </row>
    <row r="217" spans="1:21" x14ac:dyDescent="0.25">
      <c r="A217" s="6" t="s">
        <v>899</v>
      </c>
      <c r="B217" s="6" t="str">
        <f>IF(ISERROR(VLOOKUP(IO_Pre_14[[#This Row],[APP_ID]],Table7[APPL_ID],1,FALSE)),"","Y")</f>
        <v>Y</v>
      </c>
      <c r="C217" s="6" t="str">
        <f>IF(ISERROR(VLOOKUP(IO_Pre_14[[#This Row],[APP_ID]],Sheet1!$C$2:$C$9,1,FALSE)),"","Y")</f>
        <v/>
      </c>
      <c r="D217" s="6" t="s">
        <v>1531</v>
      </c>
      <c r="E217" s="6" t="s">
        <v>1532</v>
      </c>
      <c r="F217" s="6" t="s">
        <v>900</v>
      </c>
      <c r="G217" s="6">
        <v>1865</v>
      </c>
      <c r="H217" s="7">
        <v>0</v>
      </c>
      <c r="I217" s="7">
        <v>0</v>
      </c>
      <c r="J217" s="7">
        <v>99.68</v>
      </c>
      <c r="K217" s="7">
        <v>160.21</v>
      </c>
      <c r="L217" s="7">
        <v>272.55</v>
      </c>
      <c r="M217" s="7">
        <v>390.08</v>
      </c>
      <c r="N217" s="7">
        <v>327.49</v>
      </c>
      <c r="O217" s="7">
        <v>116.51</v>
      </c>
      <c r="P217" s="7">
        <v>70.069999999999993</v>
      </c>
      <c r="Q217" s="7">
        <v>0</v>
      </c>
      <c r="R217" s="7">
        <v>0</v>
      </c>
      <c r="S217" s="7">
        <v>0</v>
      </c>
      <c r="T217" s="8">
        <f>SUM(IO_Pre_14[[#This Row],[JANUARY]:[DECEMBER]])</f>
        <v>1436.59</v>
      </c>
      <c r="U217" s="11"/>
    </row>
    <row r="218" spans="1:21" x14ac:dyDescent="0.25">
      <c r="A218" s="6" t="s">
        <v>1123</v>
      </c>
      <c r="B218" s="6" t="str">
        <f>IF(ISERROR(VLOOKUP(IO_Pre_14[[#This Row],[APP_ID]],Table7[APPL_ID],1,FALSE)),"","Y")</f>
        <v>Y</v>
      </c>
      <c r="C218" s="6" t="str">
        <f>IF(ISERROR(VLOOKUP(IO_Pre_14[[#This Row],[APP_ID]],Sheet1!$C$2:$C$9,1,FALSE)),"","Y")</f>
        <v/>
      </c>
      <c r="D218" s="6" t="s">
        <v>1531</v>
      </c>
      <c r="E218" s="6" t="s">
        <v>1532</v>
      </c>
      <c r="F218" s="6" t="s">
        <v>1118</v>
      </c>
      <c r="G218" s="6">
        <v>1869</v>
      </c>
      <c r="H218" s="7">
        <v>0</v>
      </c>
      <c r="I218" s="7">
        <v>0</v>
      </c>
      <c r="J218" s="7">
        <v>0</v>
      </c>
      <c r="K218" s="7">
        <v>85.12</v>
      </c>
      <c r="L218" s="7">
        <v>136.19</v>
      </c>
      <c r="M218" s="7">
        <v>227.28</v>
      </c>
      <c r="N218" s="7">
        <v>232.05</v>
      </c>
      <c r="O218" s="7">
        <v>177.11</v>
      </c>
      <c r="P218" s="7">
        <v>71.48</v>
      </c>
      <c r="Q218" s="7">
        <v>0</v>
      </c>
      <c r="R218" s="7">
        <v>0</v>
      </c>
      <c r="S218" s="7">
        <v>0</v>
      </c>
      <c r="T218" s="8">
        <f>SUM(IO_Pre_14[[#This Row],[JANUARY]:[DECEMBER]])</f>
        <v>929.23000000000013</v>
      </c>
      <c r="U218" s="11"/>
    </row>
    <row r="219" spans="1:21" x14ac:dyDescent="0.25">
      <c r="A219" s="6" t="s">
        <v>1146</v>
      </c>
      <c r="B219" s="6" t="str">
        <f>IF(ISERROR(VLOOKUP(IO_Pre_14[[#This Row],[APP_ID]],Table7[APPL_ID],1,FALSE)),"","Y")</f>
        <v>Y</v>
      </c>
      <c r="C219" s="6" t="str">
        <f>IF(ISERROR(VLOOKUP(IO_Pre_14[[#This Row],[APP_ID]],Sheet1!$C$2:$C$9,1,FALSE)),"","Y")</f>
        <v/>
      </c>
      <c r="D219" s="6" t="s">
        <v>1531</v>
      </c>
      <c r="E219" s="6" t="s">
        <v>1532</v>
      </c>
      <c r="F219" s="6" t="s">
        <v>1147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8">
        <f>SUM(IO_Pre_14[[#This Row],[JANUARY]:[DECEMBER]])</f>
        <v>0</v>
      </c>
      <c r="U219" s="11"/>
    </row>
    <row r="220" spans="1:21" x14ac:dyDescent="0.25">
      <c r="A220" s="6" t="s">
        <v>1116</v>
      </c>
      <c r="B220" s="6" t="str">
        <f>IF(ISERROR(VLOOKUP(IO_Pre_14[[#This Row],[APP_ID]],Table7[APPL_ID],1,FALSE)),"","Y")</f>
        <v>Y</v>
      </c>
      <c r="C220" s="6" t="str">
        <f>IF(ISERROR(VLOOKUP(IO_Pre_14[[#This Row],[APP_ID]],Sheet1!$C$2:$C$9,1,FALSE)),"","Y")</f>
        <v/>
      </c>
      <c r="D220" s="6" t="s">
        <v>1531</v>
      </c>
      <c r="E220" s="6" t="s">
        <v>1533</v>
      </c>
      <c r="F220" s="6" t="s">
        <v>1076</v>
      </c>
      <c r="G220" s="6">
        <v>1879</v>
      </c>
      <c r="H220" s="7">
        <v>102.66500000000001</v>
      </c>
      <c r="I220" s="7">
        <v>6.89</v>
      </c>
      <c r="J220" s="7">
        <v>6.89</v>
      </c>
      <c r="K220" s="7">
        <v>6.89</v>
      </c>
      <c r="L220" s="7">
        <v>0</v>
      </c>
      <c r="M220" s="7">
        <v>0.16500000000000001</v>
      </c>
      <c r="N220" s="7">
        <v>5.23</v>
      </c>
      <c r="O220" s="7">
        <v>5.23</v>
      </c>
      <c r="P220" s="7">
        <v>83.95</v>
      </c>
      <c r="Q220" s="7">
        <v>83.95</v>
      </c>
      <c r="R220" s="7">
        <v>0</v>
      </c>
      <c r="S220" s="7">
        <v>0</v>
      </c>
      <c r="T220" s="8">
        <f>SUM(IO_Pre_14[[#This Row],[JANUARY]:[DECEMBER]])</f>
        <v>301.86</v>
      </c>
      <c r="U220" s="11"/>
    </row>
    <row r="221" spans="1:21" x14ac:dyDescent="0.25">
      <c r="A221" s="6" t="s">
        <v>1169</v>
      </c>
      <c r="B221" s="6" t="str">
        <f>IF(ISERROR(VLOOKUP(IO_Pre_14[[#This Row],[APP_ID]],Table7[APPL_ID],1,FALSE)),"","Y")</f>
        <v>Y</v>
      </c>
      <c r="C221" s="6" t="str">
        <f>IF(ISERROR(VLOOKUP(IO_Pre_14[[#This Row],[APP_ID]],Sheet1!$C$2:$C$9,1,FALSE)),"","Y")</f>
        <v/>
      </c>
      <c r="D221" s="6" t="s">
        <v>1531</v>
      </c>
      <c r="E221" s="6" t="s">
        <v>1533</v>
      </c>
      <c r="F221" s="6" t="s">
        <v>1076</v>
      </c>
      <c r="G221" s="6">
        <v>1879</v>
      </c>
      <c r="H221" s="7">
        <v>0</v>
      </c>
      <c r="I221" s="7">
        <v>231.345</v>
      </c>
      <c r="J221" s="7">
        <v>0</v>
      </c>
      <c r="K221" s="7">
        <v>14.97</v>
      </c>
      <c r="L221" s="7">
        <v>155.18</v>
      </c>
      <c r="M221" s="7">
        <v>234.38</v>
      </c>
      <c r="N221" s="7">
        <v>261.85500000000002</v>
      </c>
      <c r="O221" s="7">
        <v>213.89500000000001</v>
      </c>
      <c r="P221" s="7">
        <v>951.16</v>
      </c>
      <c r="Q221" s="7">
        <v>1957.7</v>
      </c>
      <c r="R221" s="7">
        <v>441.89</v>
      </c>
      <c r="S221" s="7">
        <v>39.31</v>
      </c>
      <c r="T221" s="8">
        <f>SUM(IO_Pre_14[[#This Row],[JANUARY]:[DECEMBER]])</f>
        <v>4501.6850000000004</v>
      </c>
      <c r="U221" s="11"/>
    </row>
    <row r="222" spans="1:21" x14ac:dyDescent="0.25">
      <c r="A222" s="6" t="s">
        <v>1075</v>
      </c>
      <c r="B222" s="6" t="str">
        <f>IF(ISERROR(VLOOKUP(IO_Pre_14[[#This Row],[APP_ID]],Table7[APPL_ID],1,FALSE)),"","Y")</f>
        <v>Y</v>
      </c>
      <c r="C222" s="6" t="str">
        <f>IF(ISERROR(VLOOKUP(IO_Pre_14[[#This Row],[APP_ID]],Sheet1!$C$2:$C$9,1,FALSE)),"","Y")</f>
        <v/>
      </c>
      <c r="D222" s="6" t="s">
        <v>1531</v>
      </c>
      <c r="E222" s="6" t="s">
        <v>1533</v>
      </c>
      <c r="F222" s="6" t="s">
        <v>1076</v>
      </c>
      <c r="G222" s="6">
        <v>1879</v>
      </c>
      <c r="H222" s="7">
        <v>40.18</v>
      </c>
      <c r="I222" s="7">
        <v>18.175000000000001</v>
      </c>
      <c r="J222" s="7">
        <v>18.175000000000001</v>
      </c>
      <c r="K222" s="7">
        <v>18.175000000000001</v>
      </c>
      <c r="L222" s="7">
        <v>237.26</v>
      </c>
      <c r="M222" s="7">
        <v>97.58</v>
      </c>
      <c r="N222" s="7">
        <v>36.354999999999997</v>
      </c>
      <c r="O222" s="7">
        <v>82.275000000000006</v>
      </c>
      <c r="P222" s="7">
        <v>177.94499999999999</v>
      </c>
      <c r="Q222" s="7">
        <v>510.875</v>
      </c>
      <c r="R222" s="7">
        <v>0</v>
      </c>
      <c r="S222" s="7">
        <v>0</v>
      </c>
      <c r="T222" s="8">
        <f>SUM(IO_Pre_14[[#This Row],[JANUARY]:[DECEMBER]])</f>
        <v>1236.9949999999999</v>
      </c>
      <c r="U222" s="11"/>
    </row>
    <row r="223" spans="1:21" x14ac:dyDescent="0.25">
      <c r="A223" s="6" t="s">
        <v>1150</v>
      </c>
      <c r="B223" s="6" t="str">
        <f>IF(ISERROR(VLOOKUP(IO_Pre_14[[#This Row],[APP_ID]],Table7[APPL_ID],1,FALSE)),"","Y")</f>
        <v>Y</v>
      </c>
      <c r="C223" s="6" t="str">
        <f>IF(ISERROR(VLOOKUP(IO_Pre_14[[#This Row],[APP_ID]],Sheet1!$C$2:$C$9,1,FALSE)),"","Y")</f>
        <v/>
      </c>
      <c r="D223" s="6" t="s">
        <v>1531</v>
      </c>
      <c r="E223" s="6" t="s">
        <v>1533</v>
      </c>
      <c r="F223" s="6" t="s">
        <v>1076</v>
      </c>
      <c r="G223" s="6">
        <v>1879</v>
      </c>
      <c r="H223" s="7">
        <v>232.715</v>
      </c>
      <c r="I223" s="7">
        <v>24.704999999999998</v>
      </c>
      <c r="J223" s="7">
        <v>24.704999999999998</v>
      </c>
      <c r="K223" s="7">
        <v>24.704999999999998</v>
      </c>
      <c r="L223" s="7">
        <v>24.704999999999998</v>
      </c>
      <c r="M223" s="7">
        <v>24.704999999999998</v>
      </c>
      <c r="N223" s="7">
        <v>24.704999999999998</v>
      </c>
      <c r="O223" s="7">
        <v>24.704999999999998</v>
      </c>
      <c r="P223" s="7">
        <v>24.704999999999998</v>
      </c>
      <c r="Q223" s="7">
        <v>24.704999999999998</v>
      </c>
      <c r="R223" s="7">
        <v>314.41000000000003</v>
      </c>
      <c r="S223" s="7">
        <v>0</v>
      </c>
      <c r="T223" s="8">
        <f>SUM(IO_Pre_14[[#This Row],[JANUARY]:[DECEMBER]])</f>
        <v>769.46999999999991</v>
      </c>
      <c r="U223" s="11"/>
    </row>
    <row r="224" spans="1:21" x14ac:dyDescent="0.25">
      <c r="A224" s="6" t="s">
        <v>1181</v>
      </c>
      <c r="B224" s="6" t="str">
        <f>IF(ISERROR(VLOOKUP(IO_Pre_14[[#This Row],[APP_ID]],Table7[APPL_ID],1,FALSE)),"","Y")</f>
        <v>Y</v>
      </c>
      <c r="C224" s="6" t="str">
        <f>IF(ISERROR(VLOOKUP(IO_Pre_14[[#This Row],[APP_ID]],Sheet1!$C$2:$C$9,1,FALSE)),"","Y")</f>
        <v/>
      </c>
      <c r="D224" s="6" t="s">
        <v>1531</v>
      </c>
      <c r="E224" s="6" t="s">
        <v>1533</v>
      </c>
      <c r="F224" s="6" t="s">
        <v>1076</v>
      </c>
      <c r="G224" s="6">
        <v>1879</v>
      </c>
      <c r="H224" s="7">
        <v>483</v>
      </c>
      <c r="I224" s="7">
        <v>207</v>
      </c>
      <c r="J224" s="7">
        <v>207</v>
      </c>
      <c r="K224" s="7">
        <v>207</v>
      </c>
      <c r="L224" s="7">
        <v>207</v>
      </c>
      <c r="M224" s="7">
        <v>736</v>
      </c>
      <c r="N224" s="7">
        <v>469</v>
      </c>
      <c r="O224" s="7">
        <v>386</v>
      </c>
      <c r="P224" s="7">
        <v>386</v>
      </c>
      <c r="Q224" s="7">
        <v>427</v>
      </c>
      <c r="R224" s="7">
        <v>1</v>
      </c>
      <c r="S224" s="7">
        <v>0</v>
      </c>
      <c r="T224" s="8">
        <f>SUM(IO_Pre_14[[#This Row],[JANUARY]:[DECEMBER]])</f>
        <v>3716</v>
      </c>
      <c r="U224" s="11"/>
    </row>
    <row r="225" spans="1:21" x14ac:dyDescent="0.25">
      <c r="A225" s="6" t="s">
        <v>713</v>
      </c>
      <c r="B225" s="6" t="str">
        <f>IF(ISERROR(VLOOKUP(IO_Pre_14[[#This Row],[APP_ID]],Table7[APPL_ID],1,FALSE)),"","Y")</f>
        <v>Y</v>
      </c>
      <c r="C225" s="6" t="str">
        <f>IF(ISERROR(VLOOKUP(IO_Pre_14[[#This Row],[APP_ID]],Sheet1!$C$2:$C$9,1,FALSE)),"","Y")</f>
        <v/>
      </c>
      <c r="D225" s="6" t="s">
        <v>1531</v>
      </c>
      <c r="E225" s="6" t="s">
        <v>1533</v>
      </c>
      <c r="F225" s="6" t="s">
        <v>714</v>
      </c>
      <c r="G225" s="6">
        <v>1865</v>
      </c>
      <c r="H225" s="7">
        <v>0</v>
      </c>
      <c r="I225" s="7">
        <v>0</v>
      </c>
      <c r="J225" s="7">
        <v>0</v>
      </c>
      <c r="K225" s="7">
        <v>30</v>
      </c>
      <c r="L225" s="7">
        <v>50</v>
      </c>
      <c r="M225" s="7">
        <v>70</v>
      </c>
      <c r="N225" s="7">
        <v>80</v>
      </c>
      <c r="O225" s="7">
        <v>40</v>
      </c>
      <c r="P225" s="7">
        <v>30</v>
      </c>
      <c r="Q225" s="7">
        <v>24</v>
      </c>
      <c r="R225" s="7">
        <v>0</v>
      </c>
      <c r="S225" s="7">
        <v>0</v>
      </c>
      <c r="T225" s="8">
        <f>SUM(IO_Pre_14[[#This Row],[JANUARY]:[DECEMBER]])</f>
        <v>324</v>
      </c>
      <c r="U225" s="11"/>
    </row>
    <row r="226" spans="1:21" x14ac:dyDescent="0.25">
      <c r="A226" s="6" t="s">
        <v>948</v>
      </c>
      <c r="B226" s="6" t="str">
        <f>IF(ISERROR(VLOOKUP(IO_Pre_14[[#This Row],[APP_ID]],Table7[APPL_ID],1,FALSE)),"","Y")</f>
        <v>Y</v>
      </c>
      <c r="C226" s="6" t="str">
        <f>IF(ISERROR(VLOOKUP(IO_Pre_14[[#This Row],[APP_ID]],Sheet1!$C$2:$C$9,1,FALSE)),"","Y")</f>
        <v/>
      </c>
      <c r="D226" s="6" t="s">
        <v>1531</v>
      </c>
      <c r="E226" s="6" t="s">
        <v>1532</v>
      </c>
      <c r="F226" s="6" t="s">
        <v>949</v>
      </c>
      <c r="G226" s="6">
        <v>1905</v>
      </c>
      <c r="H226" s="7">
        <v>0</v>
      </c>
      <c r="I226" s="7">
        <v>0</v>
      </c>
      <c r="J226" s="7">
        <v>0</v>
      </c>
      <c r="K226" s="7">
        <v>0</v>
      </c>
      <c r="L226" s="7">
        <v>75.41</v>
      </c>
      <c r="M226" s="7">
        <v>0</v>
      </c>
      <c r="N226" s="7">
        <v>107.18</v>
      </c>
      <c r="O226" s="7">
        <v>13.09</v>
      </c>
      <c r="P226" s="7">
        <v>13.17</v>
      </c>
      <c r="Q226" s="7">
        <v>51.58</v>
      </c>
      <c r="R226" s="7">
        <v>51.58</v>
      </c>
      <c r="S226" s="7">
        <v>0</v>
      </c>
      <c r="T226" s="8">
        <f>SUM(IO_Pre_14[[#This Row],[JANUARY]:[DECEMBER]])</f>
        <v>312.01</v>
      </c>
      <c r="U226" s="11"/>
    </row>
    <row r="227" spans="1:21" x14ac:dyDescent="0.25">
      <c r="A227" s="6" t="s">
        <v>1056</v>
      </c>
      <c r="B227" s="6" t="str">
        <f>IF(ISERROR(VLOOKUP(IO_Pre_14[[#This Row],[APP_ID]],Table7[APPL_ID],1,FALSE)),"","Y")</f>
        <v>Y</v>
      </c>
      <c r="C227" s="6" t="str">
        <f>IF(ISERROR(VLOOKUP(IO_Pre_14[[#This Row],[APP_ID]],Sheet1!$C$2:$C$9,1,FALSE)),"","Y")</f>
        <v/>
      </c>
      <c r="D227" s="6" t="s">
        <v>1531</v>
      </c>
      <c r="E227" s="6" t="s">
        <v>1532</v>
      </c>
      <c r="F227" s="6" t="s">
        <v>1057</v>
      </c>
      <c r="G227" s="6">
        <v>1873</v>
      </c>
      <c r="H227" s="7">
        <v>5.88</v>
      </c>
      <c r="I227" s="7">
        <v>10.98</v>
      </c>
      <c r="J227" s="7">
        <v>29.64</v>
      </c>
      <c r="K227" s="7">
        <v>30.54</v>
      </c>
      <c r="L227" s="7">
        <v>46.56</v>
      </c>
      <c r="M227" s="7">
        <v>61.32</v>
      </c>
      <c r="N227" s="7">
        <v>67.44</v>
      </c>
      <c r="O227" s="7">
        <v>54.18</v>
      </c>
      <c r="P227" s="7">
        <v>41.46</v>
      </c>
      <c r="Q227" s="7">
        <v>16.440000000000001</v>
      </c>
      <c r="R227" s="7">
        <v>13.8</v>
      </c>
      <c r="S227" s="7">
        <v>7.8</v>
      </c>
      <c r="T227" s="8">
        <f>SUM(IO_Pre_14[[#This Row],[JANUARY]:[DECEMBER]])</f>
        <v>386.03999999999996</v>
      </c>
      <c r="U227" s="11"/>
    </row>
    <row r="228" spans="1:21" x14ac:dyDescent="0.25">
      <c r="A228" s="6" t="s">
        <v>1063</v>
      </c>
      <c r="B228" s="6" t="str">
        <f>IF(ISERROR(VLOOKUP(IO_Pre_14[[#This Row],[APP_ID]],Table7[APPL_ID],1,FALSE)),"","Y")</f>
        <v>Y</v>
      </c>
      <c r="C228" s="6" t="str">
        <f>IF(ISERROR(VLOOKUP(IO_Pre_14[[#This Row],[APP_ID]],Sheet1!$C$2:$C$9,1,FALSE)),"","Y")</f>
        <v/>
      </c>
      <c r="D228" s="6" t="s">
        <v>1531</v>
      </c>
      <c r="E228" s="6" t="s">
        <v>1532</v>
      </c>
      <c r="F228" s="6" t="s">
        <v>1057</v>
      </c>
      <c r="G228" s="6">
        <v>1873</v>
      </c>
      <c r="H228" s="7">
        <v>5.88</v>
      </c>
      <c r="I228" s="7">
        <v>10.98</v>
      </c>
      <c r="J228" s="7">
        <v>29.64</v>
      </c>
      <c r="K228" s="7">
        <v>30.54</v>
      </c>
      <c r="L228" s="7">
        <v>46.56</v>
      </c>
      <c r="M228" s="7">
        <v>61.32</v>
      </c>
      <c r="N228" s="7">
        <v>67.44</v>
      </c>
      <c r="O228" s="7">
        <v>54.18</v>
      </c>
      <c r="P228" s="7">
        <v>41.46</v>
      </c>
      <c r="Q228" s="7">
        <v>16.440000000000001</v>
      </c>
      <c r="R228" s="7">
        <v>13.8</v>
      </c>
      <c r="S228" s="7">
        <v>7.8</v>
      </c>
      <c r="T228" s="8">
        <f>SUM(IO_Pre_14[[#This Row],[JANUARY]:[DECEMBER]])</f>
        <v>386.03999999999996</v>
      </c>
      <c r="U228" s="11"/>
    </row>
    <row r="229" spans="1:21" x14ac:dyDescent="0.25">
      <c r="A229" s="6" t="s">
        <v>1125</v>
      </c>
      <c r="B229" s="6" t="str">
        <f>IF(ISERROR(VLOOKUP(IO_Pre_14[[#This Row],[APP_ID]],Table7[APPL_ID],1,FALSE)),"","Y")</f>
        <v>Y</v>
      </c>
      <c r="C229" s="6" t="str">
        <f>IF(ISERROR(VLOOKUP(IO_Pre_14[[#This Row],[APP_ID]],Sheet1!$C$2:$C$9,1,FALSE)),"","Y")</f>
        <v/>
      </c>
      <c r="D229" s="6" t="s">
        <v>1531</v>
      </c>
      <c r="E229" s="6" t="s">
        <v>1532</v>
      </c>
      <c r="F229" s="6" t="s">
        <v>1070</v>
      </c>
      <c r="G229" s="6">
        <v>1860</v>
      </c>
      <c r="H229" s="7">
        <v>99.83</v>
      </c>
      <c r="I229" s="7">
        <v>59.75</v>
      </c>
      <c r="J229" s="7">
        <v>114.4</v>
      </c>
      <c r="K229" s="7">
        <v>192.52</v>
      </c>
      <c r="L229" s="7">
        <v>317.64</v>
      </c>
      <c r="M229" s="7">
        <v>330.56</v>
      </c>
      <c r="N229" s="7">
        <v>318.87</v>
      </c>
      <c r="O229" s="7">
        <v>279.58</v>
      </c>
      <c r="P229" s="7">
        <v>212.88</v>
      </c>
      <c r="Q229" s="7">
        <v>131.41</v>
      </c>
      <c r="R229" s="7">
        <v>53.98</v>
      </c>
      <c r="S229" s="7">
        <v>41.14</v>
      </c>
      <c r="T229" s="8">
        <f>SUM(IO_Pre_14[[#This Row],[JANUARY]:[DECEMBER]])</f>
        <v>2152.56</v>
      </c>
      <c r="U229" s="11"/>
    </row>
    <row r="230" spans="1:21" x14ac:dyDescent="0.25">
      <c r="A230" s="6" t="s">
        <v>932</v>
      </c>
      <c r="B230" s="6" t="str">
        <f>IF(ISERROR(VLOOKUP(IO_Pre_14[[#This Row],[APP_ID]],Table7[APPL_ID],1,FALSE)),"","Y")</f>
        <v>Y</v>
      </c>
      <c r="C230" s="6" t="str">
        <f>IF(ISERROR(VLOOKUP(IO_Pre_14[[#This Row],[APP_ID]],Sheet1!$C$2:$C$9,1,FALSE)),"","Y")</f>
        <v/>
      </c>
      <c r="D230" s="6" t="s">
        <v>1531</v>
      </c>
      <c r="E230" s="6" t="s">
        <v>1533</v>
      </c>
      <c r="F230" s="6" t="s">
        <v>485</v>
      </c>
      <c r="G230" s="6">
        <v>1859</v>
      </c>
      <c r="H230" s="7">
        <v>0</v>
      </c>
      <c r="I230" s="7">
        <v>0</v>
      </c>
      <c r="J230" s="7">
        <v>0</v>
      </c>
      <c r="K230" s="7">
        <v>0</v>
      </c>
      <c r="L230" s="7">
        <v>83.16</v>
      </c>
      <c r="M230" s="7">
        <v>133.81</v>
      </c>
      <c r="N230" s="7">
        <v>126.65</v>
      </c>
      <c r="O230" s="7">
        <v>104.67</v>
      </c>
      <c r="P230" s="7">
        <v>66.81</v>
      </c>
      <c r="Q230" s="7">
        <v>27.77</v>
      </c>
      <c r="R230" s="7">
        <v>27.85</v>
      </c>
      <c r="S230" s="7">
        <v>0</v>
      </c>
      <c r="T230" s="8">
        <f>SUM(IO_Pre_14[[#This Row],[JANUARY]:[DECEMBER]])</f>
        <v>570.72</v>
      </c>
      <c r="U230" s="11"/>
    </row>
    <row r="231" spans="1:21" x14ac:dyDescent="0.25">
      <c r="A231" s="6" t="s">
        <v>856</v>
      </c>
      <c r="B231" s="6" t="str">
        <f>IF(ISERROR(VLOOKUP(IO_Pre_14[[#This Row],[APP_ID]],Table7[APPL_ID],1,FALSE)),"","Y")</f>
        <v>Y</v>
      </c>
      <c r="C231" s="6" t="str">
        <f>IF(ISERROR(VLOOKUP(IO_Pre_14[[#This Row],[APP_ID]],Sheet1!$C$2:$C$9,1,FALSE)),"","Y")</f>
        <v/>
      </c>
      <c r="D231" s="6" t="s">
        <v>1531</v>
      </c>
      <c r="E231" s="6" t="s">
        <v>1533</v>
      </c>
      <c r="F231" s="6" t="s">
        <v>485</v>
      </c>
      <c r="G231" s="6">
        <v>1866</v>
      </c>
      <c r="H231" s="7">
        <v>0</v>
      </c>
      <c r="I231" s="7">
        <v>0</v>
      </c>
      <c r="J231" s="7">
        <v>0</v>
      </c>
      <c r="K231" s="7">
        <v>0</v>
      </c>
      <c r="L231" s="7">
        <v>60.02</v>
      </c>
      <c r="M231" s="7">
        <v>73.83</v>
      </c>
      <c r="N231" s="7">
        <v>68.59</v>
      </c>
      <c r="O231" s="7">
        <v>59.77</v>
      </c>
      <c r="P231" s="7">
        <v>41.46</v>
      </c>
      <c r="Q231" s="7">
        <v>29.7</v>
      </c>
      <c r="R231" s="7">
        <v>19.68</v>
      </c>
      <c r="S231" s="7">
        <v>0</v>
      </c>
      <c r="T231" s="8">
        <f>SUM(IO_Pre_14[[#This Row],[JANUARY]:[DECEMBER]])</f>
        <v>353.04999999999995</v>
      </c>
      <c r="U231" s="11"/>
    </row>
    <row r="232" spans="1:21" x14ac:dyDescent="0.25">
      <c r="A232" s="6" t="s">
        <v>1020</v>
      </c>
      <c r="B232" s="6" t="str">
        <f>IF(ISERROR(VLOOKUP(IO_Pre_14[[#This Row],[APP_ID]],Table7[APPL_ID],1,FALSE)),"","Y")</f>
        <v>Y</v>
      </c>
      <c r="C232" s="6" t="str">
        <f>IF(ISERROR(VLOOKUP(IO_Pre_14[[#This Row],[APP_ID]],Sheet1!$C$2:$C$9,1,FALSE)),"","Y")</f>
        <v/>
      </c>
      <c r="D232" s="6" t="s">
        <v>1531</v>
      </c>
      <c r="E232" s="6" t="s">
        <v>1532</v>
      </c>
      <c r="F232" s="6" t="s">
        <v>1021</v>
      </c>
      <c r="G232" s="6">
        <v>1874</v>
      </c>
      <c r="H232" s="7">
        <v>31.92</v>
      </c>
      <c r="I232" s="7">
        <v>21.67</v>
      </c>
      <c r="J232" s="7">
        <v>66.069999999999993</v>
      </c>
      <c r="K232" s="7">
        <v>33.69</v>
      </c>
      <c r="L232" s="7">
        <v>73.89</v>
      </c>
      <c r="M232" s="7">
        <v>252.92</v>
      </c>
      <c r="N232" s="7">
        <v>300.64999999999998</v>
      </c>
      <c r="O232" s="7">
        <v>207.56</v>
      </c>
      <c r="P232" s="7">
        <v>17.89</v>
      </c>
      <c r="Q232" s="7">
        <v>20.69</v>
      </c>
      <c r="R232" s="7">
        <v>30.14</v>
      </c>
      <c r="S232" s="7">
        <v>28.14</v>
      </c>
      <c r="T232" s="8">
        <f>SUM(IO_Pre_14[[#This Row],[JANUARY]:[DECEMBER]])</f>
        <v>1085.23</v>
      </c>
      <c r="U232" s="11"/>
    </row>
    <row r="233" spans="1:21" x14ac:dyDescent="0.25">
      <c r="A233" s="6" t="s">
        <v>1030</v>
      </c>
      <c r="B233" s="6" t="str">
        <f>IF(ISERROR(VLOOKUP(IO_Pre_14[[#This Row],[APP_ID]],Table7[APPL_ID],1,FALSE)),"","Y")</f>
        <v>Y</v>
      </c>
      <c r="C233" s="6" t="str">
        <f>IF(ISERROR(VLOOKUP(IO_Pre_14[[#This Row],[APP_ID]],Sheet1!$C$2:$C$9,1,FALSE)),"","Y")</f>
        <v/>
      </c>
      <c r="D233" s="6" t="s">
        <v>1531</v>
      </c>
      <c r="E233" s="6" t="s">
        <v>1532</v>
      </c>
      <c r="F233" s="6" t="s">
        <v>1021</v>
      </c>
      <c r="G233" s="6">
        <v>1874</v>
      </c>
      <c r="H233" s="7">
        <v>27.16</v>
      </c>
      <c r="I233" s="7">
        <v>18.46</v>
      </c>
      <c r="J233" s="7">
        <v>55.98</v>
      </c>
      <c r="K233" s="7">
        <v>28.89</v>
      </c>
      <c r="L233" s="7">
        <v>64.91</v>
      </c>
      <c r="M233" s="7">
        <v>216.58</v>
      </c>
      <c r="N233" s="7">
        <v>256.52</v>
      </c>
      <c r="O233" s="7">
        <v>178.27</v>
      </c>
      <c r="P233" s="7">
        <v>18.97</v>
      </c>
      <c r="Q233" s="7">
        <v>19.21</v>
      </c>
      <c r="R233" s="7">
        <v>25.78</v>
      </c>
      <c r="S233" s="7">
        <v>23.97</v>
      </c>
      <c r="T233" s="8">
        <f>SUM(IO_Pre_14[[#This Row],[JANUARY]:[DECEMBER]])</f>
        <v>934.7</v>
      </c>
      <c r="U233" s="11"/>
    </row>
    <row r="234" spans="1:21" x14ac:dyDescent="0.25">
      <c r="A234" s="6" t="s">
        <v>1393</v>
      </c>
      <c r="B234" s="6" t="str">
        <f>IF(ISERROR(VLOOKUP(IO_Pre_14[[#This Row],[APP_ID]],Table7[APPL_ID],1,FALSE)),"","Y")</f>
        <v>Y</v>
      </c>
      <c r="C234" s="6" t="str">
        <f>IF(ISERROR(VLOOKUP(IO_Pre_14[[#This Row],[APP_ID]],Sheet1!$C$2:$C$9,1,FALSE)),"","Y")</f>
        <v/>
      </c>
      <c r="D234" s="6" t="s">
        <v>1531</v>
      </c>
      <c r="E234" s="6" t="s">
        <v>1532</v>
      </c>
      <c r="F234" s="6" t="s">
        <v>949</v>
      </c>
      <c r="G234" s="6">
        <v>1871</v>
      </c>
      <c r="H234" s="7">
        <v>0</v>
      </c>
      <c r="I234" s="7">
        <v>0</v>
      </c>
      <c r="J234" s="7">
        <v>0</v>
      </c>
      <c r="K234" s="7">
        <v>0</v>
      </c>
      <c r="L234" s="7">
        <v>75.41</v>
      </c>
      <c r="M234" s="7">
        <v>0</v>
      </c>
      <c r="N234" s="7">
        <v>107.18</v>
      </c>
      <c r="O234" s="7">
        <v>13.09</v>
      </c>
      <c r="P234" s="7">
        <v>13.17</v>
      </c>
      <c r="Q234" s="7">
        <v>51.58</v>
      </c>
      <c r="R234" s="7">
        <v>51.58</v>
      </c>
      <c r="S234" s="7">
        <v>0</v>
      </c>
      <c r="T234" s="8">
        <f>SUM(IO_Pre_14[[#This Row],[JANUARY]:[DECEMBER]])</f>
        <v>312.01</v>
      </c>
      <c r="U234" s="11"/>
    </row>
    <row r="235" spans="1:21" x14ac:dyDescent="0.25">
      <c r="A235" s="6" t="s">
        <v>1394</v>
      </c>
      <c r="B235" s="6" t="str">
        <f>IF(ISERROR(VLOOKUP(IO_Pre_14[[#This Row],[APP_ID]],Table7[APPL_ID],1,FALSE)),"","Y")</f>
        <v>Y</v>
      </c>
      <c r="C235" s="6" t="str">
        <f>IF(ISERROR(VLOOKUP(IO_Pre_14[[#This Row],[APP_ID]],Sheet1!$C$2:$C$9,1,FALSE)),"","Y")</f>
        <v/>
      </c>
      <c r="D235" s="6" t="s">
        <v>1531</v>
      </c>
      <c r="E235" s="6" t="s">
        <v>1532</v>
      </c>
      <c r="F235" s="6" t="s">
        <v>949</v>
      </c>
      <c r="G235" s="6">
        <v>1905</v>
      </c>
      <c r="H235" s="7">
        <v>0</v>
      </c>
      <c r="I235" s="7">
        <v>0</v>
      </c>
      <c r="J235" s="7">
        <v>0</v>
      </c>
      <c r="K235" s="7">
        <v>0</v>
      </c>
      <c r="L235" s="7">
        <v>75.41</v>
      </c>
      <c r="M235" s="7">
        <v>0</v>
      </c>
      <c r="N235" s="7">
        <v>107.18</v>
      </c>
      <c r="O235" s="7">
        <v>13.09</v>
      </c>
      <c r="P235" s="7">
        <v>13.17</v>
      </c>
      <c r="Q235" s="7">
        <v>51.58</v>
      </c>
      <c r="R235" s="7">
        <v>51.58</v>
      </c>
      <c r="S235" s="7">
        <v>0</v>
      </c>
      <c r="T235" s="8">
        <f>SUM(IO_Pre_14[[#This Row],[JANUARY]:[DECEMBER]])</f>
        <v>312.01</v>
      </c>
      <c r="U235" s="11"/>
    </row>
    <row r="236" spans="1:21" x14ac:dyDescent="0.25">
      <c r="A236" s="6" t="s">
        <v>1238</v>
      </c>
      <c r="B236" s="6" t="str">
        <f>IF(ISERROR(VLOOKUP(IO_Pre_14[[#This Row],[APP_ID]],Table7[APPL_ID],1,FALSE)),"","Y")</f>
        <v>Y</v>
      </c>
      <c r="C236" s="6" t="str">
        <f>IF(ISERROR(VLOOKUP(IO_Pre_14[[#This Row],[APP_ID]],Sheet1!$C$2:$C$9,1,FALSE)),"","Y")</f>
        <v/>
      </c>
      <c r="D236" s="6" t="s">
        <v>1531</v>
      </c>
      <c r="E236" s="6" t="s">
        <v>1533</v>
      </c>
      <c r="F236" s="6" t="s">
        <v>1239</v>
      </c>
      <c r="G236" s="6">
        <v>1878</v>
      </c>
      <c r="H236" s="7">
        <v>0</v>
      </c>
      <c r="I236" s="7">
        <v>0</v>
      </c>
      <c r="J236" s="7">
        <v>23.65</v>
      </c>
      <c r="K236" s="7">
        <v>41.02</v>
      </c>
      <c r="L236" s="7">
        <v>57.39</v>
      </c>
      <c r="M236" s="7">
        <v>15.96</v>
      </c>
      <c r="N236" s="7">
        <v>6.57</v>
      </c>
      <c r="O236" s="7">
        <v>8.76</v>
      </c>
      <c r="P236" s="7">
        <v>8.39</v>
      </c>
      <c r="Q236" s="7">
        <v>13.22</v>
      </c>
      <c r="R236" s="7">
        <v>0</v>
      </c>
      <c r="S236" s="7">
        <v>0</v>
      </c>
      <c r="T236" s="8">
        <f>SUM(IO_Pre_14[[#This Row],[JANUARY]:[DECEMBER]])</f>
        <v>174.96</v>
      </c>
      <c r="U236" s="11"/>
    </row>
    <row r="237" spans="1:21" x14ac:dyDescent="0.25">
      <c r="A237" s="6" t="s">
        <v>1247</v>
      </c>
      <c r="B237" s="6" t="str">
        <f>IF(ISERROR(VLOOKUP(IO_Pre_14[[#This Row],[APP_ID]],Table7[APPL_ID],1,FALSE)),"","Y")</f>
        <v>Y</v>
      </c>
      <c r="C237" s="6" t="str">
        <f>IF(ISERROR(VLOOKUP(IO_Pre_14[[#This Row],[APP_ID]],Sheet1!$C$2:$C$9,1,FALSE)),"","Y")</f>
        <v/>
      </c>
      <c r="D237" s="6" t="s">
        <v>1531</v>
      </c>
      <c r="E237" s="6" t="s">
        <v>1533</v>
      </c>
      <c r="F237" s="6" t="s">
        <v>1239</v>
      </c>
      <c r="G237" s="6">
        <v>1874</v>
      </c>
      <c r="H237" s="7">
        <v>0</v>
      </c>
      <c r="I237" s="7">
        <v>15.74</v>
      </c>
      <c r="J237" s="7">
        <v>17.809999999999999</v>
      </c>
      <c r="K237" s="7">
        <v>22.66</v>
      </c>
      <c r="L237" s="7">
        <v>59.27</v>
      </c>
      <c r="M237" s="7">
        <v>98.34</v>
      </c>
      <c r="N237" s="7">
        <v>92.81</v>
      </c>
      <c r="O237" s="7">
        <v>75.86</v>
      </c>
      <c r="P237" s="7">
        <v>46.65</v>
      </c>
      <c r="Q237" s="7">
        <v>16.54</v>
      </c>
      <c r="R237" s="7">
        <v>0</v>
      </c>
      <c r="S237" s="7">
        <v>0</v>
      </c>
      <c r="T237" s="8">
        <f>SUM(IO_Pre_14[[#This Row],[JANUARY]:[DECEMBER]])</f>
        <v>445.68</v>
      </c>
      <c r="U237" s="11"/>
    </row>
    <row r="238" spans="1:21" x14ac:dyDescent="0.25">
      <c r="A238" s="6" t="s">
        <v>1259</v>
      </c>
      <c r="B238" s="6" t="str">
        <f>IF(ISERROR(VLOOKUP(IO_Pre_14[[#This Row],[APP_ID]],Table7[APPL_ID],1,FALSE)),"","Y")</f>
        <v>Y</v>
      </c>
      <c r="C238" s="6" t="str">
        <f>IF(ISERROR(VLOOKUP(IO_Pre_14[[#This Row],[APP_ID]],Sheet1!$C$2:$C$9,1,FALSE)),"","Y")</f>
        <v/>
      </c>
      <c r="D238" s="6" t="s">
        <v>1531</v>
      </c>
      <c r="E238" s="6" t="s">
        <v>1533</v>
      </c>
      <c r="F238" s="6" t="s">
        <v>1239</v>
      </c>
      <c r="G238" s="6">
        <v>1878</v>
      </c>
      <c r="H238" s="7">
        <v>0</v>
      </c>
      <c r="I238" s="7">
        <v>0</v>
      </c>
      <c r="J238" s="7">
        <v>14.18</v>
      </c>
      <c r="K238" s="7">
        <v>24.93</v>
      </c>
      <c r="L238" s="7">
        <v>58.34</v>
      </c>
      <c r="M238" s="7">
        <v>96.05</v>
      </c>
      <c r="N238" s="7">
        <v>90.63</v>
      </c>
      <c r="O238" s="7">
        <v>16.760000000000002</v>
      </c>
      <c r="P238" s="7">
        <v>7.79</v>
      </c>
      <c r="Q238" s="7">
        <v>12.25</v>
      </c>
      <c r="R238" s="7">
        <v>0</v>
      </c>
      <c r="S238" s="7">
        <v>0</v>
      </c>
      <c r="T238" s="8">
        <f>SUM(IO_Pre_14[[#This Row],[JANUARY]:[DECEMBER]])</f>
        <v>320.93</v>
      </c>
      <c r="U238" s="11"/>
    </row>
    <row r="239" spans="1:21" x14ac:dyDescent="0.25">
      <c r="A239" s="6" t="s">
        <v>1261</v>
      </c>
      <c r="B239" s="6" t="str">
        <f>IF(ISERROR(VLOOKUP(IO_Pre_14[[#This Row],[APP_ID]],Table7[APPL_ID],1,FALSE)),"","Y")</f>
        <v>Y</v>
      </c>
      <c r="C239" s="6" t="str">
        <f>IF(ISERROR(VLOOKUP(IO_Pre_14[[#This Row],[APP_ID]],Sheet1!$C$2:$C$9,1,FALSE)),"","Y")</f>
        <v/>
      </c>
      <c r="D239" s="6" t="s">
        <v>1531</v>
      </c>
      <c r="E239" s="6" t="s">
        <v>1533</v>
      </c>
      <c r="F239" s="6" t="s">
        <v>1239</v>
      </c>
      <c r="G239" s="6">
        <v>1873</v>
      </c>
      <c r="H239" s="7">
        <v>0</v>
      </c>
      <c r="I239" s="7">
        <v>68.540000000000006</v>
      </c>
      <c r="J239" s="7">
        <v>124.62</v>
      </c>
      <c r="K239" s="7">
        <v>153.62</v>
      </c>
      <c r="L239" s="7">
        <v>212.73</v>
      </c>
      <c r="M239" s="7">
        <v>229.51</v>
      </c>
      <c r="N239" s="7">
        <v>210.62</v>
      </c>
      <c r="O239" s="7">
        <v>180.92</v>
      </c>
      <c r="P239" s="7">
        <v>150.80000000000001</v>
      </c>
      <c r="Q239" s="7">
        <v>78.31</v>
      </c>
      <c r="R239" s="7">
        <v>0</v>
      </c>
      <c r="S239" s="7">
        <v>0</v>
      </c>
      <c r="T239" s="8">
        <f>SUM(IO_Pre_14[[#This Row],[JANUARY]:[DECEMBER]])</f>
        <v>1409.6699999999998</v>
      </c>
      <c r="U239" s="11"/>
    </row>
    <row r="240" spans="1:21" x14ac:dyDescent="0.25">
      <c r="A240" s="6" t="s">
        <v>802</v>
      </c>
      <c r="B240" s="6" t="str">
        <f>IF(ISERROR(VLOOKUP(IO_Pre_14[[#This Row],[APP_ID]],Table7[APPL_ID],1,FALSE)),"","Y")</f>
        <v>Y</v>
      </c>
      <c r="C240" s="6" t="str">
        <f>IF(ISERROR(VLOOKUP(IO_Pre_14[[#This Row],[APP_ID]],Sheet1!$C$2:$C$9,1,FALSE)),"","Y")</f>
        <v/>
      </c>
      <c r="D240" s="6" t="s">
        <v>1531</v>
      </c>
      <c r="E240" s="6" t="s">
        <v>1532</v>
      </c>
      <c r="F240" s="6" t="s">
        <v>803</v>
      </c>
      <c r="G240" s="6">
        <v>1912</v>
      </c>
      <c r="H240" s="7">
        <v>477</v>
      </c>
      <c r="I240" s="7">
        <v>288</v>
      </c>
      <c r="J240" s="7">
        <v>628</v>
      </c>
      <c r="K240" s="7">
        <v>513</v>
      </c>
      <c r="L240" s="7">
        <v>764</v>
      </c>
      <c r="M240" s="7">
        <v>839</v>
      </c>
      <c r="N240" s="7">
        <v>968</v>
      </c>
      <c r="O240" s="7">
        <v>928</v>
      </c>
      <c r="P240" s="7">
        <v>911</v>
      </c>
      <c r="Q240" s="7">
        <v>457</v>
      </c>
      <c r="R240" s="7">
        <v>106</v>
      </c>
      <c r="S240" s="7">
        <v>0</v>
      </c>
      <c r="T240" s="8">
        <f>SUM(IO_Pre_14[[#This Row],[JANUARY]:[DECEMBER]])</f>
        <v>6879</v>
      </c>
      <c r="U240" s="11"/>
    </row>
    <row r="241" spans="1:21" x14ac:dyDescent="0.25">
      <c r="A241" s="6" t="s">
        <v>938</v>
      </c>
      <c r="B241" s="6" t="str">
        <f>IF(ISERROR(VLOOKUP(IO_Pre_14[[#This Row],[APP_ID]],Table7[APPL_ID],1,FALSE)),"","Y")</f>
        <v>Y</v>
      </c>
      <c r="C241" s="6" t="str">
        <f>IF(ISERROR(VLOOKUP(IO_Pre_14[[#This Row],[APP_ID]],Sheet1!$C$2:$C$9,1,FALSE)),"","Y")</f>
        <v/>
      </c>
      <c r="D241" s="6" t="s">
        <v>1531</v>
      </c>
      <c r="E241" s="6" t="s">
        <v>1533</v>
      </c>
      <c r="F241" s="6" t="s">
        <v>939</v>
      </c>
      <c r="G241" s="6">
        <v>1872</v>
      </c>
      <c r="H241" s="7">
        <v>0</v>
      </c>
      <c r="I241" s="7">
        <v>39.619999999999997</v>
      </c>
      <c r="J241" s="7">
        <v>60.94</v>
      </c>
      <c r="K241" s="7">
        <v>87.18</v>
      </c>
      <c r="L241" s="7">
        <v>145.88</v>
      </c>
      <c r="M241" s="7">
        <v>194.39</v>
      </c>
      <c r="N241" s="7">
        <v>136.19999999999999</v>
      </c>
      <c r="O241" s="7">
        <v>122.14</v>
      </c>
      <c r="P241" s="7">
        <v>26.96</v>
      </c>
      <c r="Q241" s="7">
        <v>0</v>
      </c>
      <c r="R241" s="7">
        <v>0</v>
      </c>
      <c r="S241" s="7">
        <v>0</v>
      </c>
      <c r="T241" s="8">
        <f>SUM(IO_Pre_14[[#This Row],[JANUARY]:[DECEMBER]])</f>
        <v>813.31000000000006</v>
      </c>
      <c r="U241" s="11"/>
    </row>
    <row r="242" spans="1:21" x14ac:dyDescent="0.25">
      <c r="A242" s="6" t="s">
        <v>839</v>
      </c>
      <c r="B242" s="6" t="str">
        <f>IF(ISERROR(VLOOKUP(IO_Pre_14[[#This Row],[APP_ID]],Table7[APPL_ID],1,FALSE)),"","Y")</f>
        <v>Y</v>
      </c>
      <c r="C242" s="6" t="str">
        <f>IF(ISERROR(VLOOKUP(IO_Pre_14[[#This Row],[APP_ID]],Sheet1!$C$2:$C$9,1,FALSE)),"","Y")</f>
        <v/>
      </c>
      <c r="D242" s="6" t="s">
        <v>1531</v>
      </c>
      <c r="E242" s="6" t="s">
        <v>1532</v>
      </c>
      <c r="F242" s="6" t="s">
        <v>840</v>
      </c>
      <c r="G242" s="6">
        <v>1912</v>
      </c>
      <c r="H242" s="7">
        <v>514</v>
      </c>
      <c r="I242" s="7">
        <v>118</v>
      </c>
      <c r="J242" s="7">
        <v>293</v>
      </c>
      <c r="K242" s="7">
        <v>420</v>
      </c>
      <c r="L242" s="7">
        <v>634</v>
      </c>
      <c r="M242" s="7">
        <v>743</v>
      </c>
      <c r="N242" s="7">
        <v>875</v>
      </c>
      <c r="O242" s="7">
        <v>908</v>
      </c>
      <c r="P242" s="7">
        <v>561</v>
      </c>
      <c r="Q242" s="7">
        <v>328</v>
      </c>
      <c r="R242" s="7">
        <v>2</v>
      </c>
      <c r="S242" s="7">
        <v>0</v>
      </c>
      <c r="T242" s="8">
        <f>SUM(IO_Pre_14[[#This Row],[JANUARY]:[DECEMBER]])</f>
        <v>5396</v>
      </c>
      <c r="U242" s="11"/>
    </row>
    <row r="243" spans="1:21" x14ac:dyDescent="0.25">
      <c r="A243" s="6" t="s">
        <v>1440</v>
      </c>
      <c r="B243" s="6" t="str">
        <f>IF(ISERROR(VLOOKUP(IO_Pre_14[[#This Row],[APP_ID]],Table7[APPL_ID],1,FALSE)),"","Y")</f>
        <v>Y</v>
      </c>
      <c r="C243" s="6" t="str">
        <f>IF(ISERROR(VLOOKUP(IO_Pre_14[[#This Row],[APP_ID]],Sheet1!$C$2:$C$9,1,FALSE)),"","Y")</f>
        <v/>
      </c>
      <c r="D243" s="6" t="s">
        <v>1531</v>
      </c>
      <c r="E243" s="6" t="s">
        <v>1533</v>
      </c>
      <c r="F243" s="6" t="s">
        <v>1441</v>
      </c>
      <c r="G243" s="12">
        <v>1860</v>
      </c>
      <c r="H243" s="7">
        <v>43.72</v>
      </c>
      <c r="I243" s="7">
        <v>42.93</v>
      </c>
      <c r="J243" s="7">
        <v>54.26</v>
      </c>
      <c r="K243" s="7">
        <v>104.31</v>
      </c>
      <c r="L243" s="7">
        <v>176.29</v>
      </c>
      <c r="M243" s="7">
        <v>193.26</v>
      </c>
      <c r="N243" s="7">
        <v>185.34</v>
      </c>
      <c r="O243" s="7">
        <v>170.08</v>
      </c>
      <c r="P243" s="7">
        <v>125.49</v>
      </c>
      <c r="Q243" s="7">
        <v>59.73</v>
      </c>
      <c r="R243" s="7">
        <v>12.71</v>
      </c>
      <c r="S243" s="7">
        <v>25.89</v>
      </c>
      <c r="T243" s="8">
        <f>SUM(IO_Pre_14[[#This Row],[JANUARY]:[DECEMBER]])</f>
        <v>1194.0100000000002</v>
      </c>
      <c r="U243" s="11"/>
    </row>
    <row r="244" spans="1:21" x14ac:dyDescent="0.25">
      <c r="A244" s="6" t="s">
        <v>1003</v>
      </c>
      <c r="B244" s="6" t="str">
        <f>IF(ISERROR(VLOOKUP(IO_Pre_14[[#This Row],[APP_ID]],Table7[APPL_ID],1,FALSE)),"","Y")</f>
        <v>Y</v>
      </c>
      <c r="C244" s="6" t="str">
        <f>IF(ISERROR(VLOOKUP(IO_Pre_14[[#This Row],[APP_ID]],Sheet1!$C$2:$C$9,1,FALSE)),"","Y")</f>
        <v/>
      </c>
      <c r="D244" s="6" t="s">
        <v>1531</v>
      </c>
      <c r="E244" s="6" t="s">
        <v>1532</v>
      </c>
      <c r="F244" s="6" t="s">
        <v>1004</v>
      </c>
      <c r="G244" s="6">
        <v>1866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27.75</v>
      </c>
      <c r="Q244" s="7">
        <v>27.75</v>
      </c>
      <c r="R244" s="7">
        <v>0</v>
      </c>
      <c r="S244" s="7">
        <v>0</v>
      </c>
      <c r="T244" s="8">
        <f>SUM(IO_Pre_14[[#This Row],[JANUARY]:[DECEMBER]])</f>
        <v>55.5</v>
      </c>
      <c r="U244" s="11"/>
    </row>
    <row r="245" spans="1:21" x14ac:dyDescent="0.25">
      <c r="A245" s="6" t="s">
        <v>1442</v>
      </c>
      <c r="B245" s="6" t="str">
        <f>IF(ISERROR(VLOOKUP(IO_Pre_14[[#This Row],[APP_ID]],Table7[APPL_ID],1,FALSE)),"","Y")</f>
        <v>Y</v>
      </c>
      <c r="C245" s="6" t="str">
        <f>IF(ISERROR(VLOOKUP(IO_Pre_14[[#This Row],[APP_ID]],Sheet1!$C$2:$C$9,1,FALSE)),"","Y")</f>
        <v/>
      </c>
      <c r="D245" s="6" t="s">
        <v>1531</v>
      </c>
      <c r="E245" s="6" t="s">
        <v>1533</v>
      </c>
      <c r="F245" s="6" t="s">
        <v>1441</v>
      </c>
      <c r="G245" s="12">
        <v>1864</v>
      </c>
      <c r="H245" s="7">
        <v>17.07</v>
      </c>
      <c r="I245" s="7">
        <v>14.12</v>
      </c>
      <c r="J245" s="7">
        <v>17.98</v>
      </c>
      <c r="K245" s="7">
        <v>40.15</v>
      </c>
      <c r="L245" s="7">
        <v>71.099999999999994</v>
      </c>
      <c r="M245" s="7">
        <v>77.73</v>
      </c>
      <c r="N245" s="7">
        <v>75.3</v>
      </c>
      <c r="O245" s="7">
        <v>69.790000000000006</v>
      </c>
      <c r="P245" s="7">
        <v>50.4</v>
      </c>
      <c r="Q245" s="7">
        <v>25.54</v>
      </c>
      <c r="R245" s="7">
        <v>4.72</v>
      </c>
      <c r="S245" s="7">
        <v>9.3800000000000008</v>
      </c>
      <c r="T245" s="8">
        <f>SUM(IO_Pre_14[[#This Row],[JANUARY]:[DECEMBER]])</f>
        <v>473.28000000000003</v>
      </c>
      <c r="U245" s="11"/>
    </row>
    <row r="246" spans="1:21" x14ac:dyDescent="0.25">
      <c r="A246" s="6" t="s">
        <v>800</v>
      </c>
      <c r="B246" s="6" t="str">
        <f>IF(ISERROR(VLOOKUP(IO_Pre_14[[#This Row],[APP_ID]],Table7[APPL_ID],1,FALSE)),"","Y")</f>
        <v>Y</v>
      </c>
      <c r="C246" s="6" t="str">
        <f>IF(ISERROR(VLOOKUP(IO_Pre_14[[#This Row],[APP_ID]],Sheet1!$C$2:$C$9,1,FALSE)),"","Y")</f>
        <v/>
      </c>
      <c r="D246" s="6" t="s">
        <v>1531</v>
      </c>
      <c r="E246" s="6" t="s">
        <v>1533</v>
      </c>
      <c r="F246" s="6" t="s">
        <v>801</v>
      </c>
      <c r="G246" s="6">
        <v>1859</v>
      </c>
      <c r="H246" s="7">
        <v>37.18</v>
      </c>
      <c r="I246" s="7">
        <v>76.89</v>
      </c>
      <c r="J246" s="7">
        <v>161.12</v>
      </c>
      <c r="K246" s="7">
        <v>192.1</v>
      </c>
      <c r="L246" s="7">
        <v>373.44</v>
      </c>
      <c r="M246" s="7">
        <v>676.55</v>
      </c>
      <c r="N246" s="7">
        <v>681.95</v>
      </c>
      <c r="O246" s="7">
        <v>522.53</v>
      </c>
      <c r="P246" s="7">
        <v>189.58</v>
      </c>
      <c r="Q246" s="7">
        <v>118.93</v>
      </c>
      <c r="R246" s="7">
        <v>76.78</v>
      </c>
      <c r="S246" s="7">
        <v>16.04</v>
      </c>
      <c r="T246" s="8">
        <f>SUM(IO_Pre_14[[#This Row],[JANUARY]:[DECEMBER]])</f>
        <v>3123.09</v>
      </c>
      <c r="U246" s="11"/>
    </row>
    <row r="247" spans="1:21" x14ac:dyDescent="0.25">
      <c r="A247" s="6" t="s">
        <v>836</v>
      </c>
      <c r="B247" s="6" t="str">
        <f>IF(ISERROR(VLOOKUP(IO_Pre_14[[#This Row],[APP_ID]],Table7[APPL_ID],1,FALSE)),"","Y")</f>
        <v>Y</v>
      </c>
      <c r="C247" s="6" t="str">
        <f>IF(ISERROR(VLOOKUP(IO_Pre_14[[#This Row],[APP_ID]],Sheet1!$C$2:$C$9,1,FALSE)),"","Y")</f>
        <v/>
      </c>
      <c r="D247" s="6" t="s">
        <v>1531</v>
      </c>
      <c r="E247" s="6" t="s">
        <v>1533</v>
      </c>
      <c r="F247" s="6" t="s">
        <v>801</v>
      </c>
      <c r="G247" s="6">
        <v>1859</v>
      </c>
      <c r="H247" s="7">
        <v>0</v>
      </c>
      <c r="I247" s="7">
        <v>9.33</v>
      </c>
      <c r="J247" s="7">
        <v>21.26</v>
      </c>
      <c r="K247" s="7">
        <v>20.100000000000001</v>
      </c>
      <c r="L247" s="7">
        <v>38.130000000000003</v>
      </c>
      <c r="M247" s="7">
        <v>102.27</v>
      </c>
      <c r="N247" s="7">
        <v>107</v>
      </c>
      <c r="O247" s="7">
        <v>77.459999999999994</v>
      </c>
      <c r="P247" s="7">
        <v>10.02</v>
      </c>
      <c r="Q247" s="7">
        <v>9.9499999999999993</v>
      </c>
      <c r="R247" s="7">
        <v>10.76</v>
      </c>
      <c r="S247" s="7">
        <v>0</v>
      </c>
      <c r="T247" s="8">
        <f>SUM(IO_Pre_14[[#This Row],[JANUARY]:[DECEMBER]])</f>
        <v>406.28</v>
      </c>
      <c r="U247" s="11"/>
    </row>
    <row r="248" spans="1:21" x14ac:dyDescent="0.25">
      <c r="A248" s="6" t="s">
        <v>1117</v>
      </c>
      <c r="B248" s="6" t="str">
        <f>IF(ISERROR(VLOOKUP(IO_Pre_14[[#This Row],[APP_ID]],Table7[APPL_ID],1,FALSE)),"","Y")</f>
        <v>Y</v>
      </c>
      <c r="C248" s="6" t="str">
        <f>IF(ISERROR(VLOOKUP(IO_Pre_14[[#This Row],[APP_ID]],Sheet1!$C$2:$C$9,1,FALSE)),"","Y")</f>
        <v/>
      </c>
      <c r="D248" s="6" t="s">
        <v>1531</v>
      </c>
      <c r="E248" s="6" t="s">
        <v>1532</v>
      </c>
      <c r="F248" s="6" t="s">
        <v>1118</v>
      </c>
      <c r="G248" s="6">
        <v>1869</v>
      </c>
      <c r="H248" s="7">
        <v>0</v>
      </c>
      <c r="I248" s="7">
        <v>0</v>
      </c>
      <c r="J248" s="7">
        <v>0</v>
      </c>
      <c r="K248" s="7">
        <v>96.84</v>
      </c>
      <c r="L248" s="7">
        <v>132.88</v>
      </c>
      <c r="M248" s="7">
        <v>173.9</v>
      </c>
      <c r="N248" s="7">
        <v>173.49</v>
      </c>
      <c r="O248" s="7">
        <v>137.68</v>
      </c>
      <c r="P248" s="7">
        <v>71.12</v>
      </c>
      <c r="Q248" s="7">
        <v>0</v>
      </c>
      <c r="R248" s="7">
        <v>0</v>
      </c>
      <c r="S248" s="7">
        <v>0</v>
      </c>
      <c r="T248" s="8">
        <f>SUM(IO_Pre_14[[#This Row],[JANUARY]:[DECEMBER]])</f>
        <v>785.91</v>
      </c>
      <c r="U248" s="11"/>
    </row>
    <row r="249" spans="1:21" x14ac:dyDescent="0.25">
      <c r="A249" s="6" t="s">
        <v>869</v>
      </c>
      <c r="B249" s="6" t="str">
        <f>IF(ISERROR(VLOOKUP(IO_Pre_14[[#This Row],[APP_ID]],Table7[APPL_ID],1,FALSE)),"","Y")</f>
        <v>Y</v>
      </c>
      <c r="C249" s="6" t="str">
        <f>IF(ISERROR(VLOOKUP(IO_Pre_14[[#This Row],[APP_ID]],Sheet1!$C$2:$C$9,1,FALSE)),"","Y")</f>
        <v/>
      </c>
      <c r="D249" s="6" t="s">
        <v>1531</v>
      </c>
      <c r="E249" s="6" t="s">
        <v>1533</v>
      </c>
      <c r="F249" s="6" t="s">
        <v>801</v>
      </c>
      <c r="G249" s="6">
        <v>1861</v>
      </c>
      <c r="H249" s="7">
        <v>1.42</v>
      </c>
      <c r="I249" s="7">
        <v>33.380000000000003</v>
      </c>
      <c r="J249" s="7">
        <v>73.75</v>
      </c>
      <c r="K249" s="7">
        <v>76.19</v>
      </c>
      <c r="L249" s="7">
        <v>135.66999999999999</v>
      </c>
      <c r="M249" s="7">
        <v>306.83999999999997</v>
      </c>
      <c r="N249" s="7">
        <v>315.98</v>
      </c>
      <c r="O249" s="7">
        <v>233.3</v>
      </c>
      <c r="P249" s="7">
        <v>50.98</v>
      </c>
      <c r="Q249" s="7">
        <v>37.880000000000003</v>
      </c>
      <c r="R249" s="7">
        <v>34.659999999999997</v>
      </c>
      <c r="S249" s="7">
        <v>0.61</v>
      </c>
      <c r="T249" s="8">
        <f>SUM(IO_Pre_14[[#This Row],[JANUARY]:[DECEMBER]])</f>
        <v>1300.6600000000001</v>
      </c>
      <c r="U249" s="11"/>
    </row>
    <row r="250" spans="1:21" x14ac:dyDescent="0.25">
      <c r="A250" s="6" t="s">
        <v>893</v>
      </c>
      <c r="B250" s="6" t="str">
        <f>IF(ISERROR(VLOOKUP(IO_Pre_14[[#This Row],[APP_ID]],Table7[APPL_ID],1,FALSE)),"","Y")</f>
        <v>Y</v>
      </c>
      <c r="C250" s="6" t="str">
        <f>IF(ISERROR(VLOOKUP(IO_Pre_14[[#This Row],[APP_ID]],Sheet1!$C$2:$C$9,1,FALSE)),"","Y")</f>
        <v/>
      </c>
      <c r="D250" s="6" t="s">
        <v>1531</v>
      </c>
      <c r="E250" s="6" t="s">
        <v>1533</v>
      </c>
      <c r="F250" s="6" t="s">
        <v>801</v>
      </c>
      <c r="G250" s="6">
        <v>1861</v>
      </c>
      <c r="H250" s="7">
        <v>4.99</v>
      </c>
      <c r="I250" s="7">
        <v>41.45</v>
      </c>
      <c r="J250" s="7">
        <v>86.67</v>
      </c>
      <c r="K250" s="7">
        <v>103.7</v>
      </c>
      <c r="L250" s="7">
        <v>167.26</v>
      </c>
      <c r="M250" s="7">
        <v>256.69</v>
      </c>
      <c r="N250" s="7">
        <v>251.56</v>
      </c>
      <c r="O250" s="7">
        <v>197.41</v>
      </c>
      <c r="P250" s="7">
        <v>95.61</v>
      </c>
      <c r="Q250" s="7">
        <v>52.07</v>
      </c>
      <c r="R250" s="7">
        <v>34.94</v>
      </c>
      <c r="S250" s="7">
        <v>2.15</v>
      </c>
      <c r="T250" s="8">
        <f>SUM(IO_Pre_14[[#This Row],[JANUARY]:[DECEMBER]])</f>
        <v>1294.5</v>
      </c>
      <c r="U250" s="11"/>
    </row>
    <row r="251" spans="1:21" x14ac:dyDescent="0.25">
      <c r="A251" s="6" t="s">
        <v>1317</v>
      </c>
      <c r="B251" s="6" t="str">
        <f>IF(ISERROR(VLOOKUP(IO_Pre_14[[#This Row],[APP_ID]],Table7[APPL_ID],1,FALSE)),"","Y")</f>
        <v>Y</v>
      </c>
      <c r="C251" s="6" t="str">
        <f>IF(ISERROR(VLOOKUP(IO_Pre_14[[#This Row],[APP_ID]],Sheet1!$C$2:$C$9,1,FALSE)),"","Y")</f>
        <v/>
      </c>
      <c r="D251" s="6" t="s">
        <v>1531</v>
      </c>
      <c r="E251" s="6" t="s">
        <v>1532</v>
      </c>
      <c r="F251" s="6" t="s">
        <v>1318</v>
      </c>
      <c r="G251" s="6">
        <v>1877</v>
      </c>
      <c r="H251" s="7">
        <v>0</v>
      </c>
      <c r="I251" s="7">
        <v>0</v>
      </c>
      <c r="J251" s="7">
        <v>0</v>
      </c>
      <c r="K251" s="7">
        <v>68.36</v>
      </c>
      <c r="L251" s="7">
        <v>79.22</v>
      </c>
      <c r="M251" s="7">
        <v>63.34</v>
      </c>
      <c r="N251" s="7">
        <v>53.03</v>
      </c>
      <c r="O251" s="7">
        <v>4.96</v>
      </c>
      <c r="P251" s="7">
        <v>0.87</v>
      </c>
      <c r="Q251" s="7">
        <v>54.68</v>
      </c>
      <c r="R251" s="7">
        <v>0</v>
      </c>
      <c r="S251" s="7">
        <v>0</v>
      </c>
      <c r="T251" s="8">
        <f>SUM(IO_Pre_14[[#This Row],[JANUARY]:[DECEMBER]])</f>
        <v>324.45999999999998</v>
      </c>
      <c r="U251" s="11"/>
    </row>
    <row r="252" spans="1:21" x14ac:dyDescent="0.25">
      <c r="A252" s="6" t="s">
        <v>897</v>
      </c>
      <c r="B252" s="6" t="str">
        <f>IF(ISERROR(VLOOKUP(IO_Pre_14[[#This Row],[APP_ID]],Table7[APPL_ID],1,FALSE)),"","Y")</f>
        <v>Y</v>
      </c>
      <c r="C252" s="6" t="str">
        <f>IF(ISERROR(VLOOKUP(IO_Pre_14[[#This Row],[APP_ID]],Sheet1!$C$2:$C$9,1,FALSE)),"","Y")</f>
        <v/>
      </c>
      <c r="D252" s="6" t="s">
        <v>1531</v>
      </c>
      <c r="E252" s="6" t="s">
        <v>1533</v>
      </c>
      <c r="F252" s="6" t="s">
        <v>801</v>
      </c>
      <c r="G252" s="6">
        <v>1860</v>
      </c>
      <c r="H252" s="7">
        <v>0</v>
      </c>
      <c r="I252" s="7">
        <v>44.1</v>
      </c>
      <c r="J252" s="7">
        <v>92.79</v>
      </c>
      <c r="K252" s="7">
        <v>96.94</v>
      </c>
      <c r="L252" s="7">
        <v>242.36</v>
      </c>
      <c r="M252" s="7">
        <v>510.61</v>
      </c>
      <c r="N252" s="7">
        <v>418.41</v>
      </c>
      <c r="O252" s="7">
        <v>175.2</v>
      </c>
      <c r="P252" s="7">
        <v>29.32</v>
      </c>
      <c r="Q252" s="7">
        <v>64.73</v>
      </c>
      <c r="R252" s="7">
        <v>49.54</v>
      </c>
      <c r="S252" s="7">
        <v>0</v>
      </c>
      <c r="T252" s="8">
        <f>SUM(IO_Pre_14[[#This Row],[JANUARY]:[DECEMBER]])</f>
        <v>1724</v>
      </c>
      <c r="U252" s="11"/>
    </row>
    <row r="253" spans="1:21" x14ac:dyDescent="0.25">
      <c r="A253" s="6" t="s">
        <v>904</v>
      </c>
      <c r="B253" s="6" t="str">
        <f>IF(ISERROR(VLOOKUP(IO_Pre_14[[#This Row],[APP_ID]],Table7[APPL_ID],1,FALSE)),"","Y")</f>
        <v>Y</v>
      </c>
      <c r="C253" s="6" t="str">
        <f>IF(ISERROR(VLOOKUP(IO_Pre_14[[#This Row],[APP_ID]],Sheet1!$C$2:$C$9,1,FALSE)),"","Y")</f>
        <v/>
      </c>
      <c r="D253" s="6" t="s">
        <v>1531</v>
      </c>
      <c r="E253" s="6" t="s">
        <v>1533</v>
      </c>
      <c r="F253" s="6" t="s">
        <v>801</v>
      </c>
      <c r="G253" s="6">
        <v>1861</v>
      </c>
      <c r="H253" s="7">
        <v>1.17</v>
      </c>
      <c r="I253" s="7">
        <v>29.38</v>
      </c>
      <c r="J253" s="7">
        <v>66.69</v>
      </c>
      <c r="K253" s="7">
        <v>63.8</v>
      </c>
      <c r="L253" s="7">
        <v>122.26</v>
      </c>
      <c r="M253" s="7">
        <v>322.24</v>
      </c>
      <c r="N253" s="7">
        <v>336.75</v>
      </c>
      <c r="O253" s="7">
        <v>244.35</v>
      </c>
      <c r="P253" s="7">
        <v>33.78</v>
      </c>
      <c r="Q253" s="7">
        <v>32.4</v>
      </c>
      <c r="R253" s="7">
        <v>33.869999999999997</v>
      </c>
      <c r="S253" s="7">
        <v>0.5</v>
      </c>
      <c r="T253" s="8">
        <f>SUM(IO_Pre_14[[#This Row],[JANUARY]:[DECEMBER]])</f>
        <v>1287.1899999999998</v>
      </c>
      <c r="U253" s="11"/>
    </row>
    <row r="254" spans="1:21" x14ac:dyDescent="0.25">
      <c r="A254" s="6" t="s">
        <v>1319</v>
      </c>
      <c r="B254" s="6" t="str">
        <f>IF(ISERROR(VLOOKUP(IO_Pre_14[[#This Row],[APP_ID]],Table7[APPL_ID],1,FALSE)),"","Y")</f>
        <v>Y</v>
      </c>
      <c r="C254" s="6" t="str">
        <f>IF(ISERROR(VLOOKUP(IO_Pre_14[[#This Row],[APP_ID]],Sheet1!$C$2:$C$9,1,FALSE)),"","Y")</f>
        <v/>
      </c>
      <c r="D254" s="6" t="s">
        <v>1531</v>
      </c>
      <c r="E254" s="6" t="s">
        <v>1532</v>
      </c>
      <c r="F254" s="6" t="s">
        <v>1318</v>
      </c>
      <c r="G254" s="6">
        <v>1877</v>
      </c>
      <c r="H254" s="7">
        <v>0</v>
      </c>
      <c r="I254" s="7">
        <v>0</v>
      </c>
      <c r="J254" s="7">
        <v>0</v>
      </c>
      <c r="K254" s="7">
        <v>68.36</v>
      </c>
      <c r="L254" s="7">
        <v>79.22</v>
      </c>
      <c r="M254" s="7">
        <v>63.34</v>
      </c>
      <c r="N254" s="7">
        <v>53.03</v>
      </c>
      <c r="O254" s="7">
        <v>4.96</v>
      </c>
      <c r="P254" s="7">
        <v>0.87</v>
      </c>
      <c r="Q254" s="7">
        <v>54.68</v>
      </c>
      <c r="R254" s="7">
        <v>0</v>
      </c>
      <c r="S254" s="7">
        <v>0</v>
      </c>
      <c r="T254" s="8">
        <f>SUM(IO_Pre_14[[#This Row],[JANUARY]:[DECEMBER]])</f>
        <v>324.45999999999998</v>
      </c>
      <c r="U254" s="11"/>
    </row>
    <row r="255" spans="1:21" x14ac:dyDescent="0.25">
      <c r="A255" s="6" t="s">
        <v>248</v>
      </c>
      <c r="B255" s="6" t="str">
        <f>IF(ISERROR(VLOOKUP(IO_Pre_14[[#This Row],[APP_ID]],Table7[APPL_ID],1,FALSE)),"","Y")</f>
        <v>Y</v>
      </c>
      <c r="C255" s="6" t="str">
        <f>IF(ISERROR(VLOOKUP(IO_Pre_14[[#This Row],[APP_ID]],Sheet1!$C$2:$C$9,1,FALSE)),"","Y")</f>
        <v/>
      </c>
      <c r="D255" s="6" t="s">
        <v>1531</v>
      </c>
      <c r="E255" s="6" t="s">
        <v>1532</v>
      </c>
      <c r="F255" s="6" t="s">
        <v>249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8">
        <f>SUM(IO_Pre_14[[#This Row],[JANUARY]:[DECEMBER]])</f>
        <v>0</v>
      </c>
      <c r="U255" s="11"/>
    </row>
    <row r="256" spans="1:21" x14ac:dyDescent="0.25">
      <c r="A256" s="6" t="s">
        <v>857</v>
      </c>
      <c r="B256" s="6" t="str">
        <f>IF(ISERROR(VLOOKUP(IO_Pre_14[[#This Row],[APP_ID]],Table7[APPL_ID],1,FALSE)),"","Y")</f>
        <v>Y</v>
      </c>
      <c r="C256" s="6" t="str">
        <f>IF(ISERROR(VLOOKUP(IO_Pre_14[[#This Row],[APP_ID]],Sheet1!$C$2:$C$9,1,FALSE)),"","Y")</f>
        <v/>
      </c>
      <c r="D256" s="6" t="s">
        <v>1531</v>
      </c>
      <c r="E256" s="6" t="s">
        <v>1533</v>
      </c>
      <c r="F256" s="6" t="s">
        <v>858</v>
      </c>
      <c r="G256" s="6">
        <v>1877</v>
      </c>
      <c r="H256" s="7">
        <v>42.05</v>
      </c>
      <c r="I256" s="7">
        <v>29.24</v>
      </c>
      <c r="J256" s="7">
        <v>50.52</v>
      </c>
      <c r="K256" s="7">
        <v>57.45</v>
      </c>
      <c r="L256" s="7">
        <v>113.95</v>
      </c>
      <c r="M256" s="7">
        <v>146.62</v>
      </c>
      <c r="N256" s="7">
        <v>134.22</v>
      </c>
      <c r="O256" s="7">
        <v>113.34</v>
      </c>
      <c r="P256" s="7">
        <v>70.02</v>
      </c>
      <c r="Q256" s="7">
        <v>42.21</v>
      </c>
      <c r="R256" s="7">
        <v>0</v>
      </c>
      <c r="S256" s="7">
        <v>0</v>
      </c>
      <c r="T256" s="8">
        <f>SUM(IO_Pre_14[[#This Row],[JANUARY]:[DECEMBER]])</f>
        <v>799.62</v>
      </c>
      <c r="U256" s="11"/>
    </row>
    <row r="257" spans="1:21" x14ac:dyDescent="0.25">
      <c r="A257" s="6" t="s">
        <v>1136</v>
      </c>
      <c r="B257" s="6" t="str">
        <f>IF(ISERROR(VLOOKUP(IO_Pre_14[[#This Row],[APP_ID]],Table7[APPL_ID],1,FALSE)),"","Y")</f>
        <v>Y</v>
      </c>
      <c r="C257" s="6" t="str">
        <f>IF(ISERROR(VLOOKUP(IO_Pre_14[[#This Row],[APP_ID]],Sheet1!$C$2:$C$9,1,FALSE)),"","Y")</f>
        <v/>
      </c>
      <c r="D257" s="6" t="s">
        <v>1531</v>
      </c>
      <c r="E257" s="6" t="s">
        <v>1532</v>
      </c>
      <c r="F257" s="6" t="s">
        <v>1070</v>
      </c>
      <c r="G257" s="6">
        <v>1860</v>
      </c>
      <c r="H257" s="7">
        <v>37.090000000000003</v>
      </c>
      <c r="I257" s="7">
        <v>21.35</v>
      </c>
      <c r="J257" s="7">
        <v>40.909999999999997</v>
      </c>
      <c r="K257" s="7">
        <v>69.94</v>
      </c>
      <c r="L257" s="7">
        <v>122.18</v>
      </c>
      <c r="M257" s="7">
        <v>132.06</v>
      </c>
      <c r="N257" s="7">
        <v>127.48</v>
      </c>
      <c r="O257" s="7">
        <v>111.5</v>
      </c>
      <c r="P257" s="7">
        <v>85.14</v>
      </c>
      <c r="Q257" s="7">
        <v>51.8</v>
      </c>
      <c r="R257" s="7">
        <v>20.64</v>
      </c>
      <c r="S257" s="7">
        <v>15.2</v>
      </c>
      <c r="T257" s="8">
        <f>SUM(IO_Pre_14[[#This Row],[JANUARY]:[DECEMBER]])</f>
        <v>835.29</v>
      </c>
      <c r="U257" s="11"/>
    </row>
    <row r="258" spans="1:21" x14ac:dyDescent="0.25">
      <c r="A258" s="6" t="s">
        <v>1143</v>
      </c>
      <c r="B258" s="6" t="str">
        <f>IF(ISERROR(VLOOKUP(IO_Pre_14[[#This Row],[APP_ID]],Table7[APPL_ID],1,FALSE)),"","Y")</f>
        <v>Y</v>
      </c>
      <c r="C258" s="6" t="str">
        <f>IF(ISERROR(VLOOKUP(IO_Pre_14[[#This Row],[APP_ID]],Sheet1!$C$2:$C$9,1,FALSE)),"","Y")</f>
        <v/>
      </c>
      <c r="D258" s="6" t="s">
        <v>1531</v>
      </c>
      <c r="E258" s="6" t="s">
        <v>1532</v>
      </c>
      <c r="F258" s="6" t="s">
        <v>1070</v>
      </c>
      <c r="G258" s="6">
        <v>1871</v>
      </c>
      <c r="H258" s="7">
        <v>48.51</v>
      </c>
      <c r="I258" s="7">
        <v>27.93</v>
      </c>
      <c r="J258" s="7">
        <v>53.52</v>
      </c>
      <c r="K258" s="7">
        <v>91.49</v>
      </c>
      <c r="L258" s="7">
        <v>159.81</v>
      </c>
      <c r="M258" s="7">
        <v>172.74</v>
      </c>
      <c r="N258" s="7">
        <v>166.75</v>
      </c>
      <c r="O258" s="7">
        <v>145.85</v>
      </c>
      <c r="P258" s="7">
        <v>111.37</v>
      </c>
      <c r="Q258" s="7">
        <v>67.760000000000005</v>
      </c>
      <c r="R258" s="7">
        <v>27</v>
      </c>
      <c r="S258" s="7">
        <v>19.89</v>
      </c>
      <c r="T258" s="8">
        <f>SUM(IO_Pre_14[[#This Row],[JANUARY]:[DECEMBER]])</f>
        <v>1092.6200000000001</v>
      </c>
      <c r="U258" s="11"/>
    </row>
    <row r="259" spans="1:21" x14ac:dyDescent="0.25">
      <c r="A259" s="6" t="s">
        <v>780</v>
      </c>
      <c r="B259" s="6" t="str">
        <f>IF(ISERROR(VLOOKUP(IO_Pre_14[[#This Row],[APP_ID]],Table7[APPL_ID],1,FALSE)),"","Y")</f>
        <v>Y</v>
      </c>
      <c r="C259" s="6" t="str">
        <f>IF(ISERROR(VLOOKUP(IO_Pre_14[[#This Row],[APP_ID]],Sheet1!$C$2:$C$9,1,FALSE)),"","Y")</f>
        <v/>
      </c>
      <c r="D259" s="6" t="s">
        <v>1531</v>
      </c>
      <c r="E259" s="6" t="s">
        <v>1533</v>
      </c>
      <c r="F259" s="6" t="s">
        <v>781</v>
      </c>
      <c r="G259" s="6">
        <v>1883</v>
      </c>
      <c r="H259" s="7">
        <v>48.15</v>
      </c>
      <c r="I259" s="7">
        <v>28.78</v>
      </c>
      <c r="J259" s="7">
        <v>46.88</v>
      </c>
      <c r="K259" s="7">
        <v>50.47</v>
      </c>
      <c r="L259" s="7">
        <v>104.04</v>
      </c>
      <c r="M259" s="7">
        <v>134.47999999999999</v>
      </c>
      <c r="N259" s="7">
        <v>142.52000000000001</v>
      </c>
      <c r="O259" s="7">
        <v>128.63</v>
      </c>
      <c r="P259" s="7">
        <v>69.430000000000007</v>
      </c>
      <c r="Q259" s="7">
        <v>40.1</v>
      </c>
      <c r="R259" s="7">
        <v>0</v>
      </c>
      <c r="S259" s="7">
        <v>0</v>
      </c>
      <c r="T259" s="8">
        <f>SUM(IO_Pre_14[[#This Row],[JANUARY]:[DECEMBER]])</f>
        <v>793.4799999999999</v>
      </c>
      <c r="U259" s="11"/>
    </row>
    <row r="260" spans="1:21" x14ac:dyDescent="0.25">
      <c r="A260" s="6" t="s">
        <v>975</v>
      </c>
      <c r="B260" s="6" t="str">
        <f>IF(ISERROR(VLOOKUP(IO_Pre_14[[#This Row],[APP_ID]],Table7[APPL_ID],1,FALSE)),"","Y")</f>
        <v>Y</v>
      </c>
      <c r="C260" s="6" t="str">
        <f>IF(ISERROR(VLOOKUP(IO_Pre_14[[#This Row],[APP_ID]],Sheet1!$C$2:$C$9,1,FALSE)),"","Y")</f>
        <v/>
      </c>
      <c r="D260" s="6" t="s">
        <v>1531</v>
      </c>
      <c r="E260" s="6" t="s">
        <v>1532</v>
      </c>
      <c r="F260" s="6" t="s">
        <v>976</v>
      </c>
      <c r="G260" s="6">
        <v>1869</v>
      </c>
      <c r="H260" s="7">
        <v>63.93</v>
      </c>
      <c r="I260" s="7">
        <v>0</v>
      </c>
      <c r="J260" s="7">
        <v>0</v>
      </c>
      <c r="K260" s="7">
        <v>13.56</v>
      </c>
      <c r="L260" s="7">
        <v>27.95</v>
      </c>
      <c r="M260" s="7">
        <v>78.81</v>
      </c>
      <c r="N260" s="7">
        <v>85.01</v>
      </c>
      <c r="O260" s="7">
        <v>0</v>
      </c>
      <c r="P260" s="7">
        <v>0</v>
      </c>
      <c r="Q260" s="7">
        <v>0</v>
      </c>
      <c r="R260" s="7">
        <v>48.18</v>
      </c>
      <c r="S260" s="7">
        <v>49.81</v>
      </c>
      <c r="T260" s="8">
        <f>SUM(IO_Pre_14[[#This Row],[JANUARY]:[DECEMBER]])</f>
        <v>367.25</v>
      </c>
      <c r="U260" s="11"/>
    </row>
    <row r="261" spans="1:21" x14ac:dyDescent="0.25">
      <c r="A261" s="6" t="s">
        <v>1298</v>
      </c>
      <c r="B261" s="6" t="str">
        <f>IF(ISERROR(VLOOKUP(IO_Pre_14[[#This Row],[APP_ID]],Table7[APPL_ID],1,FALSE)),"","Y")</f>
        <v>Y</v>
      </c>
      <c r="C261" s="6" t="str">
        <f>IF(ISERROR(VLOOKUP(IO_Pre_14[[#This Row],[APP_ID]],Sheet1!$C$2:$C$9,1,FALSE)),"","Y")</f>
        <v/>
      </c>
      <c r="D261" s="6" t="s">
        <v>1531</v>
      </c>
      <c r="E261" s="6" t="s">
        <v>1533</v>
      </c>
      <c r="F261" s="6" t="s">
        <v>1297</v>
      </c>
      <c r="G261" s="6">
        <v>1865</v>
      </c>
      <c r="H261" s="7">
        <v>0</v>
      </c>
      <c r="I261" s="7">
        <v>0</v>
      </c>
      <c r="J261" s="7">
        <v>32.479999999999997</v>
      </c>
      <c r="K261" s="7">
        <v>37.5</v>
      </c>
      <c r="L261" s="7">
        <v>97.89</v>
      </c>
      <c r="M261" s="7">
        <v>199.99</v>
      </c>
      <c r="N261" s="7">
        <v>197.13</v>
      </c>
      <c r="O261" s="7">
        <v>151.4</v>
      </c>
      <c r="P261" s="7">
        <v>58.71</v>
      </c>
      <c r="Q261" s="7">
        <v>0</v>
      </c>
      <c r="R261" s="7">
        <v>0</v>
      </c>
      <c r="S261" s="7">
        <v>0</v>
      </c>
      <c r="T261" s="8">
        <f>SUM(IO_Pre_14[[#This Row],[JANUARY]:[DECEMBER]])</f>
        <v>775.1</v>
      </c>
      <c r="U261" s="11"/>
    </row>
    <row r="262" spans="1:21" x14ac:dyDescent="0.25">
      <c r="A262" s="6" t="s">
        <v>1296</v>
      </c>
      <c r="B262" s="6" t="str">
        <f>IF(ISERROR(VLOOKUP(IO_Pre_14[[#This Row],[APP_ID]],Table7[APPL_ID],1,FALSE)),"","Y")</f>
        <v>Y</v>
      </c>
      <c r="C262" s="6" t="str">
        <f>IF(ISERROR(VLOOKUP(IO_Pre_14[[#This Row],[APP_ID]],Sheet1!$C$2:$C$9,1,FALSE)),"","Y")</f>
        <v/>
      </c>
      <c r="D262" s="6" t="s">
        <v>1531</v>
      </c>
      <c r="E262" s="6" t="s">
        <v>1533</v>
      </c>
      <c r="F262" s="6" t="s">
        <v>1297</v>
      </c>
      <c r="G262" s="6">
        <v>1865</v>
      </c>
      <c r="H262" s="7">
        <v>0</v>
      </c>
      <c r="I262" s="7">
        <v>0</v>
      </c>
      <c r="J262" s="7">
        <v>32.479999999999997</v>
      </c>
      <c r="K262" s="7">
        <v>37.5</v>
      </c>
      <c r="L262" s="7">
        <v>97.89</v>
      </c>
      <c r="M262" s="7">
        <v>199.99</v>
      </c>
      <c r="N262" s="7">
        <v>197.13</v>
      </c>
      <c r="O262" s="7">
        <v>151.4</v>
      </c>
      <c r="P262" s="7">
        <v>58.71</v>
      </c>
      <c r="Q262" s="7">
        <v>0</v>
      </c>
      <c r="R262" s="7">
        <v>0</v>
      </c>
      <c r="S262" s="7">
        <v>0</v>
      </c>
      <c r="T262" s="8">
        <f>SUM(IO_Pre_14[[#This Row],[JANUARY]:[DECEMBER]])</f>
        <v>775.1</v>
      </c>
      <c r="U262" s="11"/>
    </row>
    <row r="263" spans="1:21" x14ac:dyDescent="0.25">
      <c r="A263" s="6" t="s">
        <v>1265</v>
      </c>
      <c r="B263" s="6" t="str">
        <f>IF(ISERROR(VLOOKUP(IO_Pre_14[[#This Row],[APP_ID]],Table7[APPL_ID],1,FALSE)),"","Y")</f>
        <v>Y</v>
      </c>
      <c r="C263" s="6" t="str">
        <f>IF(ISERROR(VLOOKUP(IO_Pre_14[[#This Row],[APP_ID]],Sheet1!$C$2:$C$9,1,FALSE)),"","Y")</f>
        <v/>
      </c>
      <c r="D263" s="6" t="s">
        <v>1531</v>
      </c>
      <c r="E263" s="6" t="s">
        <v>1532</v>
      </c>
      <c r="F263" s="6" t="s">
        <v>1266</v>
      </c>
      <c r="G263" s="6">
        <v>1873</v>
      </c>
      <c r="H263" s="7">
        <v>0</v>
      </c>
      <c r="I263" s="7">
        <v>0</v>
      </c>
      <c r="J263" s="7">
        <v>72.37</v>
      </c>
      <c r="K263" s="7">
        <v>59.78</v>
      </c>
      <c r="L263" s="7">
        <v>107.18</v>
      </c>
      <c r="M263" s="7">
        <v>95.25</v>
      </c>
      <c r="N263" s="7">
        <v>11.57</v>
      </c>
      <c r="O263" s="7">
        <v>0</v>
      </c>
      <c r="P263" s="7">
        <v>0</v>
      </c>
      <c r="Q263" s="7">
        <v>54.93</v>
      </c>
      <c r="R263" s="7">
        <v>0</v>
      </c>
      <c r="S263" s="7">
        <v>0</v>
      </c>
      <c r="T263" s="8">
        <f>SUM(IO_Pre_14[[#This Row],[JANUARY]:[DECEMBER]])</f>
        <v>401.08000000000004</v>
      </c>
      <c r="U263" s="11"/>
    </row>
    <row r="264" spans="1:21" x14ac:dyDescent="0.25">
      <c r="A264" s="6" t="s">
        <v>1268</v>
      </c>
      <c r="B264" s="6" t="str">
        <f>IF(ISERROR(VLOOKUP(IO_Pre_14[[#This Row],[APP_ID]],Table7[APPL_ID],1,FALSE)),"","Y")</f>
        <v>Y</v>
      </c>
      <c r="C264" s="6" t="str">
        <f>IF(ISERROR(VLOOKUP(IO_Pre_14[[#This Row],[APP_ID]],Sheet1!$C$2:$C$9,1,FALSE)),"","Y")</f>
        <v/>
      </c>
      <c r="D264" s="6" t="s">
        <v>1531</v>
      </c>
      <c r="E264" s="6" t="s">
        <v>1532</v>
      </c>
      <c r="F264" s="6" t="s">
        <v>1266</v>
      </c>
      <c r="G264" s="6">
        <v>1873</v>
      </c>
      <c r="H264" s="7">
        <v>0</v>
      </c>
      <c r="I264" s="7">
        <v>0</v>
      </c>
      <c r="J264" s="7">
        <v>72.37</v>
      </c>
      <c r="K264" s="7">
        <v>59.78</v>
      </c>
      <c r="L264" s="7">
        <v>107.18</v>
      </c>
      <c r="M264" s="7">
        <v>95.25</v>
      </c>
      <c r="N264" s="7">
        <v>11.57</v>
      </c>
      <c r="O264" s="7">
        <v>0</v>
      </c>
      <c r="P264" s="7">
        <v>0</v>
      </c>
      <c r="Q264" s="7">
        <v>54.93</v>
      </c>
      <c r="R264" s="7">
        <v>0</v>
      </c>
      <c r="S264" s="7">
        <v>0</v>
      </c>
      <c r="T264" s="8">
        <f>SUM(IO_Pre_14[[#This Row],[JANUARY]:[DECEMBER]])</f>
        <v>401.08000000000004</v>
      </c>
      <c r="U264" s="11"/>
    </row>
    <row r="265" spans="1:21" x14ac:dyDescent="0.25">
      <c r="A265" s="6" t="s">
        <v>1269</v>
      </c>
      <c r="B265" s="6" t="str">
        <f>IF(ISERROR(VLOOKUP(IO_Pre_14[[#This Row],[APP_ID]],Table7[APPL_ID],1,FALSE)),"","Y")</f>
        <v>Y</v>
      </c>
      <c r="C265" s="6" t="str">
        <f>IF(ISERROR(VLOOKUP(IO_Pre_14[[#This Row],[APP_ID]],Sheet1!$C$2:$C$9,1,FALSE)),"","Y")</f>
        <v/>
      </c>
      <c r="D265" s="6" t="s">
        <v>1531</v>
      </c>
      <c r="E265" s="6" t="s">
        <v>1532</v>
      </c>
      <c r="F265" s="6" t="s">
        <v>1266</v>
      </c>
      <c r="G265" s="6">
        <v>1873</v>
      </c>
      <c r="H265" s="7">
        <v>0</v>
      </c>
      <c r="I265" s="7">
        <v>0</v>
      </c>
      <c r="J265" s="7">
        <v>72.37</v>
      </c>
      <c r="K265" s="7">
        <v>59.78</v>
      </c>
      <c r="L265" s="7">
        <v>107.18</v>
      </c>
      <c r="M265" s="7">
        <v>95.25</v>
      </c>
      <c r="N265" s="7">
        <v>11.57</v>
      </c>
      <c r="O265" s="7">
        <v>0</v>
      </c>
      <c r="P265" s="7">
        <v>0</v>
      </c>
      <c r="Q265" s="7">
        <v>54.93</v>
      </c>
      <c r="R265" s="7">
        <v>0</v>
      </c>
      <c r="S265" s="7">
        <v>0</v>
      </c>
      <c r="T265" s="8">
        <f>SUM(IO_Pre_14[[#This Row],[JANUARY]:[DECEMBER]])</f>
        <v>401.08000000000004</v>
      </c>
      <c r="U265" s="11"/>
    </row>
    <row r="266" spans="1:21" x14ac:dyDescent="0.25">
      <c r="A266" s="6" t="s">
        <v>741</v>
      </c>
      <c r="B266" s="6" t="str">
        <f>IF(ISERROR(VLOOKUP(IO_Pre_14[[#This Row],[APP_ID]],Table7[APPL_ID],1,FALSE)),"","Y")</f>
        <v>Y</v>
      </c>
      <c r="C266" s="6" t="str">
        <f>IF(ISERROR(VLOOKUP(IO_Pre_14[[#This Row],[APP_ID]],Sheet1!$C$2:$C$9,1,FALSE)),"","Y")</f>
        <v/>
      </c>
      <c r="D266" s="6" t="s">
        <v>1531</v>
      </c>
      <c r="E266" s="6" t="s">
        <v>1533</v>
      </c>
      <c r="F266" s="6" t="s">
        <v>742</v>
      </c>
      <c r="G266" s="12">
        <v>1860</v>
      </c>
      <c r="H266" s="7">
        <v>0</v>
      </c>
      <c r="I266" s="7">
        <v>1</v>
      </c>
      <c r="J266" s="7">
        <v>0</v>
      </c>
      <c r="K266" s="7">
        <v>0</v>
      </c>
      <c r="L266" s="7">
        <v>9</v>
      </c>
      <c r="M266" s="7">
        <v>10</v>
      </c>
      <c r="N266" s="7">
        <v>20</v>
      </c>
      <c r="O266" s="7">
        <v>18</v>
      </c>
      <c r="P266" s="7">
        <v>8</v>
      </c>
      <c r="Q266" s="7">
        <v>5</v>
      </c>
      <c r="R266" s="7">
        <v>0</v>
      </c>
      <c r="S266" s="7">
        <v>0</v>
      </c>
      <c r="T266" s="8">
        <f>SUM(IO_Pre_14[[#This Row],[JANUARY]:[DECEMBER]])</f>
        <v>71</v>
      </c>
      <c r="U266" s="11"/>
    </row>
    <row r="267" spans="1:21" x14ac:dyDescent="0.25">
      <c r="A267" s="6" t="s">
        <v>1270</v>
      </c>
      <c r="B267" s="6" t="str">
        <f>IF(ISERROR(VLOOKUP(IO_Pre_14[[#This Row],[APP_ID]],Table7[APPL_ID],1,FALSE)),"","Y")</f>
        <v>Y</v>
      </c>
      <c r="C267" s="6" t="str">
        <f>IF(ISERROR(VLOOKUP(IO_Pre_14[[#This Row],[APP_ID]],Sheet1!$C$2:$C$9,1,FALSE)),"","Y")</f>
        <v/>
      </c>
      <c r="D267" s="6" t="s">
        <v>1531</v>
      </c>
      <c r="E267" s="6" t="s">
        <v>1532</v>
      </c>
      <c r="F267" s="6" t="s">
        <v>1266</v>
      </c>
      <c r="G267" s="6">
        <v>1873</v>
      </c>
      <c r="H267" s="7">
        <v>0</v>
      </c>
      <c r="I267" s="7">
        <v>0</v>
      </c>
      <c r="J267" s="7">
        <v>72.37</v>
      </c>
      <c r="K267" s="7">
        <v>59.78</v>
      </c>
      <c r="L267" s="7">
        <v>107.18</v>
      </c>
      <c r="M267" s="7">
        <v>95.25</v>
      </c>
      <c r="N267" s="7">
        <v>11.57</v>
      </c>
      <c r="O267" s="7">
        <v>0</v>
      </c>
      <c r="P267" s="7">
        <v>0</v>
      </c>
      <c r="Q267" s="7">
        <v>54.93</v>
      </c>
      <c r="R267" s="7">
        <v>0</v>
      </c>
      <c r="S267" s="7">
        <v>0</v>
      </c>
      <c r="T267" s="8">
        <f>SUM(IO_Pre_14[[#This Row],[JANUARY]:[DECEMBER]])</f>
        <v>401.08000000000004</v>
      </c>
      <c r="U267" s="11"/>
    </row>
    <row r="268" spans="1:21" x14ac:dyDescent="0.25">
      <c r="A268" s="6" t="s">
        <v>1194</v>
      </c>
      <c r="B268" s="6" t="str">
        <f>IF(ISERROR(VLOOKUP(IO_Pre_14[[#This Row],[APP_ID]],Table7[APPL_ID],1,FALSE)),"","Y")</f>
        <v>Y</v>
      </c>
      <c r="C268" s="6" t="str">
        <f>IF(ISERROR(VLOOKUP(IO_Pre_14[[#This Row],[APP_ID]],Sheet1!$C$2:$C$9,1,FALSE)),"","Y")</f>
        <v/>
      </c>
      <c r="D268" s="6" t="s">
        <v>1531</v>
      </c>
      <c r="E268" s="6" t="s">
        <v>1532</v>
      </c>
      <c r="F268" s="6" t="s">
        <v>1195</v>
      </c>
      <c r="G268" s="6">
        <v>1877</v>
      </c>
      <c r="H268" s="7">
        <v>2623</v>
      </c>
      <c r="I268" s="7">
        <v>769</v>
      </c>
      <c r="J268" s="7">
        <v>1171</v>
      </c>
      <c r="K268" s="7">
        <v>2660</v>
      </c>
      <c r="L268" s="7">
        <v>2737</v>
      </c>
      <c r="M268" s="7">
        <v>3987</v>
      </c>
      <c r="N268" s="7">
        <v>4750</v>
      </c>
      <c r="O268" s="7">
        <v>3224</v>
      </c>
      <c r="P268" s="7">
        <v>2587</v>
      </c>
      <c r="Q268" s="7">
        <v>1028</v>
      </c>
      <c r="R268" s="7">
        <v>294</v>
      </c>
      <c r="S268" s="7">
        <v>0</v>
      </c>
      <c r="T268" s="8">
        <f>SUM(IO_Pre_14[[#This Row],[JANUARY]:[DECEMBER]])</f>
        <v>25830</v>
      </c>
      <c r="U268" s="11"/>
    </row>
    <row r="269" spans="1:21" x14ac:dyDescent="0.25">
      <c r="A269" s="6" t="s">
        <v>744</v>
      </c>
      <c r="B269" s="6" t="str">
        <f>IF(ISERROR(VLOOKUP(IO_Pre_14[[#This Row],[APP_ID]],Table7[APPL_ID],1,FALSE)),"","Y")</f>
        <v>Y</v>
      </c>
      <c r="C269" s="6" t="str">
        <f>IF(ISERROR(VLOOKUP(IO_Pre_14[[#This Row],[APP_ID]],Sheet1!$C$2:$C$9,1,FALSE)),"","Y")</f>
        <v/>
      </c>
      <c r="D269" s="6" t="s">
        <v>1531</v>
      </c>
      <c r="E269" s="6" t="s">
        <v>1533</v>
      </c>
      <c r="F269" s="6" t="s">
        <v>742</v>
      </c>
      <c r="G269" s="12">
        <v>1860</v>
      </c>
      <c r="H269" s="7">
        <v>0</v>
      </c>
      <c r="I269" s="7">
        <v>9</v>
      </c>
      <c r="J269" s="7">
        <v>0</v>
      </c>
      <c r="K269" s="7">
        <v>0</v>
      </c>
      <c r="L269" s="7">
        <v>88</v>
      </c>
      <c r="M269" s="7">
        <v>74</v>
      </c>
      <c r="N269" s="7">
        <v>144</v>
      </c>
      <c r="O269" s="7">
        <v>61</v>
      </c>
      <c r="P269" s="7">
        <v>37</v>
      </c>
      <c r="Q269" s="7">
        <v>51</v>
      </c>
      <c r="R269" s="7">
        <v>0</v>
      </c>
      <c r="S269" s="7">
        <v>0</v>
      </c>
      <c r="T269" s="8">
        <f>SUM(IO_Pre_14[[#This Row],[JANUARY]:[DECEMBER]])</f>
        <v>464</v>
      </c>
      <c r="U269" s="11"/>
    </row>
    <row r="270" spans="1:21" x14ac:dyDescent="0.25">
      <c r="A270" s="6" t="s">
        <v>1176</v>
      </c>
      <c r="B270" s="6" t="str">
        <f>IF(ISERROR(VLOOKUP(IO_Pre_14[[#This Row],[APP_ID]],Table7[APPL_ID],1,FALSE)),"","Y")</f>
        <v>Y</v>
      </c>
      <c r="C270" s="6" t="str">
        <f>IF(ISERROR(VLOOKUP(IO_Pre_14[[#This Row],[APP_ID]],Sheet1!$C$2:$C$9,1,FALSE)),"","Y")</f>
        <v/>
      </c>
      <c r="D270" s="6" t="s">
        <v>1531</v>
      </c>
      <c r="E270" s="6" t="s">
        <v>1532</v>
      </c>
      <c r="F270" s="6" t="s">
        <v>1177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8">
        <f>SUM(IO_Pre_14[[#This Row],[JANUARY]:[DECEMBER]])</f>
        <v>0</v>
      </c>
      <c r="U270" s="11"/>
    </row>
    <row r="271" spans="1:21" x14ac:dyDescent="0.25">
      <c r="A271" s="6" t="s">
        <v>1199</v>
      </c>
      <c r="B271" s="6" t="str">
        <f>IF(ISERROR(VLOOKUP(IO_Pre_14[[#This Row],[APP_ID]],Table7[APPL_ID],1,FALSE)),"","Y")</f>
        <v>Y</v>
      </c>
      <c r="C271" s="6" t="str">
        <f>IF(ISERROR(VLOOKUP(IO_Pre_14[[#This Row],[APP_ID]],Sheet1!$C$2:$C$9,1,FALSE)),"","Y")</f>
        <v/>
      </c>
      <c r="D271" s="6" t="s">
        <v>1531</v>
      </c>
      <c r="E271" s="6" t="s">
        <v>1532</v>
      </c>
      <c r="F271" s="6" t="s">
        <v>1195</v>
      </c>
      <c r="G271" s="6">
        <v>1877</v>
      </c>
      <c r="H271" s="7">
        <v>0</v>
      </c>
      <c r="I271" s="7">
        <v>0</v>
      </c>
      <c r="J271" s="7">
        <v>95</v>
      </c>
      <c r="K271" s="7">
        <v>92</v>
      </c>
      <c r="L271" s="7">
        <v>274</v>
      </c>
      <c r="M271" s="7">
        <v>349</v>
      </c>
      <c r="N271" s="7">
        <v>310</v>
      </c>
      <c r="O271" s="7">
        <v>263</v>
      </c>
      <c r="P271" s="7">
        <v>0</v>
      </c>
      <c r="Q271" s="7">
        <v>0</v>
      </c>
      <c r="R271" s="7">
        <v>0</v>
      </c>
      <c r="S271" s="7">
        <v>0</v>
      </c>
      <c r="T271" s="8">
        <f>SUM(IO_Pre_14[[#This Row],[JANUARY]:[DECEMBER]])</f>
        <v>1383</v>
      </c>
      <c r="U271" s="11"/>
    </row>
    <row r="272" spans="1:21" x14ac:dyDescent="0.25">
      <c r="A272" s="6" t="s">
        <v>896</v>
      </c>
      <c r="B272" s="6" t="str">
        <f>IF(ISERROR(VLOOKUP(IO_Pre_14[[#This Row],[APP_ID]],Table7[APPL_ID],1,FALSE)),"","Y")</f>
        <v>Y</v>
      </c>
      <c r="C272" s="6" t="str">
        <f>IF(ISERROR(VLOOKUP(IO_Pre_14[[#This Row],[APP_ID]],Sheet1!$C$2:$C$9,1,FALSE)),"","Y")</f>
        <v/>
      </c>
      <c r="D272" s="6" t="s">
        <v>1531</v>
      </c>
      <c r="E272" s="6" t="s">
        <v>1532</v>
      </c>
      <c r="F272" s="6" t="s">
        <v>57</v>
      </c>
      <c r="G272" s="6">
        <v>1876</v>
      </c>
      <c r="H272" s="7">
        <v>0</v>
      </c>
      <c r="I272" s="7">
        <v>0</v>
      </c>
      <c r="J272" s="7">
        <v>0</v>
      </c>
      <c r="K272" s="7">
        <v>44.28</v>
      </c>
      <c r="L272" s="7">
        <v>63.7</v>
      </c>
      <c r="M272" s="7">
        <v>69.63</v>
      </c>
      <c r="N272" s="7">
        <v>65.91</v>
      </c>
      <c r="O272" s="7">
        <v>56.47</v>
      </c>
      <c r="P272" s="7">
        <v>44.44</v>
      </c>
      <c r="Q272" s="7">
        <v>20.55</v>
      </c>
      <c r="R272" s="7">
        <v>0</v>
      </c>
      <c r="S272" s="7">
        <v>0</v>
      </c>
      <c r="T272" s="8">
        <f>SUM(IO_Pre_14[[#This Row],[JANUARY]:[DECEMBER]])</f>
        <v>364.98</v>
      </c>
      <c r="U272" s="11"/>
    </row>
    <row r="273" spans="1:21" x14ac:dyDescent="0.25">
      <c r="A273" s="6" t="s">
        <v>701</v>
      </c>
      <c r="B273" s="6" t="str">
        <f>IF(ISERROR(VLOOKUP(IO_Pre_14[[#This Row],[APP_ID]],Table7[APPL_ID],1,FALSE)),"","Y")</f>
        <v>Y</v>
      </c>
      <c r="C273" s="6" t="str">
        <f>IF(ISERROR(VLOOKUP(IO_Pre_14[[#This Row],[APP_ID]],Sheet1!$C$2:$C$9,1,FALSE)),"","Y")</f>
        <v/>
      </c>
      <c r="D273" s="6" t="s">
        <v>1531</v>
      </c>
      <c r="E273" s="6" t="s">
        <v>1532</v>
      </c>
      <c r="F273" s="6" t="s">
        <v>57</v>
      </c>
      <c r="G273" s="6">
        <v>1876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8">
        <f>SUM(IO_Pre_14[[#This Row],[JANUARY]:[DECEMBER]])</f>
        <v>0</v>
      </c>
      <c r="U273" s="11"/>
    </row>
    <row r="274" spans="1:21" x14ac:dyDescent="0.25">
      <c r="A274" s="6" t="s">
        <v>770</v>
      </c>
      <c r="B274" s="6" t="str">
        <f>IF(ISERROR(VLOOKUP(IO_Pre_14[[#This Row],[APP_ID]],Table7[APPL_ID],1,FALSE)),"","Y")</f>
        <v>Y</v>
      </c>
      <c r="C274" s="6" t="str">
        <f>IF(ISERROR(VLOOKUP(IO_Pre_14[[#This Row],[APP_ID]],Sheet1!$C$2:$C$9,1,FALSE)),"","Y")</f>
        <v/>
      </c>
      <c r="D274" s="6" t="s">
        <v>1531</v>
      </c>
      <c r="E274" s="6" t="s">
        <v>1532</v>
      </c>
      <c r="F274" s="6" t="s">
        <v>771</v>
      </c>
      <c r="G274" s="6">
        <v>1869</v>
      </c>
      <c r="H274" s="7">
        <v>0</v>
      </c>
      <c r="I274" s="7">
        <v>0</v>
      </c>
      <c r="J274" s="7">
        <v>0</v>
      </c>
      <c r="K274" s="7">
        <v>47.18</v>
      </c>
      <c r="L274" s="7">
        <v>73.680000000000007</v>
      </c>
      <c r="M274" s="7">
        <v>113.71</v>
      </c>
      <c r="N274" s="7">
        <v>114.79</v>
      </c>
      <c r="O274" s="7">
        <v>89.17</v>
      </c>
      <c r="P274" s="7">
        <v>41.45</v>
      </c>
      <c r="Q274" s="7">
        <v>0</v>
      </c>
      <c r="R274" s="7">
        <v>0</v>
      </c>
      <c r="S274" s="7">
        <v>0</v>
      </c>
      <c r="T274" s="8">
        <f>SUM(IO_Pre_14[[#This Row],[JANUARY]:[DECEMBER]])</f>
        <v>479.98</v>
      </c>
      <c r="U274" s="11"/>
    </row>
    <row r="275" spans="1:21" x14ac:dyDescent="0.25">
      <c r="A275" s="6" t="s">
        <v>710</v>
      </c>
      <c r="B275" s="6" t="str">
        <f>IF(ISERROR(VLOOKUP(IO_Pre_14[[#This Row],[APP_ID]],Table7[APPL_ID],1,FALSE)),"","Y")</f>
        <v>Y</v>
      </c>
      <c r="C275" s="6" t="str">
        <f>IF(ISERROR(VLOOKUP(IO_Pre_14[[#This Row],[APP_ID]],Sheet1!$C$2:$C$9,1,FALSE)),"","Y")</f>
        <v/>
      </c>
      <c r="D275" s="6" t="s">
        <v>1531</v>
      </c>
      <c r="E275" s="6" t="s">
        <v>1532</v>
      </c>
      <c r="F275" s="6" t="s">
        <v>57</v>
      </c>
      <c r="G275" s="6">
        <v>1876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8">
        <f>SUM(IO_Pre_14[[#This Row],[JANUARY]:[DECEMBER]])</f>
        <v>0</v>
      </c>
      <c r="U275" s="11"/>
    </row>
    <row r="276" spans="1:21" x14ac:dyDescent="0.25">
      <c r="A276" s="6" t="s">
        <v>33</v>
      </c>
      <c r="B276" s="6" t="str">
        <f>IF(ISERROR(VLOOKUP(IO_Pre_14[[#This Row],[APP_ID]],Table7[APPL_ID],1,FALSE)),"","Y")</f>
        <v>Y</v>
      </c>
      <c r="C276" s="6" t="str">
        <f>IF(ISERROR(VLOOKUP(IO_Pre_14[[#This Row],[APP_ID]],Sheet1!$C$2:$C$9,1,FALSE)),"","Y")</f>
        <v/>
      </c>
      <c r="D276" s="6" t="s">
        <v>1531</v>
      </c>
      <c r="E276" s="6" t="s">
        <v>1532</v>
      </c>
      <c r="F276" s="6" t="s">
        <v>34</v>
      </c>
      <c r="G276" s="12">
        <v>1876</v>
      </c>
      <c r="H276" s="7">
        <v>104.49</v>
      </c>
      <c r="I276" s="7">
        <v>0</v>
      </c>
      <c r="J276" s="7">
        <v>0</v>
      </c>
      <c r="K276" s="7">
        <v>0</v>
      </c>
      <c r="L276" s="7">
        <v>44.37</v>
      </c>
      <c r="M276" s="7">
        <v>125.11</v>
      </c>
      <c r="N276" s="7">
        <v>134.94999999999999</v>
      </c>
      <c r="O276" s="7">
        <v>94.41</v>
      </c>
      <c r="P276" s="7">
        <v>0</v>
      </c>
      <c r="Q276" s="7">
        <v>0</v>
      </c>
      <c r="R276" s="7">
        <v>0</v>
      </c>
      <c r="S276" s="7">
        <v>79.069999999999993</v>
      </c>
      <c r="T276" s="8">
        <f>SUM(IO_Pre_14[[#This Row],[JANUARY]:[DECEMBER]])</f>
        <v>582.39999999999986</v>
      </c>
      <c r="U276" s="11"/>
    </row>
    <row r="277" spans="1:21" x14ac:dyDescent="0.25">
      <c r="A277" s="6" t="s">
        <v>454</v>
      </c>
      <c r="B277" s="6" t="str">
        <f>IF(ISERROR(VLOOKUP(IO_Pre_14[[#This Row],[APP_ID]],Table7[APPL_ID],1,FALSE)),"","Y")</f>
        <v>Y</v>
      </c>
      <c r="C277" s="6" t="str">
        <f>IF(ISERROR(VLOOKUP(IO_Pre_14[[#This Row],[APP_ID]],Sheet1!$C$2:$C$9,1,FALSE)),"","Y")</f>
        <v/>
      </c>
      <c r="D277" s="6" t="s">
        <v>1531</v>
      </c>
      <c r="E277" s="6" t="s">
        <v>1532</v>
      </c>
      <c r="F277" s="6" t="s">
        <v>448</v>
      </c>
      <c r="G277" s="12">
        <v>1861</v>
      </c>
      <c r="H277" s="7">
        <v>98.69</v>
      </c>
      <c r="I277" s="7">
        <v>0</v>
      </c>
      <c r="J277" s="7">
        <v>0</v>
      </c>
      <c r="K277" s="7">
        <v>0</v>
      </c>
      <c r="L277" s="7">
        <v>43.15</v>
      </c>
      <c r="M277" s="7">
        <v>121.66</v>
      </c>
      <c r="N277" s="7">
        <v>131.22999999999999</v>
      </c>
      <c r="O277" s="7">
        <v>91.81</v>
      </c>
      <c r="P277" s="7">
        <v>7.75</v>
      </c>
      <c r="Q277" s="7">
        <v>0</v>
      </c>
      <c r="R277" s="7">
        <v>74.38</v>
      </c>
      <c r="S277" s="7">
        <v>76.89</v>
      </c>
      <c r="T277" s="8">
        <f>SUM(IO_Pre_14[[#This Row],[JANUARY]:[DECEMBER]])</f>
        <v>645.56000000000006</v>
      </c>
      <c r="U277" s="11"/>
    </row>
    <row r="278" spans="1:21" x14ac:dyDescent="0.25">
      <c r="A278" s="6" t="s">
        <v>1377</v>
      </c>
      <c r="B278" s="6" t="str">
        <f>IF(ISERROR(VLOOKUP(IO_Pre_14[[#This Row],[APP_ID]],Table7[APPL_ID],1,FALSE)),"","Y")</f>
        <v>Y</v>
      </c>
      <c r="C278" s="6" t="str">
        <f>IF(ISERROR(VLOOKUP(IO_Pre_14[[#This Row],[APP_ID]],Sheet1!$C$2:$C$9,1,FALSE)),"","Y")</f>
        <v/>
      </c>
      <c r="D278" s="6" t="s">
        <v>1531</v>
      </c>
      <c r="E278" s="6" t="s">
        <v>1532</v>
      </c>
      <c r="F278" s="6" t="s">
        <v>1378</v>
      </c>
      <c r="G278" s="6">
        <v>1865</v>
      </c>
      <c r="H278" s="7">
        <v>0</v>
      </c>
      <c r="I278" s="7">
        <v>0</v>
      </c>
      <c r="J278" s="7">
        <v>98.56</v>
      </c>
      <c r="K278" s="7">
        <v>126.82</v>
      </c>
      <c r="L278" s="7">
        <v>182.44</v>
      </c>
      <c r="M278" s="7">
        <v>199.42</v>
      </c>
      <c r="N278" s="7">
        <v>188.78</v>
      </c>
      <c r="O278" s="7">
        <v>161.75</v>
      </c>
      <c r="P278" s="7">
        <v>127.28</v>
      </c>
      <c r="Q278" s="7">
        <v>58.85</v>
      </c>
      <c r="R278" s="7">
        <v>0</v>
      </c>
      <c r="S278" s="7">
        <v>0</v>
      </c>
      <c r="T278" s="8">
        <f>SUM(IO_Pre_14[[#This Row],[JANUARY]:[DECEMBER]])</f>
        <v>1143.8999999999999</v>
      </c>
      <c r="U278" s="11"/>
    </row>
    <row r="279" spans="1:21" x14ac:dyDescent="0.25">
      <c r="A279" s="6" t="s">
        <v>455</v>
      </c>
      <c r="B279" s="6" t="str">
        <f>IF(ISERROR(VLOOKUP(IO_Pre_14[[#This Row],[APP_ID]],Table7[APPL_ID],1,FALSE)),"","Y")</f>
        <v>Y</v>
      </c>
      <c r="C279" s="6" t="str">
        <f>IF(ISERROR(VLOOKUP(IO_Pre_14[[#This Row],[APP_ID]],Sheet1!$C$2:$C$9,1,FALSE)),"","Y")</f>
        <v/>
      </c>
      <c r="D279" s="6" t="s">
        <v>1531</v>
      </c>
      <c r="E279" s="6" t="s">
        <v>1532</v>
      </c>
      <c r="F279" s="6" t="s">
        <v>448</v>
      </c>
      <c r="G279" s="12">
        <v>1861</v>
      </c>
      <c r="H279" s="7">
        <v>612.96</v>
      </c>
      <c r="I279" s="7">
        <v>0</v>
      </c>
      <c r="J279" s="7">
        <v>0</v>
      </c>
      <c r="K279" s="7">
        <v>359.56</v>
      </c>
      <c r="L279" s="7">
        <v>490.55</v>
      </c>
      <c r="M279" s="7">
        <v>823.66</v>
      </c>
      <c r="N279" s="7">
        <v>859.79</v>
      </c>
      <c r="O279" s="7">
        <v>636.66</v>
      </c>
      <c r="P279" s="7">
        <v>168.53</v>
      </c>
      <c r="Q279" s="7">
        <v>0</v>
      </c>
      <c r="R279" s="7">
        <v>432.02</v>
      </c>
      <c r="S279" s="7">
        <v>433.88</v>
      </c>
      <c r="T279" s="8">
        <f>SUM(IO_Pre_14[[#This Row],[JANUARY]:[DECEMBER]])</f>
        <v>4817.6099999999997</v>
      </c>
      <c r="U279" s="11"/>
    </row>
    <row r="280" spans="1:21" x14ac:dyDescent="0.25">
      <c r="A280" s="6" t="s">
        <v>1379</v>
      </c>
      <c r="B280" s="6" t="str">
        <f>IF(ISERROR(VLOOKUP(IO_Pre_14[[#This Row],[APP_ID]],Table7[APPL_ID],1,FALSE)),"","Y")</f>
        <v>Y</v>
      </c>
      <c r="C280" s="6" t="str">
        <f>IF(ISERROR(VLOOKUP(IO_Pre_14[[#This Row],[APP_ID]],Sheet1!$C$2:$C$9,1,FALSE)),"","Y")</f>
        <v/>
      </c>
      <c r="D280" s="6" t="s">
        <v>1531</v>
      </c>
      <c r="E280" s="6" t="s">
        <v>1532</v>
      </c>
      <c r="F280" s="6" t="s">
        <v>1380</v>
      </c>
      <c r="G280" s="12">
        <v>1865</v>
      </c>
      <c r="H280" s="7">
        <v>0</v>
      </c>
      <c r="I280" s="7">
        <v>0</v>
      </c>
      <c r="J280" s="7">
        <v>0</v>
      </c>
      <c r="K280" s="7">
        <v>9.9700000000000006</v>
      </c>
      <c r="L280" s="7">
        <v>53.32</v>
      </c>
      <c r="M280" s="7">
        <v>119.07</v>
      </c>
      <c r="N280" s="7">
        <v>95.19</v>
      </c>
      <c r="O280" s="7">
        <v>12.75</v>
      </c>
      <c r="P280" s="7">
        <v>0.97</v>
      </c>
      <c r="Q280" s="7">
        <v>0</v>
      </c>
      <c r="R280" s="7">
        <v>0</v>
      </c>
      <c r="S280" s="7">
        <v>0</v>
      </c>
      <c r="T280" s="8">
        <f>SUM(IO_Pre_14[[#This Row],[JANUARY]:[DECEMBER]])</f>
        <v>291.27</v>
      </c>
      <c r="U280" s="11"/>
    </row>
    <row r="281" spans="1:21" x14ac:dyDescent="0.25">
      <c r="A281" s="6" t="s">
        <v>447</v>
      </c>
      <c r="B281" s="6" t="str">
        <f>IF(ISERROR(VLOOKUP(IO_Pre_14[[#This Row],[APP_ID]],Table7[APPL_ID],1,FALSE)),"","Y")</f>
        <v>Y</v>
      </c>
      <c r="C281" s="6" t="str">
        <f>IF(ISERROR(VLOOKUP(IO_Pre_14[[#This Row],[APP_ID]],Sheet1!$C$2:$C$9,1,FALSE)),"","Y")</f>
        <v/>
      </c>
      <c r="D281" s="6" t="s">
        <v>1531</v>
      </c>
      <c r="E281" s="6" t="s">
        <v>1532</v>
      </c>
      <c r="F281" s="6" t="s">
        <v>448</v>
      </c>
      <c r="G281" s="12">
        <v>1861</v>
      </c>
      <c r="H281" s="7">
        <v>186.35</v>
      </c>
      <c r="I281" s="7">
        <v>0</v>
      </c>
      <c r="J281" s="7">
        <v>0</v>
      </c>
      <c r="K281" s="7">
        <v>0</v>
      </c>
      <c r="L281" s="7">
        <v>81.48</v>
      </c>
      <c r="M281" s="7">
        <v>229.73</v>
      </c>
      <c r="N281" s="7">
        <v>247.79</v>
      </c>
      <c r="O281" s="7">
        <v>173.36</v>
      </c>
      <c r="P281" s="7">
        <v>14.64</v>
      </c>
      <c r="Q281" s="7">
        <v>0</v>
      </c>
      <c r="R281" s="7">
        <v>140.44999999999999</v>
      </c>
      <c r="S281" s="7">
        <v>145.19</v>
      </c>
      <c r="T281" s="8">
        <f>SUM(IO_Pre_14[[#This Row],[JANUARY]:[DECEMBER]])</f>
        <v>1218.99</v>
      </c>
      <c r="U281" s="11"/>
    </row>
    <row r="282" spans="1:21" x14ac:dyDescent="0.25">
      <c r="A282" s="6" t="s">
        <v>1368</v>
      </c>
      <c r="B282" s="6" t="str">
        <f>IF(ISERROR(VLOOKUP(IO_Pre_14[[#This Row],[APP_ID]],Table7[APPL_ID],1,FALSE)),"","Y")</f>
        <v>Y</v>
      </c>
      <c r="C282" s="6" t="str">
        <f>IF(ISERROR(VLOOKUP(IO_Pre_14[[#This Row],[APP_ID]],Sheet1!$C$2:$C$9,1,FALSE)),"","Y")</f>
        <v/>
      </c>
      <c r="D282" s="6" t="s">
        <v>1531</v>
      </c>
      <c r="E282" s="6" t="s">
        <v>1532</v>
      </c>
      <c r="F282" s="6" t="s">
        <v>448</v>
      </c>
      <c r="G282" s="12">
        <v>1861</v>
      </c>
      <c r="H282" s="7">
        <v>612.96</v>
      </c>
      <c r="I282" s="7">
        <v>0</v>
      </c>
      <c r="J282" s="7">
        <v>0</v>
      </c>
      <c r="K282" s="7">
        <v>359.56</v>
      </c>
      <c r="L282" s="7">
        <v>490.55</v>
      </c>
      <c r="M282" s="7">
        <v>823.66</v>
      </c>
      <c r="N282" s="7">
        <v>859.79</v>
      </c>
      <c r="O282" s="7">
        <v>636.66</v>
      </c>
      <c r="P282" s="7">
        <v>168.53</v>
      </c>
      <c r="Q282" s="7">
        <v>0</v>
      </c>
      <c r="R282" s="7">
        <v>432.02</v>
      </c>
      <c r="S282" s="7">
        <v>443.88</v>
      </c>
      <c r="T282" s="8">
        <f>SUM(IO_Pre_14[[#This Row],[JANUARY]:[DECEMBER]])</f>
        <v>4827.6099999999997</v>
      </c>
      <c r="U282" s="11"/>
    </row>
    <row r="283" spans="1:21" x14ac:dyDescent="0.25">
      <c r="A283" s="6" t="s">
        <v>453</v>
      </c>
      <c r="B283" s="6" t="str">
        <f>IF(ISERROR(VLOOKUP(IO_Pre_14[[#This Row],[APP_ID]],Table7[APPL_ID],1,FALSE)),"","Y")</f>
        <v>Y</v>
      </c>
      <c r="C283" s="6" t="str">
        <f>IF(ISERROR(VLOOKUP(IO_Pre_14[[#This Row],[APP_ID]],Sheet1!$C$2:$C$9,1,FALSE)),"","Y")</f>
        <v/>
      </c>
      <c r="D283" s="6" t="s">
        <v>1531</v>
      </c>
      <c r="E283" s="6" t="s">
        <v>1532</v>
      </c>
      <c r="F283" s="6" t="s">
        <v>448</v>
      </c>
      <c r="G283" s="12">
        <v>1870</v>
      </c>
      <c r="H283" s="7">
        <v>75.040000000000006</v>
      </c>
      <c r="I283" s="7">
        <v>0</v>
      </c>
      <c r="J283" s="7">
        <v>0</v>
      </c>
      <c r="K283" s="7">
        <v>0</v>
      </c>
      <c r="L283" s="7">
        <v>32.81</v>
      </c>
      <c r="M283" s="7">
        <v>92.5</v>
      </c>
      <c r="N283" s="7">
        <v>99.77</v>
      </c>
      <c r="O283" s="7">
        <v>69.8</v>
      </c>
      <c r="P283" s="7">
        <v>5.9</v>
      </c>
      <c r="Q283" s="7">
        <v>0</v>
      </c>
      <c r="R283" s="7">
        <v>56.55</v>
      </c>
      <c r="S283" s="7">
        <v>58.46</v>
      </c>
      <c r="T283" s="8">
        <f>SUM(IO_Pre_14[[#This Row],[JANUARY]:[DECEMBER]])</f>
        <v>490.83</v>
      </c>
      <c r="U283" s="11"/>
    </row>
    <row r="284" spans="1:21" x14ac:dyDescent="0.25">
      <c r="A284" s="6" t="s">
        <v>253</v>
      </c>
      <c r="B284" s="6" t="str">
        <f>IF(ISERROR(VLOOKUP(IO_Pre_14[[#This Row],[APP_ID]],Table7[APPL_ID],1,FALSE)),"","Y")</f>
        <v>Y</v>
      </c>
      <c r="C284" s="6" t="str">
        <f>IF(ISERROR(VLOOKUP(IO_Pre_14[[#This Row],[APP_ID]],Sheet1!$C$2:$C$9,1,FALSE)),"","Y")</f>
        <v/>
      </c>
      <c r="D284" s="6" t="s">
        <v>1531</v>
      </c>
      <c r="E284" s="6" t="s">
        <v>1532</v>
      </c>
      <c r="F284" s="6" t="s">
        <v>254</v>
      </c>
      <c r="G284" s="6">
        <v>1871</v>
      </c>
      <c r="H284" s="7">
        <v>93.26</v>
      </c>
      <c r="I284" s="7">
        <v>46.48</v>
      </c>
      <c r="J284" s="7">
        <v>0</v>
      </c>
      <c r="K284" s="7">
        <v>80.08</v>
      </c>
      <c r="L284" s="7">
        <v>91.15</v>
      </c>
      <c r="M284" s="7">
        <v>114.77</v>
      </c>
      <c r="N284" s="7">
        <v>116.97</v>
      </c>
      <c r="O284" s="7">
        <v>90.16</v>
      </c>
      <c r="P284" s="7">
        <v>36.630000000000003</v>
      </c>
      <c r="Q284" s="7">
        <v>52.7</v>
      </c>
      <c r="R284" s="7">
        <v>49.07</v>
      </c>
      <c r="S284" s="7">
        <v>49.3</v>
      </c>
      <c r="T284" s="8">
        <f>SUM(IO_Pre_14[[#This Row],[JANUARY]:[DECEMBER]])</f>
        <v>820.57</v>
      </c>
      <c r="U284" s="11"/>
    </row>
    <row r="285" spans="1:21" x14ac:dyDescent="0.25">
      <c r="A285" s="6" t="s">
        <v>452</v>
      </c>
      <c r="B285" s="6" t="str">
        <f>IF(ISERROR(VLOOKUP(IO_Pre_14[[#This Row],[APP_ID]],Table7[APPL_ID],1,FALSE)),"","Y")</f>
        <v>Y</v>
      </c>
      <c r="C285" s="6" t="str">
        <f>IF(ISERROR(VLOOKUP(IO_Pre_14[[#This Row],[APP_ID]],Sheet1!$C$2:$C$9,1,FALSE)),"","Y")</f>
        <v/>
      </c>
      <c r="D285" s="6" t="s">
        <v>1531</v>
      </c>
      <c r="E285" s="6" t="s">
        <v>1532</v>
      </c>
      <c r="F285" s="6" t="s">
        <v>448</v>
      </c>
      <c r="G285" s="6">
        <v>1861</v>
      </c>
      <c r="H285" s="7">
        <v>169.97</v>
      </c>
      <c r="I285" s="7">
        <v>0</v>
      </c>
      <c r="J285" s="7">
        <v>0</v>
      </c>
      <c r="K285" s="7">
        <v>0</v>
      </c>
      <c r="L285" s="7">
        <v>74.319999999999993</v>
      </c>
      <c r="M285" s="7">
        <v>209.53</v>
      </c>
      <c r="N285" s="7">
        <v>226.01</v>
      </c>
      <c r="O285" s="7">
        <v>158.12</v>
      </c>
      <c r="P285" s="7">
        <v>13.35</v>
      </c>
      <c r="Q285" s="7">
        <v>0</v>
      </c>
      <c r="R285" s="7">
        <v>128.1</v>
      </c>
      <c r="S285" s="7">
        <v>132.43</v>
      </c>
      <c r="T285" s="8">
        <f>SUM(IO_Pre_14[[#This Row],[JANUARY]:[DECEMBER]])</f>
        <v>1111.83</v>
      </c>
      <c r="U285" s="11"/>
    </row>
    <row r="286" spans="1:21" x14ac:dyDescent="0.25">
      <c r="A286" s="6" t="s">
        <v>75</v>
      </c>
      <c r="B286" s="6" t="str">
        <f>IF(ISERROR(VLOOKUP(IO_Pre_14[[#This Row],[APP_ID]],Table7[APPL_ID],1,FALSE)),"","Y")</f>
        <v>Y</v>
      </c>
      <c r="C286" s="6" t="str">
        <f>IF(ISERROR(VLOOKUP(IO_Pre_14[[#This Row],[APP_ID]],Sheet1!$C$2:$C$9,1,FALSE)),"","Y")</f>
        <v/>
      </c>
      <c r="D286" s="6" t="s">
        <v>1531</v>
      </c>
      <c r="E286" s="6" t="s">
        <v>1532</v>
      </c>
      <c r="F286" s="6" t="s">
        <v>57</v>
      </c>
      <c r="G286" s="6">
        <v>1876</v>
      </c>
      <c r="H286" s="7">
        <v>0</v>
      </c>
      <c r="I286" s="7">
        <v>97.41</v>
      </c>
      <c r="J286" s="7">
        <v>0</v>
      </c>
      <c r="K286" s="7">
        <v>211.38</v>
      </c>
      <c r="L286" s="7">
        <v>240.29</v>
      </c>
      <c r="M286" s="7">
        <v>239.75</v>
      </c>
      <c r="N286" s="7">
        <v>296.04000000000002</v>
      </c>
      <c r="O286" s="7">
        <v>219.2</v>
      </c>
      <c r="P286" s="7">
        <v>192.71</v>
      </c>
      <c r="Q286" s="7">
        <v>79.72</v>
      </c>
      <c r="R286" s="7">
        <v>0</v>
      </c>
      <c r="S286" s="7">
        <v>0</v>
      </c>
      <c r="T286" s="8">
        <f>SUM(IO_Pre_14[[#This Row],[JANUARY]:[DECEMBER]])</f>
        <v>1576.5</v>
      </c>
      <c r="U286" s="11"/>
    </row>
    <row r="287" spans="1:21" x14ac:dyDescent="0.25">
      <c r="A287" s="6" t="s">
        <v>798</v>
      </c>
      <c r="B287" s="6" t="str">
        <f>IF(ISERROR(VLOOKUP(IO_Pre_14[[#This Row],[APP_ID]],Table7[APPL_ID],1,FALSE)),"","Y")</f>
        <v>Y</v>
      </c>
      <c r="C287" s="6" t="str">
        <f>IF(ISERROR(VLOOKUP(IO_Pre_14[[#This Row],[APP_ID]],Sheet1!$C$2:$C$9,1,FALSE)),"","Y")</f>
        <v/>
      </c>
      <c r="D287" s="6" t="s">
        <v>1531</v>
      </c>
      <c r="E287" s="6" t="s">
        <v>1532</v>
      </c>
      <c r="F287" s="6" t="s">
        <v>771</v>
      </c>
      <c r="G287" s="6">
        <v>1869</v>
      </c>
      <c r="H287" s="7">
        <v>119.86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97.67</v>
      </c>
      <c r="T287" s="8">
        <f>SUM(IO_Pre_14[[#This Row],[JANUARY]:[DECEMBER]])</f>
        <v>217.53</v>
      </c>
      <c r="U287" s="11"/>
    </row>
    <row r="288" spans="1:21" x14ac:dyDescent="0.25">
      <c r="A288" s="6" t="s">
        <v>319</v>
      </c>
      <c r="B288" s="6" t="str">
        <f>IF(ISERROR(VLOOKUP(IO_Pre_14[[#This Row],[APP_ID]],Table7[APPL_ID],1,FALSE)),"","Y")</f>
        <v>Y</v>
      </c>
      <c r="C288" s="6" t="str">
        <f>IF(ISERROR(VLOOKUP(IO_Pre_14[[#This Row],[APP_ID]],Sheet1!$C$2:$C$9,1,FALSE)),"","Y")</f>
        <v/>
      </c>
      <c r="D288" s="6" t="s">
        <v>1531</v>
      </c>
      <c r="E288" s="6" t="s">
        <v>1532</v>
      </c>
      <c r="F288" s="6" t="s">
        <v>108</v>
      </c>
      <c r="G288" s="6">
        <v>1860</v>
      </c>
      <c r="H288" s="7">
        <v>187.8</v>
      </c>
      <c r="I288" s="7">
        <v>187.8</v>
      </c>
      <c r="J288" s="7">
        <v>0</v>
      </c>
      <c r="K288" s="7">
        <v>62.6</v>
      </c>
      <c r="L288" s="7">
        <v>45.49</v>
      </c>
      <c r="M288" s="7">
        <v>128.26</v>
      </c>
      <c r="N288" s="7">
        <v>138.35</v>
      </c>
      <c r="O288" s="7">
        <v>96.79</v>
      </c>
      <c r="P288" s="7">
        <v>8.17</v>
      </c>
      <c r="Q288" s="7">
        <v>187.8</v>
      </c>
      <c r="R288" s="7">
        <v>187.8</v>
      </c>
      <c r="S288" s="7">
        <v>187.8</v>
      </c>
      <c r="T288" s="8">
        <f>SUM(IO_Pre_14[[#This Row],[JANUARY]:[DECEMBER]])</f>
        <v>1418.6599999999999</v>
      </c>
      <c r="U288" s="11"/>
    </row>
    <row r="289" spans="1:21" x14ac:dyDescent="0.25">
      <c r="A289" s="6" t="s">
        <v>604</v>
      </c>
      <c r="B289" s="6" t="str">
        <f>IF(ISERROR(VLOOKUP(IO_Pre_14[[#This Row],[APP_ID]],Table7[APPL_ID],1,FALSE)),"","Y")</f>
        <v>Y</v>
      </c>
      <c r="C289" s="6" t="str">
        <f>IF(ISERROR(VLOOKUP(IO_Pre_14[[#This Row],[APP_ID]],Sheet1!$C$2:$C$9,1,FALSE)),"","Y")</f>
        <v/>
      </c>
      <c r="D289" s="6" t="s">
        <v>1531</v>
      </c>
      <c r="E289" s="6" t="s">
        <v>1532</v>
      </c>
      <c r="F289" s="6" t="s">
        <v>605</v>
      </c>
      <c r="G289" s="13">
        <v>1914</v>
      </c>
      <c r="H289" s="7">
        <v>335.29</v>
      </c>
      <c r="I289" s="7">
        <v>294.83999999999997</v>
      </c>
      <c r="J289" s="7">
        <v>95.15</v>
      </c>
      <c r="K289" s="7">
        <v>126.59</v>
      </c>
      <c r="L289" s="7">
        <v>184.12</v>
      </c>
      <c r="M289" s="7">
        <v>393.77</v>
      </c>
      <c r="N289" s="7">
        <v>420.19</v>
      </c>
      <c r="O289" s="7">
        <v>323.12</v>
      </c>
      <c r="P289" s="7">
        <v>41.98</v>
      </c>
      <c r="Q289" s="7">
        <v>265.58999999999997</v>
      </c>
      <c r="R289" s="7">
        <v>246.29</v>
      </c>
      <c r="S289" s="7">
        <v>285.72000000000003</v>
      </c>
      <c r="T289" s="8">
        <f>SUM(IO_Pre_14[[#This Row],[JANUARY]:[DECEMBER]])</f>
        <v>3012.6500000000005</v>
      </c>
      <c r="U289" t="s">
        <v>1498</v>
      </c>
    </row>
    <row r="290" spans="1:21" x14ac:dyDescent="0.25">
      <c r="A290" s="6" t="s">
        <v>335</v>
      </c>
      <c r="B290" s="6" t="str">
        <f>IF(ISERROR(VLOOKUP(IO_Pre_14[[#This Row],[APP_ID]],Table7[APPL_ID],1,FALSE)),"","Y")</f>
        <v>Y</v>
      </c>
      <c r="C290" s="6" t="str">
        <f>IF(ISERROR(VLOOKUP(IO_Pre_14[[#This Row],[APP_ID]],Sheet1!$C$2:$C$9,1,FALSE)),"","Y")</f>
        <v/>
      </c>
      <c r="D290" s="6" t="s">
        <v>1531</v>
      </c>
      <c r="E290" s="6" t="s">
        <v>1532</v>
      </c>
      <c r="F290" s="6" t="s">
        <v>108</v>
      </c>
      <c r="G290" s="6">
        <v>1869</v>
      </c>
      <c r="H290" s="7">
        <v>129.15</v>
      </c>
      <c r="I290" s="7">
        <v>129.15</v>
      </c>
      <c r="J290" s="7">
        <v>0</v>
      </c>
      <c r="K290" s="7">
        <v>43.05</v>
      </c>
      <c r="L290" s="7">
        <v>30.08</v>
      </c>
      <c r="M290" s="7">
        <v>84.82</v>
      </c>
      <c r="N290" s="7">
        <v>91.49</v>
      </c>
      <c r="O290" s="7">
        <v>64.010000000000005</v>
      </c>
      <c r="P290" s="7">
        <v>5.41</v>
      </c>
      <c r="Q290" s="7">
        <v>129.15</v>
      </c>
      <c r="R290" s="7">
        <v>129.15</v>
      </c>
      <c r="S290" s="7">
        <v>129.15</v>
      </c>
      <c r="T290" s="8">
        <f>SUM(IO_Pre_14[[#This Row],[JANUARY]:[DECEMBER]])</f>
        <v>964.6099999999999</v>
      </c>
      <c r="U290" s="11"/>
    </row>
    <row r="291" spans="1:21" x14ac:dyDescent="0.25">
      <c r="A291" s="6" t="s">
        <v>608</v>
      </c>
      <c r="B291" s="6" t="str">
        <f>IF(ISERROR(VLOOKUP(IO_Pre_14[[#This Row],[APP_ID]],Table7[APPL_ID],1,FALSE)),"","Y")</f>
        <v>Y</v>
      </c>
      <c r="C291" s="6" t="str">
        <f>IF(ISERROR(VLOOKUP(IO_Pre_14[[#This Row],[APP_ID]],Sheet1!$C$2:$C$9,1,FALSE)),"","Y")</f>
        <v/>
      </c>
      <c r="D291" s="6" t="s">
        <v>1531</v>
      </c>
      <c r="E291" s="6" t="s">
        <v>1532</v>
      </c>
      <c r="F291" s="6" t="s">
        <v>605</v>
      </c>
      <c r="G291" s="13">
        <v>1914</v>
      </c>
      <c r="H291" s="7">
        <v>130.59</v>
      </c>
      <c r="I291" s="7">
        <v>79.13</v>
      </c>
      <c r="J291" s="7">
        <v>108.11</v>
      </c>
      <c r="K291" s="7">
        <v>140.19</v>
      </c>
      <c r="L291" s="7">
        <v>215.16</v>
      </c>
      <c r="M291" s="7">
        <v>483.64</v>
      </c>
      <c r="N291" s="7">
        <v>516.98</v>
      </c>
      <c r="O291" s="7">
        <v>396.82</v>
      </c>
      <c r="P291" s="7">
        <v>50.88</v>
      </c>
      <c r="Q291" s="7">
        <v>48.1</v>
      </c>
      <c r="R291" s="7">
        <v>25.23</v>
      </c>
      <c r="S291" s="7">
        <v>71.73</v>
      </c>
      <c r="T291" s="8">
        <f>SUM(IO_Pre_14[[#This Row],[JANUARY]:[DECEMBER]])</f>
        <v>2266.56</v>
      </c>
      <c r="U291" t="s">
        <v>1498</v>
      </c>
    </row>
    <row r="292" spans="1:21" x14ac:dyDescent="0.25">
      <c r="A292" s="6" t="s">
        <v>609</v>
      </c>
      <c r="B292" s="6" t="str">
        <f>IF(ISERROR(VLOOKUP(IO_Pre_14[[#This Row],[APP_ID]],Table7[APPL_ID],1,FALSE)),"","Y")</f>
        <v>Y</v>
      </c>
      <c r="C292" s="6" t="str">
        <f>IF(ISERROR(VLOOKUP(IO_Pre_14[[#This Row],[APP_ID]],Sheet1!$C$2:$C$9,1,FALSE)),"","Y")</f>
        <v/>
      </c>
      <c r="D292" s="6" t="s">
        <v>1531</v>
      </c>
      <c r="E292" s="6" t="s">
        <v>1533</v>
      </c>
      <c r="F292" s="6" t="s">
        <v>605</v>
      </c>
      <c r="G292" s="13">
        <v>1914</v>
      </c>
      <c r="H292" s="7">
        <v>46.48</v>
      </c>
      <c r="I292" s="7">
        <v>22.97</v>
      </c>
      <c r="J292" s="7">
        <v>31.85</v>
      </c>
      <c r="K292" s="7">
        <v>35.76</v>
      </c>
      <c r="L292" s="7">
        <v>72.430000000000007</v>
      </c>
      <c r="M292" s="7">
        <v>197.5</v>
      </c>
      <c r="N292" s="7">
        <v>212.36</v>
      </c>
      <c r="O292" s="7">
        <v>161.97</v>
      </c>
      <c r="P292" s="7">
        <v>19.809999999999999</v>
      </c>
      <c r="Q292" s="7">
        <v>17.170000000000002</v>
      </c>
      <c r="R292" s="7">
        <v>9.01</v>
      </c>
      <c r="S292" s="7">
        <v>25.29</v>
      </c>
      <c r="T292" s="8">
        <f>SUM(IO_Pre_14[[#This Row],[JANUARY]:[DECEMBER]])</f>
        <v>852.59999999999991</v>
      </c>
      <c r="U292" t="s">
        <v>1498</v>
      </c>
    </row>
    <row r="293" spans="1:21" x14ac:dyDescent="0.25">
      <c r="A293" s="6" t="s">
        <v>459</v>
      </c>
      <c r="B293" s="6" t="str">
        <f>IF(ISERROR(VLOOKUP(IO_Pre_14[[#This Row],[APP_ID]],Table7[APPL_ID],1,FALSE)),"","Y")</f>
        <v>Y</v>
      </c>
      <c r="C293" s="6" t="str">
        <f>IF(ISERROR(VLOOKUP(IO_Pre_14[[#This Row],[APP_ID]],Sheet1!$C$2:$C$9,1,FALSE)),"","Y")</f>
        <v/>
      </c>
      <c r="D293" s="6" t="s">
        <v>1531</v>
      </c>
      <c r="E293" s="6" t="s">
        <v>1532</v>
      </c>
      <c r="F293" s="6" t="s">
        <v>448</v>
      </c>
      <c r="G293" s="13">
        <v>1914</v>
      </c>
      <c r="H293" s="7">
        <v>0</v>
      </c>
      <c r="I293" s="7">
        <v>0</v>
      </c>
      <c r="J293" s="7">
        <v>29.5</v>
      </c>
      <c r="K293" s="7">
        <v>14.71</v>
      </c>
      <c r="L293" s="7">
        <v>78.650000000000006</v>
      </c>
      <c r="M293" s="7">
        <v>175.62</v>
      </c>
      <c r="N293" s="7">
        <v>140.41</v>
      </c>
      <c r="O293" s="7">
        <v>18.809999999999999</v>
      </c>
      <c r="P293" s="7">
        <v>0</v>
      </c>
      <c r="Q293" s="7">
        <v>0</v>
      </c>
      <c r="R293" s="7">
        <v>0</v>
      </c>
      <c r="S293" s="7">
        <v>0</v>
      </c>
      <c r="T293" s="8">
        <f>SUM(IO_Pre_14[[#This Row],[JANUARY]:[DECEMBER]])</f>
        <v>457.7</v>
      </c>
      <c r="U293" t="s">
        <v>1498</v>
      </c>
    </row>
    <row r="294" spans="1:21" x14ac:dyDescent="0.25">
      <c r="A294" s="6" t="s">
        <v>347</v>
      </c>
      <c r="B294" s="6" t="str">
        <f>IF(ISERROR(VLOOKUP(IO_Pre_14[[#This Row],[APP_ID]],Table7[APPL_ID],1,FALSE)),"","Y")</f>
        <v>Y</v>
      </c>
      <c r="C294" s="6" t="str">
        <f>IF(ISERROR(VLOOKUP(IO_Pre_14[[#This Row],[APP_ID]],Sheet1!$C$2:$C$9,1,FALSE)),"","Y")</f>
        <v/>
      </c>
      <c r="D294" s="6" t="s">
        <v>1531</v>
      </c>
      <c r="E294" s="6" t="s">
        <v>1532</v>
      </c>
      <c r="F294" s="6" t="s">
        <v>108</v>
      </c>
      <c r="G294" s="13">
        <v>1914</v>
      </c>
      <c r="H294" s="7">
        <v>48.01</v>
      </c>
      <c r="I294" s="7">
        <v>0</v>
      </c>
      <c r="J294" s="7">
        <v>105.55</v>
      </c>
      <c r="K294" s="7">
        <v>0</v>
      </c>
      <c r="L294" s="7">
        <v>0</v>
      </c>
      <c r="M294" s="7">
        <v>44.76</v>
      </c>
      <c r="N294" s="7">
        <v>86.02</v>
      </c>
      <c r="O294" s="7">
        <v>135.72</v>
      </c>
      <c r="P294" s="7">
        <v>126.07</v>
      </c>
      <c r="Q294" s="7">
        <v>0</v>
      </c>
      <c r="R294" s="7">
        <v>0</v>
      </c>
      <c r="S294" s="7">
        <v>0</v>
      </c>
      <c r="T294" s="8">
        <f>SUM(IO_Pre_14[[#This Row],[JANUARY]:[DECEMBER]])</f>
        <v>546.12999999999988</v>
      </c>
      <c r="U294" t="s">
        <v>1498</v>
      </c>
    </row>
    <row r="295" spans="1:21" x14ac:dyDescent="0.25">
      <c r="A295" s="6" t="s">
        <v>365</v>
      </c>
      <c r="B295" s="6" t="str">
        <f>IF(ISERROR(VLOOKUP(IO_Pre_14[[#This Row],[APP_ID]],Table7[APPL_ID],1,FALSE)),"","Y")</f>
        <v>Y</v>
      </c>
      <c r="C295" s="6" t="str">
        <f>IF(ISERROR(VLOOKUP(IO_Pre_14[[#This Row],[APP_ID]],Sheet1!$C$2:$C$9,1,FALSE)),"","Y")</f>
        <v/>
      </c>
      <c r="D295" s="6" t="s">
        <v>1531</v>
      </c>
      <c r="E295" s="6" t="s">
        <v>1532</v>
      </c>
      <c r="F295" s="6" t="s">
        <v>108</v>
      </c>
      <c r="G295" s="13">
        <v>1914</v>
      </c>
      <c r="H295" s="7">
        <v>244.04</v>
      </c>
      <c r="I295" s="7">
        <v>114.6</v>
      </c>
      <c r="J295" s="7">
        <v>227.16</v>
      </c>
      <c r="K295" s="7">
        <v>281.58999999999997</v>
      </c>
      <c r="L295" s="7">
        <v>245.8</v>
      </c>
      <c r="M295" s="7">
        <v>204.62</v>
      </c>
      <c r="N295" s="7">
        <v>288.77</v>
      </c>
      <c r="O295" s="7">
        <v>349.54</v>
      </c>
      <c r="P295" s="7">
        <v>265.42</v>
      </c>
      <c r="Q295" s="7">
        <v>192.6</v>
      </c>
      <c r="R295" s="7">
        <v>114.6</v>
      </c>
      <c r="S295" s="7">
        <v>114.6</v>
      </c>
      <c r="T295" s="8">
        <f>SUM(IO_Pre_14[[#This Row],[JANUARY]:[DECEMBER]])</f>
        <v>2643.3399999999997</v>
      </c>
      <c r="U295" t="s">
        <v>1498</v>
      </c>
    </row>
    <row r="296" spans="1:21" x14ac:dyDescent="0.25">
      <c r="A296" s="6" t="s">
        <v>993</v>
      </c>
      <c r="B296" s="6" t="str">
        <f>IF(ISERROR(VLOOKUP(IO_Pre_14[[#This Row],[APP_ID]],Table7[APPL_ID],1,FALSE)),"","Y")</f>
        <v>Y</v>
      </c>
      <c r="C296" s="6" t="str">
        <f>IF(ISERROR(VLOOKUP(IO_Pre_14[[#This Row],[APP_ID]],Sheet1!$C$2:$C$9,1,FALSE)),"","Y")</f>
        <v/>
      </c>
      <c r="D296" s="6" t="s">
        <v>1531</v>
      </c>
      <c r="E296" s="6" t="s">
        <v>1532</v>
      </c>
      <c r="F296" s="6" t="s">
        <v>994</v>
      </c>
      <c r="G296" s="13">
        <v>1914</v>
      </c>
      <c r="H296" s="7">
        <v>0</v>
      </c>
      <c r="I296" s="7">
        <v>0</v>
      </c>
      <c r="J296" s="7">
        <v>0</v>
      </c>
      <c r="K296" s="7">
        <v>0</v>
      </c>
      <c r="L296" s="7">
        <v>183.47</v>
      </c>
      <c r="M296" s="7">
        <v>244.1</v>
      </c>
      <c r="N296" s="7">
        <v>234.41</v>
      </c>
      <c r="O296" s="7">
        <v>196.21</v>
      </c>
      <c r="P296" s="7">
        <v>116.35</v>
      </c>
      <c r="Q296" s="7">
        <v>80.14</v>
      </c>
      <c r="R296" s="7">
        <v>0</v>
      </c>
      <c r="S296" s="7">
        <v>0</v>
      </c>
      <c r="T296" s="8">
        <f>SUM(IO_Pre_14[[#This Row],[JANUARY]:[DECEMBER]])</f>
        <v>1054.68</v>
      </c>
      <c r="U296" t="s">
        <v>1498</v>
      </c>
    </row>
    <row r="297" spans="1:21" x14ac:dyDescent="0.25">
      <c r="A297" s="6" t="s">
        <v>388</v>
      </c>
      <c r="B297" s="6" t="str">
        <f>IF(ISERROR(VLOOKUP(IO_Pre_14[[#This Row],[APP_ID]],Table7[APPL_ID],1,FALSE)),"","Y")</f>
        <v>Y</v>
      </c>
      <c r="C297" s="6" t="str">
        <f>IF(ISERROR(VLOOKUP(IO_Pre_14[[#This Row],[APP_ID]],Sheet1!$C$2:$C$9,1,FALSE)),"","Y")</f>
        <v/>
      </c>
      <c r="D297" s="6" t="s">
        <v>1531</v>
      </c>
      <c r="E297" s="6" t="s">
        <v>1532</v>
      </c>
      <c r="F297" s="6" t="s">
        <v>108</v>
      </c>
      <c r="G297" s="13">
        <v>1914</v>
      </c>
      <c r="H297" s="7">
        <v>50.04</v>
      </c>
      <c r="I297" s="7">
        <v>0</v>
      </c>
      <c r="J297" s="7">
        <v>110.02</v>
      </c>
      <c r="K297" s="7">
        <v>0</v>
      </c>
      <c r="L297" s="7">
        <v>0</v>
      </c>
      <c r="M297" s="7">
        <v>46.65</v>
      </c>
      <c r="N297" s="7">
        <v>89.66</v>
      </c>
      <c r="O297" s="7">
        <v>141.47</v>
      </c>
      <c r="P297" s="7">
        <v>131.41999999999999</v>
      </c>
      <c r="Q297" s="7">
        <v>0</v>
      </c>
      <c r="R297" s="7">
        <v>0</v>
      </c>
      <c r="S297" s="7">
        <v>0</v>
      </c>
      <c r="T297" s="8">
        <f>SUM(IO_Pre_14[[#This Row],[JANUARY]:[DECEMBER]])</f>
        <v>569.26</v>
      </c>
      <c r="U297" t="s">
        <v>1498</v>
      </c>
    </row>
    <row r="298" spans="1:21" x14ac:dyDescent="0.25">
      <c r="A298" s="6" t="s">
        <v>945</v>
      </c>
      <c r="B298" s="6" t="str">
        <f>IF(ISERROR(VLOOKUP(IO_Pre_14[[#This Row],[APP_ID]],Table7[APPL_ID],1,FALSE)),"","Y")</f>
        <v>Y</v>
      </c>
      <c r="C298" s="6" t="str">
        <f>IF(ISERROR(VLOOKUP(IO_Pre_14[[#This Row],[APP_ID]],Sheet1!$C$2:$C$9,1,FALSE)),"","Y")</f>
        <v/>
      </c>
      <c r="D298" s="6" t="s">
        <v>1531</v>
      </c>
      <c r="E298" s="6" t="s">
        <v>1532</v>
      </c>
      <c r="F298" s="6" t="s">
        <v>946</v>
      </c>
      <c r="G298" s="6">
        <v>1876</v>
      </c>
      <c r="H298" s="7">
        <v>26.2</v>
      </c>
      <c r="I298" s="7">
        <v>30.01</v>
      </c>
      <c r="J298" s="7">
        <v>61.68</v>
      </c>
      <c r="K298" s="7">
        <v>67.5</v>
      </c>
      <c r="L298" s="7">
        <v>58.1</v>
      </c>
      <c r="M298" s="7">
        <v>25.31</v>
      </c>
      <c r="N298" s="7">
        <v>46.8</v>
      </c>
      <c r="O298" s="7">
        <v>73.180000000000007</v>
      </c>
      <c r="P298" s="7">
        <v>70.78</v>
      </c>
      <c r="Q298" s="7">
        <v>19.95</v>
      </c>
      <c r="R298" s="7">
        <v>15.9</v>
      </c>
      <c r="S298" s="7">
        <v>14.11</v>
      </c>
      <c r="T298" s="8">
        <f>SUM(IO_Pre_14[[#This Row],[JANUARY]:[DECEMBER]])</f>
        <v>509.51999999999992</v>
      </c>
      <c r="U298" s="11"/>
    </row>
    <row r="299" spans="1:21" x14ac:dyDescent="0.25">
      <c r="A299" s="6" t="s">
        <v>107</v>
      </c>
      <c r="B299" s="6" t="str">
        <f>IF(ISERROR(VLOOKUP(IO_Pre_14[[#This Row],[APP_ID]],Table7[APPL_ID],1,FALSE)),"","Y")</f>
        <v>Y</v>
      </c>
      <c r="C299" s="6" t="str">
        <f>IF(ISERROR(VLOOKUP(IO_Pre_14[[#This Row],[APP_ID]],Sheet1!$C$2:$C$9,1,FALSE)),"","Y")</f>
        <v/>
      </c>
      <c r="D299" s="6" t="s">
        <v>1531</v>
      </c>
      <c r="E299" s="6" t="s">
        <v>1532</v>
      </c>
      <c r="F299" s="6" t="s">
        <v>108</v>
      </c>
      <c r="G299" s="6">
        <v>1899</v>
      </c>
      <c r="H299" s="7">
        <v>0</v>
      </c>
      <c r="I299" s="7">
        <v>0</v>
      </c>
      <c r="J299" s="7">
        <v>0</v>
      </c>
      <c r="K299" s="7">
        <v>27.36</v>
      </c>
      <c r="L299" s="7">
        <v>117</v>
      </c>
      <c r="M299" s="7">
        <v>272</v>
      </c>
      <c r="N299" s="7">
        <v>232</v>
      </c>
      <c r="O299" s="7">
        <v>63</v>
      </c>
      <c r="P299" s="7">
        <v>5</v>
      </c>
      <c r="Q299" s="7">
        <v>0</v>
      </c>
      <c r="R299" s="7">
        <v>0</v>
      </c>
      <c r="S299" s="7">
        <v>0</v>
      </c>
      <c r="T299" s="8">
        <f>SUM(IO_Pre_14[[#This Row],[JANUARY]:[DECEMBER]])</f>
        <v>716.36</v>
      </c>
      <c r="U299" s="11"/>
    </row>
    <row r="300" spans="1:21" x14ac:dyDescent="0.25">
      <c r="A300" s="6" t="s">
        <v>293</v>
      </c>
      <c r="B300" s="6" t="str">
        <f>IF(ISERROR(VLOOKUP(IO_Pre_14[[#This Row],[APP_ID]],Table7[APPL_ID],1,FALSE)),"","Y")</f>
        <v>Y</v>
      </c>
      <c r="C300" s="6" t="str">
        <f>IF(ISERROR(VLOOKUP(IO_Pre_14[[#This Row],[APP_ID]],Sheet1!$C$2:$C$9,1,FALSE)),"","Y")</f>
        <v/>
      </c>
      <c r="D300" s="6" t="s">
        <v>1531</v>
      </c>
      <c r="E300" s="6" t="s">
        <v>1532</v>
      </c>
      <c r="F300" s="6" t="s">
        <v>294</v>
      </c>
      <c r="G300" s="6">
        <v>1800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8">
        <f>SUM(IO_Pre_14[[#This Row],[JANUARY]:[DECEMBER]])</f>
        <v>0</v>
      </c>
      <c r="U300" s="11"/>
    </row>
    <row r="301" spans="1:21" x14ac:dyDescent="0.25">
      <c r="A301" s="6" t="s">
        <v>785</v>
      </c>
      <c r="B301" s="6" t="str">
        <f>IF(ISERROR(VLOOKUP(IO_Pre_14[[#This Row],[APP_ID]],Table7[APPL_ID],1,FALSE)),"","Y")</f>
        <v>Y</v>
      </c>
      <c r="C301" s="6" t="str">
        <f>IF(ISERROR(VLOOKUP(IO_Pre_14[[#This Row],[APP_ID]],Sheet1!$C$2:$C$9,1,FALSE)),"","Y")</f>
        <v/>
      </c>
      <c r="D301" s="6" t="s">
        <v>1531</v>
      </c>
      <c r="E301" s="6" t="s">
        <v>1533</v>
      </c>
      <c r="F301" s="6" t="s">
        <v>786</v>
      </c>
      <c r="G301" s="6">
        <v>1872</v>
      </c>
      <c r="H301" s="7">
        <v>95.8</v>
      </c>
      <c r="I301" s="7">
        <v>67.28</v>
      </c>
      <c r="J301" s="7">
        <v>114.63</v>
      </c>
      <c r="K301" s="7">
        <v>130.06</v>
      </c>
      <c r="L301" s="7">
        <v>255.79</v>
      </c>
      <c r="M301" s="7">
        <v>328.49</v>
      </c>
      <c r="N301" s="7">
        <v>300.88</v>
      </c>
      <c r="O301" s="7">
        <v>254.44</v>
      </c>
      <c r="P301" s="7">
        <v>158.03</v>
      </c>
      <c r="Q301" s="7">
        <v>96.14</v>
      </c>
      <c r="R301" s="7">
        <v>43.36</v>
      </c>
      <c r="S301" s="7">
        <v>50.76</v>
      </c>
      <c r="T301" s="8">
        <f>SUM(IO_Pre_14[[#This Row],[JANUARY]:[DECEMBER]])</f>
        <v>1895.6599999999999</v>
      </c>
      <c r="U301" s="11"/>
    </row>
    <row r="302" spans="1:21" x14ac:dyDescent="0.25">
      <c r="A302" s="6" t="s">
        <v>1227</v>
      </c>
      <c r="B302" s="6" t="str">
        <f>IF(ISERROR(VLOOKUP(IO_Pre_14[[#This Row],[APP_ID]],Table7[APPL_ID],1,FALSE)),"","Y")</f>
        <v>Y</v>
      </c>
      <c r="C302" s="6" t="str">
        <f>IF(ISERROR(VLOOKUP(IO_Pre_14[[#This Row],[APP_ID]],Sheet1!$C$2:$C$9,1,FALSE)),"","Y")</f>
        <v/>
      </c>
      <c r="D302" s="6" t="s">
        <v>1531</v>
      </c>
      <c r="E302" s="6" t="s">
        <v>1533</v>
      </c>
      <c r="F302" s="6" t="s">
        <v>1228</v>
      </c>
      <c r="G302" s="6">
        <v>1859</v>
      </c>
      <c r="H302" s="7">
        <v>0</v>
      </c>
      <c r="I302" s="7">
        <v>0</v>
      </c>
      <c r="J302" s="7">
        <v>0</v>
      </c>
      <c r="K302" s="7">
        <v>1</v>
      </c>
      <c r="L302" s="7">
        <v>70</v>
      </c>
      <c r="M302" s="7">
        <v>100</v>
      </c>
      <c r="N302" s="7">
        <v>100</v>
      </c>
      <c r="O302" s="7">
        <v>70</v>
      </c>
      <c r="P302" s="7">
        <v>70</v>
      </c>
      <c r="Q302" s="7">
        <v>25</v>
      </c>
      <c r="R302" s="7">
        <v>0</v>
      </c>
      <c r="S302" s="7">
        <v>0</v>
      </c>
      <c r="T302" s="8">
        <f>SUM(IO_Pre_14[[#This Row],[JANUARY]:[DECEMBER]])</f>
        <v>436</v>
      </c>
      <c r="U302" s="11"/>
    </row>
    <row r="303" spans="1:21" x14ac:dyDescent="0.25">
      <c r="A303" s="6" t="s">
        <v>675</v>
      </c>
      <c r="B303" s="6" t="str">
        <f>IF(ISERROR(VLOOKUP(IO_Pre_14[[#This Row],[APP_ID]],Table7[APPL_ID],1,FALSE)),"","Y")</f>
        <v>Y</v>
      </c>
      <c r="C303" s="6" t="str">
        <f>IF(ISERROR(VLOOKUP(IO_Pre_14[[#This Row],[APP_ID]],Sheet1!$C$2:$C$9,1,FALSE)),"","Y")</f>
        <v/>
      </c>
      <c r="D303" s="6" t="s">
        <v>1531</v>
      </c>
      <c r="E303" s="6" t="s">
        <v>1533</v>
      </c>
      <c r="F303" s="6" t="s">
        <v>676</v>
      </c>
      <c r="G303" s="6">
        <v>1852</v>
      </c>
      <c r="H303" s="7">
        <v>20.38</v>
      </c>
      <c r="I303" s="7">
        <v>17.920000000000002</v>
      </c>
      <c r="J303" s="7">
        <v>32.25</v>
      </c>
      <c r="K303" s="7">
        <v>42.47</v>
      </c>
      <c r="L303" s="7">
        <v>75.849999999999994</v>
      </c>
      <c r="M303" s="7">
        <v>88.55</v>
      </c>
      <c r="N303" s="7">
        <v>83.19</v>
      </c>
      <c r="O303" s="7">
        <v>71.48</v>
      </c>
      <c r="P303" s="7">
        <v>55.05</v>
      </c>
      <c r="Q303" s="7">
        <v>34.75</v>
      </c>
      <c r="R303" s="7">
        <v>12.65</v>
      </c>
      <c r="S303" s="7">
        <v>11.49</v>
      </c>
      <c r="T303" s="8">
        <f>SUM(IO_Pre_14[[#This Row],[JANUARY]:[DECEMBER]])</f>
        <v>546.03000000000009</v>
      </c>
      <c r="U303" s="11"/>
    </row>
    <row r="304" spans="1:21" x14ac:dyDescent="0.25">
      <c r="A304" s="6" t="s">
        <v>109</v>
      </c>
      <c r="B304" s="6" t="str">
        <f>IF(ISERROR(VLOOKUP(IO_Pre_14[[#This Row],[APP_ID]],Table7[APPL_ID],1,FALSE)),"","Y")</f>
        <v>Y</v>
      </c>
      <c r="C304" s="6" t="str">
        <f>IF(ISERROR(VLOOKUP(IO_Pre_14[[#This Row],[APP_ID]],Sheet1!$C$2:$C$9,1,FALSE)),"","Y")</f>
        <v/>
      </c>
      <c r="D304" s="6" t="s">
        <v>1531</v>
      </c>
      <c r="E304" s="6" t="s">
        <v>1532</v>
      </c>
      <c r="F304" s="6" t="s">
        <v>108</v>
      </c>
      <c r="G304" s="6">
        <v>1899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8">
        <f>SUM(IO_Pre_14[[#This Row],[JANUARY]:[DECEMBER]])</f>
        <v>0</v>
      </c>
      <c r="U304" s="11"/>
    </row>
    <row r="305" spans="1:21" x14ac:dyDescent="0.25">
      <c r="A305" s="6" t="s">
        <v>688</v>
      </c>
      <c r="B305" s="6" t="str">
        <f>IF(ISERROR(VLOOKUP(IO_Pre_14[[#This Row],[APP_ID]],Table7[APPL_ID],1,FALSE)),"","Y")</f>
        <v>Y</v>
      </c>
      <c r="C305" s="6" t="str">
        <f>IF(ISERROR(VLOOKUP(IO_Pre_14[[#This Row],[APP_ID]],Sheet1!$C$2:$C$9,1,FALSE)),"","Y")</f>
        <v/>
      </c>
      <c r="D305" s="6" t="s">
        <v>1531</v>
      </c>
      <c r="E305" s="6" t="s">
        <v>1533</v>
      </c>
      <c r="F305" s="6" t="s">
        <v>689</v>
      </c>
      <c r="G305" s="6">
        <v>1800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8">
        <f>SUM(IO_Pre_14[[#This Row],[JANUARY]:[DECEMBER]])</f>
        <v>0</v>
      </c>
      <c r="U305" s="11"/>
    </row>
    <row r="306" spans="1:21" x14ac:dyDescent="0.25">
      <c r="A306" s="6" t="s">
        <v>679</v>
      </c>
      <c r="B306" s="6" t="str">
        <f>IF(ISERROR(VLOOKUP(IO_Pre_14[[#This Row],[APP_ID]],Table7[APPL_ID],1,FALSE)),"","Y")</f>
        <v>Y</v>
      </c>
      <c r="C306" s="6" t="str">
        <f>IF(ISERROR(VLOOKUP(IO_Pre_14[[#This Row],[APP_ID]],Sheet1!$C$2:$C$9,1,FALSE)),"","Y")</f>
        <v/>
      </c>
      <c r="D306" s="6" t="s">
        <v>1531</v>
      </c>
      <c r="E306" s="6" t="s">
        <v>1533</v>
      </c>
      <c r="F306" s="6" t="s">
        <v>676</v>
      </c>
      <c r="G306" s="6">
        <v>1852</v>
      </c>
      <c r="H306" s="7">
        <v>48.91</v>
      </c>
      <c r="I306" s="7">
        <v>42.06</v>
      </c>
      <c r="J306" s="7">
        <v>86</v>
      </c>
      <c r="K306" s="7">
        <v>108.73</v>
      </c>
      <c r="L306" s="7">
        <v>155.05000000000001</v>
      </c>
      <c r="M306" s="7">
        <v>168.02</v>
      </c>
      <c r="N306" s="7">
        <v>153.38999999999999</v>
      </c>
      <c r="O306" s="7">
        <v>130.12</v>
      </c>
      <c r="P306" s="7">
        <v>106.52</v>
      </c>
      <c r="Q306" s="7">
        <v>49.71</v>
      </c>
      <c r="R306" s="7">
        <v>29.69</v>
      </c>
      <c r="S306" s="7">
        <v>26.33</v>
      </c>
      <c r="T306" s="8">
        <f>SUM(IO_Pre_14[[#This Row],[JANUARY]:[DECEMBER]])</f>
        <v>1104.53</v>
      </c>
      <c r="U306" s="11"/>
    </row>
    <row r="307" spans="1:21" x14ac:dyDescent="0.25">
      <c r="A307" s="6" t="s">
        <v>110</v>
      </c>
      <c r="B307" s="6" t="str">
        <f>IF(ISERROR(VLOOKUP(IO_Pre_14[[#This Row],[APP_ID]],Table7[APPL_ID],1,FALSE)),"","Y")</f>
        <v>Y</v>
      </c>
      <c r="C307" s="6" t="str">
        <f>IF(ISERROR(VLOOKUP(IO_Pre_14[[#This Row],[APP_ID]],Sheet1!$C$2:$C$9,1,FALSE)),"","Y")</f>
        <v/>
      </c>
      <c r="D307" s="6" t="s">
        <v>1531</v>
      </c>
      <c r="E307" s="6" t="s">
        <v>1532</v>
      </c>
      <c r="F307" s="6" t="s">
        <v>108</v>
      </c>
      <c r="G307" s="6">
        <v>1874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8">
        <f>SUM(IO_Pre_14[[#This Row],[JANUARY]:[DECEMBER]])</f>
        <v>0</v>
      </c>
      <c r="U307" s="11"/>
    </row>
    <row r="308" spans="1:21" x14ac:dyDescent="0.25">
      <c r="A308" s="6" t="s">
        <v>1407</v>
      </c>
      <c r="B308" s="6" t="str">
        <f>IF(ISERROR(VLOOKUP(IO_Pre_14[[#This Row],[APP_ID]],Table7[APPL_ID],1,FALSE)),"","Y")</f>
        <v>Y</v>
      </c>
      <c r="C308" s="6" t="str">
        <f>IF(ISERROR(VLOOKUP(IO_Pre_14[[#This Row],[APP_ID]],Sheet1!$C$2:$C$9,1,FALSE)),"","Y")</f>
        <v/>
      </c>
      <c r="D308" s="6" t="s">
        <v>1531</v>
      </c>
      <c r="E308" s="6" t="s">
        <v>1533</v>
      </c>
      <c r="F308" s="6" t="s">
        <v>1408</v>
      </c>
      <c r="G308" s="6">
        <v>1876</v>
      </c>
      <c r="H308" s="7">
        <v>0</v>
      </c>
      <c r="I308" s="7">
        <v>0</v>
      </c>
      <c r="J308" s="7">
        <v>0</v>
      </c>
      <c r="K308" s="7">
        <v>51.85</v>
      </c>
      <c r="L308" s="7">
        <v>89.24</v>
      </c>
      <c r="M308" s="7">
        <v>140.27000000000001</v>
      </c>
      <c r="N308" s="7">
        <v>144.41</v>
      </c>
      <c r="O308" s="7">
        <v>20.32</v>
      </c>
      <c r="P308" s="7">
        <v>0</v>
      </c>
      <c r="Q308" s="7">
        <v>0</v>
      </c>
      <c r="R308" s="7">
        <v>0</v>
      </c>
      <c r="S308" s="7">
        <v>0</v>
      </c>
      <c r="T308" s="8">
        <f>SUM(IO_Pre_14[[#This Row],[JANUARY]:[DECEMBER]])</f>
        <v>446.09</v>
      </c>
      <c r="U308" s="11"/>
    </row>
    <row r="309" spans="1:21" x14ac:dyDescent="0.25">
      <c r="A309" s="6" t="s">
        <v>1237</v>
      </c>
      <c r="B309" s="6" t="str">
        <f>IF(ISERROR(VLOOKUP(IO_Pre_14[[#This Row],[APP_ID]],Table7[APPL_ID],1,FALSE)),"","Y")</f>
        <v>Y</v>
      </c>
      <c r="C309" s="6" t="str">
        <f>IF(ISERROR(VLOOKUP(IO_Pre_14[[#This Row],[APP_ID]],Sheet1!$C$2:$C$9,1,FALSE)),"","Y")</f>
        <v/>
      </c>
      <c r="D309" s="6" t="s">
        <v>1531</v>
      </c>
      <c r="E309" s="6" t="s">
        <v>1533</v>
      </c>
      <c r="F309" s="6" t="s">
        <v>1228</v>
      </c>
      <c r="G309" s="6">
        <v>1859</v>
      </c>
      <c r="H309" s="7">
        <v>0</v>
      </c>
      <c r="I309" s="7">
        <v>0</v>
      </c>
      <c r="J309" s="7">
        <v>0</v>
      </c>
      <c r="K309" s="7">
        <v>1</v>
      </c>
      <c r="L309" s="7">
        <v>70</v>
      </c>
      <c r="M309" s="7">
        <v>100</v>
      </c>
      <c r="N309" s="7">
        <v>100</v>
      </c>
      <c r="O309" s="7">
        <v>70</v>
      </c>
      <c r="P309" s="7">
        <v>70</v>
      </c>
      <c r="Q309" s="7">
        <v>25</v>
      </c>
      <c r="R309" s="7">
        <v>0</v>
      </c>
      <c r="S309" s="7">
        <v>0</v>
      </c>
      <c r="T309" s="8">
        <f>SUM(IO_Pre_14[[#This Row],[JANUARY]:[DECEMBER]])</f>
        <v>436</v>
      </c>
      <c r="U309" s="11"/>
    </row>
    <row r="310" spans="1:21" x14ac:dyDescent="0.25">
      <c r="A310" s="6" t="s">
        <v>111</v>
      </c>
      <c r="B310" s="6" t="str">
        <f>IF(ISERROR(VLOOKUP(IO_Pre_14[[#This Row],[APP_ID]],Table7[APPL_ID],1,FALSE)),"","Y")</f>
        <v>Y</v>
      </c>
      <c r="C310" s="6" t="str">
        <f>IF(ISERROR(VLOOKUP(IO_Pre_14[[#This Row],[APP_ID]],Sheet1!$C$2:$C$9,1,FALSE)),"","Y")</f>
        <v/>
      </c>
      <c r="D310" s="6" t="s">
        <v>1531</v>
      </c>
      <c r="E310" s="6" t="s">
        <v>1532</v>
      </c>
      <c r="F310" s="6" t="s">
        <v>108</v>
      </c>
      <c r="G310" s="6">
        <v>1874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8">
        <f>SUM(IO_Pre_14[[#This Row],[JANUARY]:[DECEMBER]])</f>
        <v>0</v>
      </c>
      <c r="U310" s="11"/>
    </row>
    <row r="311" spans="1:21" x14ac:dyDescent="0.25">
      <c r="A311" s="6" t="s">
        <v>1349</v>
      </c>
      <c r="B311" s="6" t="str">
        <f>IF(ISERROR(VLOOKUP(IO_Pre_14[[#This Row],[APP_ID]],Table7[APPL_ID],1,FALSE)),"","Y")</f>
        <v>Y</v>
      </c>
      <c r="C311" s="6" t="str">
        <f>IF(ISERROR(VLOOKUP(IO_Pre_14[[#This Row],[APP_ID]],Sheet1!$C$2:$C$9,1,FALSE)),"","Y")</f>
        <v/>
      </c>
      <c r="D311" s="6" t="s">
        <v>1531</v>
      </c>
      <c r="E311" s="6" t="s">
        <v>1532</v>
      </c>
      <c r="F311" s="6" t="s">
        <v>1350</v>
      </c>
      <c r="G311" s="6">
        <v>1857</v>
      </c>
      <c r="H311" s="7">
        <v>0</v>
      </c>
      <c r="I311" s="7">
        <v>0</v>
      </c>
      <c r="J311" s="7">
        <v>168.43</v>
      </c>
      <c r="K311" s="7">
        <v>146.51</v>
      </c>
      <c r="L311" s="7">
        <v>140.94</v>
      </c>
      <c r="M311" s="7">
        <v>71.69</v>
      </c>
      <c r="N311" s="7">
        <v>138.85</v>
      </c>
      <c r="O311" s="7">
        <v>217.5</v>
      </c>
      <c r="P311" s="7">
        <v>189.31</v>
      </c>
      <c r="Q311" s="7">
        <v>0</v>
      </c>
      <c r="R311" s="7">
        <v>0</v>
      </c>
      <c r="S311" s="7">
        <v>0</v>
      </c>
      <c r="T311" s="8">
        <f>SUM(IO_Pre_14[[#This Row],[JANUARY]:[DECEMBER]])</f>
        <v>1073.23</v>
      </c>
      <c r="U311" s="11"/>
    </row>
    <row r="312" spans="1:21" x14ac:dyDescent="0.25">
      <c r="A312" s="6" t="s">
        <v>824</v>
      </c>
      <c r="B312" s="6" t="str">
        <f>IF(ISERROR(VLOOKUP(IO_Pre_14[[#This Row],[APP_ID]],Table7[APPL_ID],1,FALSE)),"","Y")</f>
        <v>Y</v>
      </c>
      <c r="C312" s="6" t="str">
        <f>IF(ISERROR(VLOOKUP(IO_Pre_14[[#This Row],[APP_ID]],Sheet1!$C$2:$C$9,1,FALSE)),"","Y")</f>
        <v/>
      </c>
      <c r="D312" s="6" t="s">
        <v>1531</v>
      </c>
      <c r="E312" s="6" t="s">
        <v>1533</v>
      </c>
      <c r="F312" s="6" t="s">
        <v>825</v>
      </c>
      <c r="G312" s="6">
        <v>1800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8">
        <f>SUM(IO_Pre_14[[#This Row],[JANUARY]:[DECEMBER]])</f>
        <v>0</v>
      </c>
      <c r="U312" s="11"/>
    </row>
    <row r="313" spans="1:21" x14ac:dyDescent="0.25">
      <c r="A313" s="6" t="s">
        <v>112</v>
      </c>
      <c r="B313" s="6" t="str">
        <f>IF(ISERROR(VLOOKUP(IO_Pre_14[[#This Row],[APP_ID]],Table7[APPL_ID],1,FALSE)),"","Y")</f>
        <v>Y</v>
      </c>
      <c r="C313" s="6" t="str">
        <f>IF(ISERROR(VLOOKUP(IO_Pre_14[[#This Row],[APP_ID]],Sheet1!$C$2:$C$9,1,FALSE)),"","Y")</f>
        <v/>
      </c>
      <c r="D313" s="6" t="s">
        <v>1531</v>
      </c>
      <c r="E313" s="6" t="s">
        <v>1532</v>
      </c>
      <c r="F313" s="6" t="s">
        <v>108</v>
      </c>
      <c r="G313" s="6">
        <v>1874</v>
      </c>
      <c r="H313" s="7">
        <v>0</v>
      </c>
      <c r="I313" s="7">
        <v>0</v>
      </c>
      <c r="J313" s="7">
        <v>0</v>
      </c>
      <c r="K313" s="7">
        <v>40</v>
      </c>
      <c r="L313" s="7">
        <v>198</v>
      </c>
      <c r="M313" s="7">
        <v>448</v>
      </c>
      <c r="N313" s="7">
        <v>365</v>
      </c>
      <c r="O313" s="7">
        <v>65</v>
      </c>
      <c r="P313" s="7">
        <v>5</v>
      </c>
      <c r="Q313" s="7">
        <v>0</v>
      </c>
      <c r="R313" s="7">
        <v>0</v>
      </c>
      <c r="S313" s="7">
        <v>0</v>
      </c>
      <c r="T313" s="8">
        <f>SUM(IO_Pre_14[[#This Row],[JANUARY]:[DECEMBER]])</f>
        <v>1121</v>
      </c>
      <c r="U313" s="11"/>
    </row>
    <row r="314" spans="1:21" x14ac:dyDescent="0.25">
      <c r="A314" s="6" t="s">
        <v>1162</v>
      </c>
      <c r="B314" s="6" t="str">
        <f>IF(ISERROR(VLOOKUP(IO_Pre_14[[#This Row],[APP_ID]],Table7[APPL_ID],1,FALSE)),"","Y")</f>
        <v>Y</v>
      </c>
      <c r="C314" s="6" t="str">
        <f>IF(ISERROR(VLOOKUP(IO_Pre_14[[#This Row],[APP_ID]],Sheet1!$C$2:$C$9,1,FALSE)),"","Y")</f>
        <v/>
      </c>
      <c r="D314" s="6" t="s">
        <v>1531</v>
      </c>
      <c r="E314" s="6" t="s">
        <v>1533</v>
      </c>
      <c r="F314" s="6" t="s">
        <v>1163</v>
      </c>
      <c r="G314" s="6">
        <v>1859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8">
        <f>SUM(IO_Pre_14[[#This Row],[JANUARY]:[DECEMBER]])</f>
        <v>0</v>
      </c>
      <c r="U314" s="11"/>
    </row>
    <row r="315" spans="1:21" x14ac:dyDescent="0.25">
      <c r="A315" s="6" t="s">
        <v>115</v>
      </c>
      <c r="B315" s="6" t="str">
        <f>IF(ISERROR(VLOOKUP(IO_Pre_14[[#This Row],[APP_ID]],Table7[APPL_ID],1,FALSE)),"","Y")</f>
        <v>Y</v>
      </c>
      <c r="C315" s="6" t="str">
        <f>IF(ISERROR(VLOOKUP(IO_Pre_14[[#This Row],[APP_ID]],Sheet1!$C$2:$C$9,1,FALSE)),"","Y")</f>
        <v/>
      </c>
      <c r="D315" s="6" t="s">
        <v>1531</v>
      </c>
      <c r="E315" s="6" t="s">
        <v>1533</v>
      </c>
      <c r="F315" s="6" t="s">
        <v>116</v>
      </c>
      <c r="G315" s="6">
        <v>1800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8">
        <f>SUM(IO_Pre_14[[#This Row],[JANUARY]:[DECEMBER]])</f>
        <v>0</v>
      </c>
      <c r="U315" s="11"/>
    </row>
    <row r="316" spans="1:21" x14ac:dyDescent="0.25">
      <c r="A316" s="6" t="s">
        <v>1351</v>
      </c>
      <c r="B316" s="6" t="str">
        <f>IF(ISERROR(VLOOKUP(IO_Pre_14[[#This Row],[APP_ID]],Table7[APPL_ID],1,FALSE)),"","Y")</f>
        <v>Y</v>
      </c>
      <c r="C316" s="6" t="str">
        <f>IF(ISERROR(VLOOKUP(IO_Pre_14[[#This Row],[APP_ID]],Sheet1!$C$2:$C$9,1,FALSE)),"","Y")</f>
        <v/>
      </c>
      <c r="D316" s="6" t="s">
        <v>1531</v>
      </c>
      <c r="E316" s="6" t="s">
        <v>1532</v>
      </c>
      <c r="F316" s="6" t="s">
        <v>1350</v>
      </c>
      <c r="G316" s="6">
        <v>1857</v>
      </c>
      <c r="H316" s="7">
        <v>0</v>
      </c>
      <c r="I316" s="7">
        <v>0</v>
      </c>
      <c r="J316" s="7">
        <v>13.71</v>
      </c>
      <c r="K316" s="7">
        <v>23.88</v>
      </c>
      <c r="L316" s="7">
        <v>75.63</v>
      </c>
      <c r="M316" s="7">
        <v>102.13</v>
      </c>
      <c r="N316" s="7">
        <v>101.63</v>
      </c>
      <c r="O316" s="7">
        <v>87.59</v>
      </c>
      <c r="P316" s="7">
        <v>59.43</v>
      </c>
      <c r="Q316" s="7">
        <v>31.8</v>
      </c>
      <c r="R316" s="7">
        <v>0</v>
      </c>
      <c r="S316" s="7">
        <v>0</v>
      </c>
      <c r="T316" s="8">
        <f>SUM(IO_Pre_14[[#This Row],[JANUARY]:[DECEMBER]])</f>
        <v>495.80000000000007</v>
      </c>
      <c r="U316" s="11"/>
    </row>
    <row r="317" spans="1:21" x14ac:dyDescent="0.25">
      <c r="A317" s="6" t="s">
        <v>886</v>
      </c>
      <c r="B317" s="6" t="str">
        <f>IF(ISERROR(VLOOKUP(IO_Pre_14[[#This Row],[APP_ID]],Table7[APPL_ID],1,FALSE)),"","Y")</f>
        <v>Y</v>
      </c>
      <c r="C317" s="6" t="str">
        <f>IF(ISERROR(VLOOKUP(IO_Pre_14[[#This Row],[APP_ID]],Sheet1!$C$2:$C$9,1,FALSE)),"","Y")</f>
        <v/>
      </c>
      <c r="D317" s="6" t="s">
        <v>1531</v>
      </c>
      <c r="E317" s="6" t="s">
        <v>1533</v>
      </c>
      <c r="F317" s="6" t="s">
        <v>887</v>
      </c>
      <c r="G317" s="6">
        <v>1859</v>
      </c>
      <c r="H317" s="7">
        <v>0</v>
      </c>
      <c r="I317" s="7">
        <v>0</v>
      </c>
      <c r="J317" s="7">
        <v>36.18</v>
      </c>
      <c r="K317" s="7">
        <v>57.97</v>
      </c>
      <c r="L317" s="7">
        <v>170.82</v>
      </c>
      <c r="M317" s="7">
        <v>200.11</v>
      </c>
      <c r="N317" s="7">
        <v>200.04</v>
      </c>
      <c r="O317" s="7">
        <v>174.48</v>
      </c>
      <c r="P317" s="7">
        <v>125.04</v>
      </c>
      <c r="Q317" s="7">
        <v>61.33</v>
      </c>
      <c r="R317" s="7">
        <v>0</v>
      </c>
      <c r="S317" s="7">
        <v>0</v>
      </c>
      <c r="T317" s="8">
        <f>SUM(IO_Pre_14[[#This Row],[JANUARY]:[DECEMBER]])</f>
        <v>1025.97</v>
      </c>
      <c r="U317" s="11"/>
    </row>
    <row r="318" spans="1:21" x14ac:dyDescent="0.25">
      <c r="A318" s="6" t="s">
        <v>849</v>
      </c>
      <c r="B318" s="6" t="str">
        <f>IF(ISERROR(VLOOKUP(IO_Pre_14[[#This Row],[APP_ID]],Table7[APPL_ID],1,FALSE)),"","Y")</f>
        <v>Y</v>
      </c>
      <c r="C318" s="6" t="str">
        <f>IF(ISERROR(VLOOKUP(IO_Pre_14[[#This Row],[APP_ID]],Sheet1!$C$2:$C$9,1,FALSE)),"","Y")</f>
        <v/>
      </c>
      <c r="D318" s="6" t="s">
        <v>1531</v>
      </c>
      <c r="E318" s="6" t="s">
        <v>1533</v>
      </c>
      <c r="F318" s="6" t="s">
        <v>825</v>
      </c>
      <c r="G318" s="6">
        <v>1800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8">
        <f>SUM(IO_Pre_14[[#This Row],[JANUARY]:[DECEMBER]])</f>
        <v>0</v>
      </c>
      <c r="U318" s="11"/>
    </row>
    <row r="319" spans="1:21" x14ac:dyDescent="0.25">
      <c r="A319" s="6" t="s">
        <v>708</v>
      </c>
      <c r="B319" s="6" t="str">
        <f>IF(ISERROR(VLOOKUP(IO_Pre_14[[#This Row],[APP_ID]],Table7[APPL_ID],1,FALSE)),"","Y")</f>
        <v>Y</v>
      </c>
      <c r="C319" s="6" t="str">
        <f>IF(ISERROR(VLOOKUP(IO_Pre_14[[#This Row],[APP_ID]],Sheet1!$C$2:$C$9,1,FALSE)),"","Y")</f>
        <v/>
      </c>
      <c r="D319" s="6" t="s">
        <v>1531</v>
      </c>
      <c r="E319" s="6" t="s">
        <v>1532</v>
      </c>
      <c r="F319" s="6" t="s">
        <v>656</v>
      </c>
      <c r="G319" s="12">
        <v>1865</v>
      </c>
      <c r="H319" s="7">
        <v>0</v>
      </c>
      <c r="I319" s="7">
        <v>0</v>
      </c>
      <c r="J319" s="7">
        <v>278.26</v>
      </c>
      <c r="K319" s="7">
        <v>63.09</v>
      </c>
      <c r="L319" s="7">
        <v>359.84</v>
      </c>
      <c r="M319" s="7">
        <v>217.21</v>
      </c>
      <c r="N319" s="7">
        <v>320.69</v>
      </c>
      <c r="O319" s="7">
        <v>438.27</v>
      </c>
      <c r="P319" s="7">
        <v>63.32</v>
      </c>
      <c r="Q319" s="7">
        <v>122.2</v>
      </c>
      <c r="R319" s="7">
        <v>76.88</v>
      </c>
      <c r="S319" s="7">
        <v>0</v>
      </c>
      <c r="T319" s="8">
        <f>SUM(IO_Pre_14[[#This Row],[JANUARY]:[DECEMBER]])</f>
        <v>1939.7600000000002</v>
      </c>
      <c r="U319" s="11"/>
    </row>
    <row r="320" spans="1:21" x14ac:dyDescent="0.25">
      <c r="A320" s="6" t="s">
        <v>655</v>
      </c>
      <c r="B320" s="6" t="str">
        <f>IF(ISERROR(VLOOKUP(IO_Pre_14[[#This Row],[APP_ID]],Table7[APPL_ID],1,FALSE)),"","Y")</f>
        <v>Y</v>
      </c>
      <c r="C320" s="6" t="str">
        <f>IF(ISERROR(VLOOKUP(IO_Pre_14[[#This Row],[APP_ID]],Sheet1!$C$2:$C$9,1,FALSE)),"","Y")</f>
        <v/>
      </c>
      <c r="D320" s="6" t="s">
        <v>1531</v>
      </c>
      <c r="E320" s="6" t="s">
        <v>1532</v>
      </c>
      <c r="F320" s="6" t="s">
        <v>656</v>
      </c>
      <c r="G320" s="12">
        <v>1865</v>
      </c>
      <c r="H320" s="7">
        <v>0</v>
      </c>
      <c r="I320" s="7">
        <v>0</v>
      </c>
      <c r="J320" s="7">
        <v>0</v>
      </c>
      <c r="K320" s="7">
        <v>100.02</v>
      </c>
      <c r="L320" s="7">
        <v>157.79</v>
      </c>
      <c r="M320" s="7">
        <v>171.51</v>
      </c>
      <c r="N320" s="7">
        <v>163.96</v>
      </c>
      <c r="O320" s="7">
        <v>141.94999999999999</v>
      </c>
      <c r="P320" s="7">
        <v>110.02</v>
      </c>
      <c r="Q320" s="7">
        <v>58.89</v>
      </c>
      <c r="R320" s="7">
        <v>0</v>
      </c>
      <c r="S320" s="7">
        <v>0</v>
      </c>
      <c r="T320" s="8">
        <f>SUM(IO_Pre_14[[#This Row],[JANUARY]:[DECEMBER]])</f>
        <v>904.14</v>
      </c>
      <c r="U320" s="11"/>
    </row>
    <row r="321" spans="1:21" x14ac:dyDescent="0.25">
      <c r="A321" s="6" t="s">
        <v>867</v>
      </c>
      <c r="B321" s="6" t="str">
        <f>IF(ISERROR(VLOOKUP(IO_Pre_14[[#This Row],[APP_ID]],Table7[APPL_ID],1,FALSE)),"","Y")</f>
        <v>Y</v>
      </c>
      <c r="C321" s="6" t="str">
        <f>IF(ISERROR(VLOOKUP(IO_Pre_14[[#This Row],[APP_ID]],Sheet1!$C$2:$C$9,1,FALSE)),"","Y")</f>
        <v/>
      </c>
      <c r="D321" s="6" t="s">
        <v>1531</v>
      </c>
      <c r="E321" s="6" t="s">
        <v>1532</v>
      </c>
      <c r="F321" s="6" t="s">
        <v>707</v>
      </c>
      <c r="G321" s="6">
        <v>1865</v>
      </c>
      <c r="H321" s="7">
        <v>0</v>
      </c>
      <c r="I321" s="7">
        <v>0</v>
      </c>
      <c r="J321" s="7">
        <v>16.239999999999998</v>
      </c>
      <c r="K321" s="7">
        <v>129.79</v>
      </c>
      <c r="L321" s="7">
        <v>221.98</v>
      </c>
      <c r="M321" s="7">
        <v>295.77999999999997</v>
      </c>
      <c r="N321" s="7">
        <v>290.69</v>
      </c>
      <c r="O321" s="7">
        <v>215.26</v>
      </c>
      <c r="P321" s="7">
        <v>133.31</v>
      </c>
      <c r="Q321" s="7">
        <v>23.18</v>
      </c>
      <c r="R321" s="7">
        <v>0</v>
      </c>
      <c r="S321" s="7">
        <v>0</v>
      </c>
      <c r="T321" s="8">
        <f>SUM(IO_Pre_14[[#This Row],[JANUARY]:[DECEMBER]])</f>
        <v>1326.23</v>
      </c>
      <c r="U321" s="11"/>
    </row>
    <row r="322" spans="1:21" x14ac:dyDescent="0.25">
      <c r="A322" s="6" t="s">
        <v>954</v>
      </c>
      <c r="B322" s="6" t="str">
        <f>IF(ISERROR(VLOOKUP(IO_Pre_14[[#This Row],[APP_ID]],Table7[APPL_ID],1,FALSE)),"","Y")</f>
        <v>Y</v>
      </c>
      <c r="C322" s="6" t="str">
        <f>IF(ISERROR(VLOOKUP(IO_Pre_14[[#This Row],[APP_ID]],Sheet1!$C$2:$C$9,1,FALSE)),"","Y")</f>
        <v/>
      </c>
      <c r="D322" s="6" t="s">
        <v>1531</v>
      </c>
      <c r="E322" s="6" t="s">
        <v>1533</v>
      </c>
      <c r="F322" s="6" t="s">
        <v>946</v>
      </c>
      <c r="G322" s="6">
        <v>1872</v>
      </c>
      <c r="H322" s="7">
        <v>46.27</v>
      </c>
      <c r="I322" s="7">
        <v>28.25</v>
      </c>
      <c r="J322" s="7">
        <v>58.86</v>
      </c>
      <c r="K322" s="7">
        <v>75.02</v>
      </c>
      <c r="L322" s="7">
        <v>93.41</v>
      </c>
      <c r="M322" s="7">
        <v>109.47</v>
      </c>
      <c r="N322" s="7">
        <v>83.75</v>
      </c>
      <c r="O322" s="7">
        <v>23.83</v>
      </c>
      <c r="P322" s="7">
        <v>16.309999999999999</v>
      </c>
      <c r="Q322" s="7">
        <v>19.170000000000002</v>
      </c>
      <c r="R322" s="7">
        <v>18.23</v>
      </c>
      <c r="S322" s="7">
        <v>20.87</v>
      </c>
      <c r="T322" s="8">
        <f>SUM(IO_Pre_14[[#This Row],[JANUARY]:[DECEMBER]])</f>
        <v>593.43999999999994</v>
      </c>
      <c r="U322" s="11"/>
    </row>
    <row r="323" spans="1:21" x14ac:dyDescent="0.25">
      <c r="A323" s="6" t="s">
        <v>959</v>
      </c>
      <c r="B323" s="6" t="str">
        <f>IF(ISERROR(VLOOKUP(IO_Pre_14[[#This Row],[APP_ID]],Table7[APPL_ID],1,FALSE)),"","Y")</f>
        <v>Y</v>
      </c>
      <c r="C323" s="6" t="str">
        <f>IF(ISERROR(VLOOKUP(IO_Pre_14[[#This Row],[APP_ID]],Sheet1!$C$2:$C$9,1,FALSE)),"","Y")</f>
        <v/>
      </c>
      <c r="D323" s="6" t="s">
        <v>1531</v>
      </c>
      <c r="E323" s="6" t="s">
        <v>1533</v>
      </c>
      <c r="F323" s="6" t="s">
        <v>946</v>
      </c>
      <c r="G323" s="6">
        <v>1872</v>
      </c>
      <c r="H323" s="7">
        <v>51.05</v>
      </c>
      <c r="I323" s="7">
        <v>32.49</v>
      </c>
      <c r="J323" s="7">
        <v>59.79</v>
      </c>
      <c r="K323" s="7">
        <v>81.069999999999993</v>
      </c>
      <c r="L323" s="7">
        <v>105.14</v>
      </c>
      <c r="M323" s="7">
        <v>106.13</v>
      </c>
      <c r="N323" s="7">
        <v>95.91</v>
      </c>
      <c r="O323" s="7">
        <v>81.510000000000005</v>
      </c>
      <c r="P323" s="7">
        <v>49.59</v>
      </c>
      <c r="Q323" s="7">
        <v>27.56</v>
      </c>
      <c r="R323" s="7">
        <v>19.75</v>
      </c>
      <c r="S323" s="7">
        <v>23.97</v>
      </c>
      <c r="T323" s="8">
        <f>SUM(IO_Pre_14[[#This Row],[JANUARY]:[DECEMBER]])</f>
        <v>733.95999999999992</v>
      </c>
      <c r="U323" s="11"/>
    </row>
    <row r="324" spans="1:21" x14ac:dyDescent="0.25">
      <c r="A324" s="6" t="s">
        <v>957</v>
      </c>
      <c r="B324" s="6" t="str">
        <f>IF(ISERROR(VLOOKUP(IO_Pre_14[[#This Row],[APP_ID]],Table7[APPL_ID],1,FALSE)),"","Y")</f>
        <v>Y</v>
      </c>
      <c r="C324" s="6" t="str">
        <f>IF(ISERROR(VLOOKUP(IO_Pre_14[[#This Row],[APP_ID]],Sheet1!$C$2:$C$9,1,FALSE)),"","Y")</f>
        <v/>
      </c>
      <c r="D324" s="6" t="s">
        <v>1531</v>
      </c>
      <c r="E324" s="6" t="s">
        <v>1533</v>
      </c>
      <c r="F324" s="6" t="s">
        <v>946</v>
      </c>
      <c r="G324" s="6">
        <v>1872</v>
      </c>
      <c r="H324" s="7">
        <v>66.31</v>
      </c>
      <c r="I324" s="7">
        <v>51.4</v>
      </c>
      <c r="J324" s="7">
        <v>103.15</v>
      </c>
      <c r="K324" s="7">
        <v>139.36000000000001</v>
      </c>
      <c r="L324" s="7">
        <v>160.9</v>
      </c>
      <c r="M324" s="7">
        <v>140.41999999999999</v>
      </c>
      <c r="N324" s="7">
        <v>125.83</v>
      </c>
      <c r="O324" s="7">
        <v>108.37</v>
      </c>
      <c r="P324" s="7">
        <v>79.94</v>
      </c>
      <c r="Q324" s="7">
        <v>44.15</v>
      </c>
      <c r="R324" s="7">
        <v>30.54</v>
      </c>
      <c r="S324" s="7">
        <v>32.61</v>
      </c>
      <c r="T324" s="8">
        <f>SUM(IO_Pre_14[[#This Row],[JANUARY]:[DECEMBER]])</f>
        <v>1082.98</v>
      </c>
      <c r="U324" s="11"/>
    </row>
    <row r="325" spans="1:21" x14ac:dyDescent="0.25">
      <c r="A325" s="6" t="s">
        <v>1421</v>
      </c>
      <c r="B325" s="6" t="str">
        <f>IF(ISERROR(VLOOKUP(IO_Pre_14[[#This Row],[APP_ID]],Table7[APPL_ID],1,FALSE)),"","Y")</f>
        <v>Y</v>
      </c>
      <c r="C325" s="6" t="str">
        <f>IF(ISERROR(VLOOKUP(IO_Pre_14[[#This Row],[APP_ID]],Sheet1!$C$2:$C$9,1,FALSE)),"","Y")</f>
        <v/>
      </c>
      <c r="D325" s="6" t="s">
        <v>1531</v>
      </c>
      <c r="E325" s="6" t="s">
        <v>1533</v>
      </c>
      <c r="F325" s="6" t="s">
        <v>1422</v>
      </c>
      <c r="G325" s="6">
        <v>1874</v>
      </c>
      <c r="H325" s="7">
        <v>60</v>
      </c>
      <c r="I325" s="7">
        <v>0</v>
      </c>
      <c r="J325" s="7">
        <v>0</v>
      </c>
      <c r="K325" s="7">
        <v>50</v>
      </c>
      <c r="L325" s="7">
        <v>50</v>
      </c>
      <c r="M325" s="7">
        <v>50</v>
      </c>
      <c r="N325" s="7">
        <v>70</v>
      </c>
      <c r="O325" s="7">
        <v>70</v>
      </c>
      <c r="P325" s="7">
        <v>70</v>
      </c>
      <c r="Q325" s="7">
        <v>0</v>
      </c>
      <c r="R325" s="7">
        <v>0</v>
      </c>
      <c r="S325" s="7">
        <v>0</v>
      </c>
      <c r="T325" s="8">
        <f>SUM(IO_Pre_14[[#This Row],[JANUARY]:[DECEMBER]])</f>
        <v>420</v>
      </c>
      <c r="U325" s="11"/>
    </row>
    <row r="326" spans="1:21" x14ac:dyDescent="0.25">
      <c r="A326" s="6" t="s">
        <v>1205</v>
      </c>
      <c r="B326" s="6" t="str">
        <f>IF(ISERROR(VLOOKUP(IO_Pre_14[[#This Row],[APP_ID]],Table7[APPL_ID],1,FALSE)),"","Y")</f>
        <v>Y</v>
      </c>
      <c r="C326" s="6" t="str">
        <f>IF(ISERROR(VLOOKUP(IO_Pre_14[[#This Row],[APP_ID]],Sheet1!$C$2:$C$9,1,FALSE)),"","Y")</f>
        <v/>
      </c>
      <c r="D326" s="6" t="s">
        <v>1531</v>
      </c>
      <c r="E326" s="6" t="s">
        <v>1533</v>
      </c>
      <c r="F326" s="6" t="s">
        <v>1206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8">
        <f>SUM(IO_Pre_14[[#This Row],[JANUARY]:[DECEMBER]])</f>
        <v>0</v>
      </c>
      <c r="U326" s="11"/>
    </row>
    <row r="327" spans="1:21" x14ac:dyDescent="0.25">
      <c r="A327" s="6" t="s">
        <v>1053</v>
      </c>
      <c r="B327" s="6" t="str">
        <f>IF(ISERROR(VLOOKUP(IO_Pre_14[[#This Row],[APP_ID]],Table7[APPL_ID],1,FALSE)),"","Y")</f>
        <v>Y</v>
      </c>
      <c r="C327" s="6" t="str">
        <f>IF(ISERROR(VLOOKUP(IO_Pre_14[[#This Row],[APP_ID]],Sheet1!$C$2:$C$9,1,FALSE)),"","Y")</f>
        <v/>
      </c>
      <c r="D327" s="6" t="s">
        <v>1531</v>
      </c>
      <c r="E327" s="6" t="s">
        <v>1533</v>
      </c>
      <c r="F327" s="6" t="s">
        <v>1054</v>
      </c>
      <c r="G327" s="6">
        <v>1854</v>
      </c>
      <c r="H327" s="7">
        <v>0</v>
      </c>
      <c r="I327" s="7">
        <v>0</v>
      </c>
      <c r="J327" s="7">
        <v>0</v>
      </c>
      <c r="K327" s="7">
        <v>15.8</v>
      </c>
      <c r="L327" s="7">
        <v>47.4</v>
      </c>
      <c r="M327" s="7">
        <v>63.2</v>
      </c>
      <c r="N327" s="7">
        <v>63.2</v>
      </c>
      <c r="O327" s="7">
        <v>63.2</v>
      </c>
      <c r="P327" s="7">
        <v>47.4</v>
      </c>
      <c r="Q327" s="7">
        <v>15.8</v>
      </c>
      <c r="R327" s="7">
        <v>0</v>
      </c>
      <c r="S327" s="7">
        <v>0</v>
      </c>
      <c r="T327" s="8">
        <f>SUM(IO_Pre_14[[#This Row],[JANUARY]:[DECEMBER]])</f>
        <v>316</v>
      </c>
      <c r="U327" s="11"/>
    </row>
    <row r="328" spans="1:21" x14ac:dyDescent="0.25">
      <c r="A328" s="6" t="s">
        <v>1271</v>
      </c>
      <c r="B328" s="6" t="str">
        <f>IF(ISERROR(VLOOKUP(IO_Pre_14[[#This Row],[APP_ID]],Table7[APPL_ID],1,FALSE)),"","Y")</f>
        <v>Y</v>
      </c>
      <c r="C328" s="6" t="str">
        <f>IF(ISERROR(VLOOKUP(IO_Pre_14[[#This Row],[APP_ID]],Sheet1!$C$2:$C$9,1,FALSE)),"","Y")</f>
        <v/>
      </c>
      <c r="D328" s="6" t="s">
        <v>1531</v>
      </c>
      <c r="E328" s="6" t="s">
        <v>1532</v>
      </c>
      <c r="F328" s="6" t="s">
        <v>1272</v>
      </c>
      <c r="G328" s="6">
        <v>1866</v>
      </c>
      <c r="H328" s="7">
        <v>0.14000000000000001</v>
      </c>
      <c r="I328" s="7">
        <v>0.14000000000000001</v>
      </c>
      <c r="J328" s="7">
        <v>127.8</v>
      </c>
      <c r="K328" s="7">
        <v>240.55</v>
      </c>
      <c r="L328" s="7">
        <v>397.81</v>
      </c>
      <c r="M328" s="7">
        <v>427.84</v>
      </c>
      <c r="N328" s="7">
        <v>403.67</v>
      </c>
      <c r="O328" s="7">
        <v>354.8</v>
      </c>
      <c r="P328" s="7">
        <v>270.47000000000003</v>
      </c>
      <c r="Q328" s="7">
        <v>158.51</v>
      </c>
      <c r="R328" s="7">
        <v>0.14000000000000001</v>
      </c>
      <c r="S328" s="7">
        <v>0.14000000000000001</v>
      </c>
      <c r="T328" s="8">
        <f>SUM(IO_Pre_14[[#This Row],[JANUARY]:[DECEMBER]])</f>
        <v>2382.0100000000002</v>
      </c>
      <c r="U328" s="11"/>
    </row>
    <row r="329" spans="1:21" x14ac:dyDescent="0.25">
      <c r="A329" s="6" t="s">
        <v>164</v>
      </c>
      <c r="B329" s="6" t="str">
        <f>IF(ISERROR(VLOOKUP(IO_Pre_14[[#This Row],[APP_ID]],Table7[APPL_ID],1,FALSE)),"","Y")</f>
        <v>Y</v>
      </c>
      <c r="C329" s="6" t="str">
        <f>IF(ISERROR(VLOOKUP(IO_Pre_14[[#This Row],[APP_ID]],Sheet1!$C$2:$C$9,1,FALSE)),"","Y")</f>
        <v/>
      </c>
      <c r="D329" s="6" t="s">
        <v>1531</v>
      </c>
      <c r="E329" s="6" t="s">
        <v>1532</v>
      </c>
      <c r="F329" s="6" t="s">
        <v>165</v>
      </c>
      <c r="G329" s="6">
        <v>1874</v>
      </c>
      <c r="H329" s="7">
        <v>0</v>
      </c>
      <c r="I329" s="7">
        <v>0</v>
      </c>
      <c r="J329" s="7">
        <v>0</v>
      </c>
      <c r="K329" s="7">
        <v>19.96</v>
      </c>
      <c r="L329" s="7">
        <v>37.869999999999997</v>
      </c>
      <c r="M329" s="7">
        <v>101.56</v>
      </c>
      <c r="N329" s="7">
        <v>106.26</v>
      </c>
      <c r="O329" s="7">
        <v>76.930000000000007</v>
      </c>
      <c r="P329" s="7">
        <v>9.9499999999999993</v>
      </c>
      <c r="Q329" s="7">
        <v>0</v>
      </c>
      <c r="R329" s="7">
        <v>61.69</v>
      </c>
      <c r="S329" s="7">
        <v>0</v>
      </c>
      <c r="T329" s="8">
        <f>SUM(IO_Pre_14[[#This Row],[JANUARY]:[DECEMBER]])</f>
        <v>414.21999999999997</v>
      </c>
      <c r="U329" s="11"/>
    </row>
    <row r="330" spans="1:21" x14ac:dyDescent="0.25">
      <c r="A330" s="6" t="s">
        <v>401</v>
      </c>
      <c r="B330" s="6" t="str">
        <f>IF(ISERROR(VLOOKUP(IO_Pre_14[[#This Row],[APP_ID]],Table7[APPL_ID],1,FALSE)),"","Y")</f>
        <v>Y</v>
      </c>
      <c r="C330" s="6" t="str">
        <f>IF(ISERROR(VLOOKUP(IO_Pre_14[[#This Row],[APP_ID]],Sheet1!$C$2:$C$9,1,FALSE)),"","Y")</f>
        <v/>
      </c>
      <c r="D330" s="6" t="s">
        <v>1531</v>
      </c>
      <c r="E330" s="6" t="s">
        <v>1532</v>
      </c>
      <c r="F330" s="6" t="s">
        <v>402</v>
      </c>
      <c r="G330" s="6">
        <v>1869</v>
      </c>
      <c r="H330" s="7">
        <v>0</v>
      </c>
      <c r="I330" s="7">
        <v>0</v>
      </c>
      <c r="J330" s="7">
        <v>0</v>
      </c>
      <c r="K330" s="7">
        <v>0</v>
      </c>
      <c r="L330" s="7">
        <v>131.78</v>
      </c>
      <c r="M330" s="7">
        <v>249.1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8">
        <f>SUM(IO_Pre_14[[#This Row],[JANUARY]:[DECEMBER]])</f>
        <v>380.88</v>
      </c>
      <c r="U330" s="11"/>
    </row>
    <row r="331" spans="1:21" x14ac:dyDescent="0.25">
      <c r="A331" s="6" t="s">
        <v>272</v>
      </c>
      <c r="B331" s="6" t="str">
        <f>IF(ISERROR(VLOOKUP(IO_Pre_14[[#This Row],[APP_ID]],Table7[APPL_ID],1,FALSE)),"","Y")</f>
        <v>Y</v>
      </c>
      <c r="C331" s="6" t="str">
        <f>IF(ISERROR(VLOOKUP(IO_Pre_14[[#This Row],[APP_ID]],Sheet1!$C$2:$C$9,1,FALSE)),"","Y")</f>
        <v/>
      </c>
      <c r="D331" s="6" t="s">
        <v>1531</v>
      </c>
      <c r="E331" s="6" t="s">
        <v>1532</v>
      </c>
      <c r="F331" s="6" t="s">
        <v>273</v>
      </c>
      <c r="G331" s="12">
        <v>1874</v>
      </c>
      <c r="H331" s="7">
        <v>0</v>
      </c>
      <c r="I331" s="7">
        <v>0</v>
      </c>
      <c r="J331" s="7">
        <v>0</v>
      </c>
      <c r="K331" s="7">
        <v>20.55</v>
      </c>
      <c r="L331" s="7">
        <v>38.99</v>
      </c>
      <c r="M331" s="7">
        <v>104.58</v>
      </c>
      <c r="N331" s="7">
        <v>109.42</v>
      </c>
      <c r="O331" s="7">
        <v>79.22</v>
      </c>
      <c r="P331" s="7">
        <v>10.24</v>
      </c>
      <c r="Q331" s="7">
        <v>0</v>
      </c>
      <c r="R331" s="7">
        <v>63.01</v>
      </c>
      <c r="S331" s="7">
        <v>0</v>
      </c>
      <c r="T331" s="8">
        <f>SUM(IO_Pre_14[[#This Row],[JANUARY]:[DECEMBER]])</f>
        <v>426.01</v>
      </c>
      <c r="U331" s="11"/>
    </row>
    <row r="332" spans="1:21" x14ac:dyDescent="0.25">
      <c r="A332" s="6" t="s">
        <v>281</v>
      </c>
      <c r="B332" s="6" t="str">
        <f>IF(ISERROR(VLOOKUP(IO_Pre_14[[#This Row],[APP_ID]],Table7[APPL_ID],1,FALSE)),"","Y")</f>
        <v>Y</v>
      </c>
      <c r="C332" s="6" t="str">
        <f>IF(ISERROR(VLOOKUP(IO_Pre_14[[#This Row],[APP_ID]],Sheet1!$C$2:$C$9,1,FALSE)),"","Y")</f>
        <v/>
      </c>
      <c r="D332" s="6" t="s">
        <v>1531</v>
      </c>
      <c r="E332" s="6" t="s">
        <v>1532</v>
      </c>
      <c r="F332" s="6" t="s">
        <v>273</v>
      </c>
      <c r="G332" s="12">
        <v>1871</v>
      </c>
      <c r="H332" s="7">
        <v>0</v>
      </c>
      <c r="I332" s="7">
        <v>0</v>
      </c>
      <c r="J332" s="7">
        <v>0</v>
      </c>
      <c r="K332" s="7">
        <v>16.010000000000002</v>
      </c>
      <c r="L332" s="7">
        <v>30.37</v>
      </c>
      <c r="M332" s="7">
        <v>81.45</v>
      </c>
      <c r="N332" s="7">
        <v>85.22</v>
      </c>
      <c r="O332" s="7">
        <v>61.7</v>
      </c>
      <c r="P332" s="7">
        <v>7.98</v>
      </c>
      <c r="Q332" s="7">
        <v>0</v>
      </c>
      <c r="R332" s="7">
        <v>49.57</v>
      </c>
      <c r="S332" s="7">
        <v>0</v>
      </c>
      <c r="T332" s="8">
        <f>SUM(IO_Pre_14[[#This Row],[JANUARY]:[DECEMBER]])</f>
        <v>332.3</v>
      </c>
      <c r="U332" s="11"/>
    </row>
    <row r="333" spans="1:21" x14ac:dyDescent="0.25">
      <c r="A333" s="6" t="s">
        <v>285</v>
      </c>
      <c r="B333" s="6" t="str">
        <f>IF(ISERROR(VLOOKUP(IO_Pre_14[[#This Row],[APP_ID]],Table7[APPL_ID],1,FALSE)),"","Y")</f>
        <v>Y</v>
      </c>
      <c r="C333" s="6" t="str">
        <f>IF(ISERROR(VLOOKUP(IO_Pre_14[[#This Row],[APP_ID]],Sheet1!$C$2:$C$9,1,FALSE)),"","Y")</f>
        <v/>
      </c>
      <c r="D333" s="6" t="s">
        <v>1531</v>
      </c>
      <c r="E333" s="6" t="s">
        <v>1532</v>
      </c>
      <c r="F333" s="6" t="s">
        <v>273</v>
      </c>
      <c r="G333" s="12">
        <v>1871</v>
      </c>
      <c r="H333" s="7">
        <v>0</v>
      </c>
      <c r="I333" s="7">
        <v>0</v>
      </c>
      <c r="J333" s="7">
        <v>0</v>
      </c>
      <c r="K333" s="7">
        <v>55.33</v>
      </c>
      <c r="L333" s="7">
        <v>104.98</v>
      </c>
      <c r="M333" s="7">
        <v>281.56</v>
      </c>
      <c r="N333" s="7">
        <v>294.58999999999997</v>
      </c>
      <c r="O333" s="7">
        <v>213.27</v>
      </c>
      <c r="P333" s="7">
        <v>27.57</v>
      </c>
      <c r="Q333" s="7">
        <v>0</v>
      </c>
      <c r="R333" s="7">
        <v>169.63</v>
      </c>
      <c r="S333" s="7">
        <v>0</v>
      </c>
      <c r="T333" s="8">
        <f>SUM(IO_Pre_14[[#This Row],[JANUARY]:[DECEMBER]])</f>
        <v>1146.93</v>
      </c>
      <c r="U333" s="11"/>
    </row>
    <row r="334" spans="1:21" x14ac:dyDescent="0.25">
      <c r="A334" s="6" t="s">
        <v>403</v>
      </c>
      <c r="B334" s="6" t="str">
        <f>IF(ISERROR(VLOOKUP(IO_Pre_14[[#This Row],[APP_ID]],Table7[APPL_ID],1,FALSE)),"","Y")</f>
        <v>Y</v>
      </c>
      <c r="C334" s="6" t="str">
        <f>IF(ISERROR(VLOOKUP(IO_Pre_14[[#This Row],[APP_ID]],Sheet1!$C$2:$C$9,1,FALSE)),"","Y")</f>
        <v/>
      </c>
      <c r="D334" s="6" t="s">
        <v>1531</v>
      </c>
      <c r="E334" s="6" t="s">
        <v>1532</v>
      </c>
      <c r="F334" s="6" t="s">
        <v>402</v>
      </c>
      <c r="G334" s="6">
        <v>1869</v>
      </c>
      <c r="H334" s="7">
        <v>0</v>
      </c>
      <c r="I334" s="7">
        <v>0</v>
      </c>
      <c r="J334" s="7">
        <v>0</v>
      </c>
      <c r="K334" s="7">
        <v>0</v>
      </c>
      <c r="L334" s="7">
        <v>131.78</v>
      </c>
      <c r="M334" s="7">
        <v>249.1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8">
        <f>SUM(IO_Pre_14[[#This Row],[JANUARY]:[DECEMBER]])</f>
        <v>380.88</v>
      </c>
      <c r="U334" s="11"/>
    </row>
    <row r="335" spans="1:21" x14ac:dyDescent="0.25">
      <c r="A335" s="6" t="s">
        <v>1273</v>
      </c>
      <c r="B335" s="6" t="str">
        <f>IF(ISERROR(VLOOKUP(IO_Pre_14[[#This Row],[APP_ID]],Table7[APPL_ID],1,FALSE)),"","Y")</f>
        <v>Y</v>
      </c>
      <c r="C335" s="6" t="str">
        <f>IF(ISERROR(VLOOKUP(IO_Pre_14[[#This Row],[APP_ID]],Sheet1!$C$2:$C$9,1,FALSE)),"","Y")</f>
        <v/>
      </c>
      <c r="D335" s="6" t="s">
        <v>1531</v>
      </c>
      <c r="E335" s="6" t="s">
        <v>1532</v>
      </c>
      <c r="F335" s="6" t="s">
        <v>1272</v>
      </c>
      <c r="G335" s="6">
        <v>1865</v>
      </c>
      <c r="H335" s="7">
        <v>0.14000000000000001</v>
      </c>
      <c r="I335" s="7">
        <v>0.14000000000000001</v>
      </c>
      <c r="J335" s="7">
        <v>127.8</v>
      </c>
      <c r="K335" s="7">
        <v>240.55</v>
      </c>
      <c r="L335" s="7">
        <v>397.81</v>
      </c>
      <c r="M335" s="7">
        <v>427.84</v>
      </c>
      <c r="N335" s="7">
        <v>403.67</v>
      </c>
      <c r="O335" s="7">
        <v>354.8</v>
      </c>
      <c r="P335" s="7">
        <v>270.47000000000003</v>
      </c>
      <c r="Q335" s="7">
        <v>158.51</v>
      </c>
      <c r="R335" s="7">
        <v>0.14000000000000001</v>
      </c>
      <c r="S335" s="7">
        <v>0.14000000000000001</v>
      </c>
      <c r="T335" s="8">
        <f>SUM(IO_Pre_14[[#This Row],[JANUARY]:[DECEMBER]])</f>
        <v>2382.0100000000002</v>
      </c>
      <c r="U335" s="11"/>
    </row>
    <row r="336" spans="1:21" x14ac:dyDescent="0.25">
      <c r="A336" s="6" t="s">
        <v>823</v>
      </c>
      <c r="B336" s="6" t="str">
        <f>IF(ISERROR(VLOOKUP(IO_Pre_14[[#This Row],[APP_ID]],Table7[APPL_ID],1,FALSE)),"","Y")</f>
        <v>Y</v>
      </c>
      <c r="C336" s="6" t="str">
        <f>IF(ISERROR(VLOOKUP(IO_Pre_14[[#This Row],[APP_ID]],Sheet1!$C$2:$C$9,1,FALSE)),"","Y")</f>
        <v/>
      </c>
      <c r="D336" s="6" t="s">
        <v>1531</v>
      </c>
      <c r="E336" s="6" t="s">
        <v>1532</v>
      </c>
      <c r="F336" s="6" t="s">
        <v>812</v>
      </c>
      <c r="G336" s="6">
        <v>1866</v>
      </c>
      <c r="H336" s="7">
        <v>173.14</v>
      </c>
      <c r="I336" s="7">
        <v>35.57</v>
      </c>
      <c r="J336" s="7">
        <v>54.1</v>
      </c>
      <c r="K336" s="7">
        <v>59.42</v>
      </c>
      <c r="L336" s="7">
        <v>140.97</v>
      </c>
      <c r="M336" s="7">
        <v>216.36</v>
      </c>
      <c r="N336" s="7">
        <v>213.57</v>
      </c>
      <c r="O336" s="7">
        <v>172.56</v>
      </c>
      <c r="P336" s="7">
        <v>112.08</v>
      </c>
      <c r="Q336" s="7">
        <v>31.8</v>
      </c>
      <c r="R336" s="7">
        <v>28.23</v>
      </c>
      <c r="S336" s="7">
        <v>132.08000000000001</v>
      </c>
      <c r="T336" s="8">
        <f>SUM(IO_Pre_14[[#This Row],[JANUARY]:[DECEMBER]])</f>
        <v>1369.8799999999999</v>
      </c>
      <c r="U336" s="11"/>
    </row>
    <row r="337" spans="1:21" x14ac:dyDescent="0.25">
      <c r="A337" s="6" t="s">
        <v>811</v>
      </c>
      <c r="B337" s="6" t="str">
        <f>IF(ISERROR(VLOOKUP(IO_Pre_14[[#This Row],[APP_ID]],Table7[APPL_ID],1,FALSE)),"","Y")</f>
        <v>Y</v>
      </c>
      <c r="C337" s="6" t="str">
        <f>IF(ISERROR(VLOOKUP(IO_Pre_14[[#This Row],[APP_ID]],Sheet1!$C$2:$C$9,1,FALSE)),"","Y")</f>
        <v/>
      </c>
      <c r="D337" s="6" t="s">
        <v>1531</v>
      </c>
      <c r="E337" s="6" t="s">
        <v>1532</v>
      </c>
      <c r="F337" s="6" t="s">
        <v>812</v>
      </c>
      <c r="G337" s="6">
        <v>1866</v>
      </c>
      <c r="H337" s="7">
        <v>73.14</v>
      </c>
      <c r="I337" s="7">
        <v>35.57</v>
      </c>
      <c r="J337" s="7">
        <v>54.1</v>
      </c>
      <c r="K337" s="7">
        <v>59.42</v>
      </c>
      <c r="L337" s="7">
        <v>140.97</v>
      </c>
      <c r="M337" s="7">
        <v>216.36</v>
      </c>
      <c r="N337" s="7">
        <v>213.57</v>
      </c>
      <c r="O337" s="7">
        <v>172.56</v>
      </c>
      <c r="P337" s="7">
        <v>112.08</v>
      </c>
      <c r="Q337" s="7">
        <v>31.8</v>
      </c>
      <c r="R337" s="7">
        <v>28.23</v>
      </c>
      <c r="S337" s="7">
        <v>32.08</v>
      </c>
      <c r="T337" s="8">
        <f>SUM(IO_Pre_14[[#This Row],[JANUARY]:[DECEMBER]])</f>
        <v>1169.8799999999999</v>
      </c>
      <c r="U337" s="11"/>
    </row>
    <row r="338" spans="1:21" x14ac:dyDescent="0.25">
      <c r="A338" s="6" t="s">
        <v>843</v>
      </c>
      <c r="B338" s="6" t="str">
        <f>IF(ISERROR(VLOOKUP(IO_Pre_14[[#This Row],[APP_ID]],Table7[APPL_ID],1,FALSE)),"","Y")</f>
        <v>Y</v>
      </c>
      <c r="C338" s="6" t="str">
        <f>IF(ISERROR(VLOOKUP(IO_Pre_14[[#This Row],[APP_ID]],Sheet1!$C$2:$C$9,1,FALSE)),"","Y")</f>
        <v/>
      </c>
      <c r="D338" s="6" t="s">
        <v>1531</v>
      </c>
      <c r="E338" s="6" t="s">
        <v>1532</v>
      </c>
      <c r="F338" s="6" t="s">
        <v>812</v>
      </c>
      <c r="G338" s="6">
        <v>1866</v>
      </c>
      <c r="H338" s="7">
        <v>173.14</v>
      </c>
      <c r="I338" s="7">
        <v>35.57</v>
      </c>
      <c r="J338" s="7">
        <v>54.1</v>
      </c>
      <c r="K338" s="7">
        <v>59.42</v>
      </c>
      <c r="L338" s="7">
        <v>140.97</v>
      </c>
      <c r="M338" s="7">
        <v>216.36</v>
      </c>
      <c r="N338" s="7">
        <v>213.57</v>
      </c>
      <c r="O338" s="7">
        <v>172.56</v>
      </c>
      <c r="P338" s="7">
        <v>112.08</v>
      </c>
      <c r="Q338" s="7">
        <v>31.8</v>
      </c>
      <c r="R338" s="7">
        <v>28.23</v>
      </c>
      <c r="S338" s="7">
        <v>132.08000000000001</v>
      </c>
      <c r="T338" s="8">
        <f>SUM(IO_Pre_14[[#This Row],[JANUARY]:[DECEMBER]])</f>
        <v>1369.8799999999999</v>
      </c>
      <c r="U338" s="11"/>
    </row>
    <row r="339" spans="1:21" x14ac:dyDescent="0.25">
      <c r="A339" s="6" t="s">
        <v>148</v>
      </c>
      <c r="B339" s="6" t="str">
        <f>IF(ISERROR(VLOOKUP(IO_Pre_14[[#This Row],[APP_ID]],Table7[APPL_ID],1,FALSE)),"","Y")</f>
        <v>Y</v>
      </c>
      <c r="C339" s="6" t="str">
        <f>IF(ISERROR(VLOOKUP(IO_Pre_14[[#This Row],[APP_ID]],Sheet1!$C$2:$C$9,1,FALSE)),"","Y")</f>
        <v/>
      </c>
      <c r="D339" s="6" t="s">
        <v>1531</v>
      </c>
      <c r="E339" s="6" t="s">
        <v>1532</v>
      </c>
      <c r="F339" s="6" t="s">
        <v>64</v>
      </c>
      <c r="G339" s="6">
        <v>1899</v>
      </c>
      <c r="H339" s="7">
        <v>82.19</v>
      </c>
      <c r="I339" s="7">
        <v>10.029999999999999</v>
      </c>
      <c r="J339" s="7">
        <v>23.27</v>
      </c>
      <c r="K339" s="7">
        <v>15.73</v>
      </c>
      <c r="L339" s="7">
        <v>32.869999999999997</v>
      </c>
      <c r="M339" s="7">
        <v>9.7100000000000009</v>
      </c>
      <c r="N339" s="7">
        <v>100.4</v>
      </c>
      <c r="O339" s="7">
        <v>70.13</v>
      </c>
      <c r="P339" s="7">
        <v>5.62</v>
      </c>
      <c r="Q339" s="7">
        <v>7.8</v>
      </c>
      <c r="R339" s="7">
        <v>9.36</v>
      </c>
      <c r="S339" s="7">
        <v>11.29</v>
      </c>
      <c r="T339" s="8">
        <f>SUM(IO_Pre_14[[#This Row],[JANUARY]:[DECEMBER]])</f>
        <v>378.40000000000009</v>
      </c>
      <c r="U339" s="11"/>
    </row>
    <row r="340" spans="1:21" x14ac:dyDescent="0.25">
      <c r="A340" s="6" t="s">
        <v>63</v>
      </c>
      <c r="B340" s="6" t="str">
        <f>IF(ISERROR(VLOOKUP(IO_Pre_14[[#This Row],[APP_ID]],Table7[APPL_ID],1,FALSE)),"","Y")</f>
        <v>Y</v>
      </c>
      <c r="C340" s="6" t="str">
        <f>IF(ISERROR(VLOOKUP(IO_Pre_14[[#This Row],[APP_ID]],Sheet1!$C$2:$C$9,1,FALSE)),"","Y")</f>
        <v/>
      </c>
      <c r="D340" s="6" t="s">
        <v>1531</v>
      </c>
      <c r="E340" s="6" t="s">
        <v>1532</v>
      </c>
      <c r="F340" s="6" t="s">
        <v>64</v>
      </c>
      <c r="G340" s="6">
        <v>1899</v>
      </c>
      <c r="H340" s="7">
        <v>246.56</v>
      </c>
      <c r="I340" s="7">
        <v>30.08</v>
      </c>
      <c r="J340" s="7">
        <v>69.86</v>
      </c>
      <c r="K340" s="7">
        <v>47.19</v>
      </c>
      <c r="L340" s="7">
        <v>98.36</v>
      </c>
      <c r="M340" s="7">
        <v>29.14</v>
      </c>
      <c r="N340" s="7">
        <v>301.17</v>
      </c>
      <c r="O340" s="7">
        <v>210.4</v>
      </c>
      <c r="P340" s="7">
        <v>16.86</v>
      </c>
      <c r="Q340" s="7">
        <v>23.4</v>
      </c>
      <c r="R340" s="7">
        <v>28.08</v>
      </c>
      <c r="S340" s="7">
        <v>33.869999999999997</v>
      </c>
      <c r="T340" s="8">
        <f>SUM(IO_Pre_14[[#This Row],[JANUARY]:[DECEMBER]])</f>
        <v>1134.97</v>
      </c>
      <c r="U340" s="11"/>
    </row>
    <row r="341" spans="1:21" x14ac:dyDescent="0.25">
      <c r="A341" s="6" t="s">
        <v>565</v>
      </c>
      <c r="B341" s="6" t="str">
        <f>IF(ISERROR(VLOOKUP(IO_Pre_14[[#This Row],[APP_ID]],Table7[APPL_ID],1,FALSE)),"","Y")</f>
        <v>Y</v>
      </c>
      <c r="C341" s="6" t="str">
        <f>IF(ISERROR(VLOOKUP(IO_Pre_14[[#This Row],[APP_ID]],Sheet1!$C$2:$C$9,1,FALSE)),"","Y")</f>
        <v/>
      </c>
      <c r="D341" s="6" t="s">
        <v>1531</v>
      </c>
      <c r="E341" s="6" t="s">
        <v>1532</v>
      </c>
      <c r="F341" s="6" t="s">
        <v>566</v>
      </c>
      <c r="G341" s="6">
        <v>1864</v>
      </c>
      <c r="H341" s="7">
        <v>61.48</v>
      </c>
      <c r="I341" s="7">
        <v>61.48</v>
      </c>
      <c r="J341" s="7">
        <v>61.48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179</v>
      </c>
      <c r="Q341" s="7">
        <v>61.48</v>
      </c>
      <c r="R341" s="7">
        <v>61.48</v>
      </c>
      <c r="S341" s="7">
        <v>61.48</v>
      </c>
      <c r="T341" s="8">
        <f>SUM(IO_Pre_14[[#This Row],[JANUARY]:[DECEMBER]])</f>
        <v>547.88</v>
      </c>
      <c r="U341" s="11"/>
    </row>
    <row r="342" spans="1:21" x14ac:dyDescent="0.25">
      <c r="A342" s="6" t="s">
        <v>103</v>
      </c>
      <c r="B342" s="6" t="str">
        <f>IF(ISERROR(VLOOKUP(IO_Pre_14[[#This Row],[APP_ID]],Table7[APPL_ID],1,FALSE)),"","Y")</f>
        <v>Y</v>
      </c>
      <c r="C342" s="6" t="str">
        <f>IF(ISERROR(VLOOKUP(IO_Pre_14[[#This Row],[APP_ID]],Sheet1!$C$2:$C$9,1,FALSE)),"","Y")</f>
        <v/>
      </c>
      <c r="D342" s="6" t="s">
        <v>1531</v>
      </c>
      <c r="E342" s="6" t="s">
        <v>1533</v>
      </c>
      <c r="F342" s="6" t="s">
        <v>104</v>
      </c>
      <c r="G342" s="6">
        <v>1900</v>
      </c>
      <c r="H342" s="7">
        <v>0</v>
      </c>
      <c r="I342" s="7">
        <v>0</v>
      </c>
      <c r="J342" s="7">
        <v>119</v>
      </c>
      <c r="K342" s="7">
        <v>171</v>
      </c>
      <c r="L342" s="7">
        <v>329</v>
      </c>
      <c r="M342" s="7">
        <v>365</v>
      </c>
      <c r="N342" s="7">
        <v>313</v>
      </c>
      <c r="O342" s="7">
        <v>300</v>
      </c>
      <c r="P342" s="7">
        <v>217</v>
      </c>
      <c r="Q342" s="7">
        <v>132</v>
      </c>
      <c r="R342" s="7">
        <v>37</v>
      </c>
      <c r="S342" s="7">
        <v>0</v>
      </c>
      <c r="T342" s="8">
        <f>SUM(IO_Pre_14[[#This Row],[JANUARY]:[DECEMBER]])</f>
        <v>1983</v>
      </c>
      <c r="U342" s="11"/>
    </row>
    <row r="343" spans="1:21" x14ac:dyDescent="0.25">
      <c r="A343" s="6" t="s">
        <v>678</v>
      </c>
      <c r="B343" s="6" t="str">
        <f>IF(ISERROR(VLOOKUP(IO_Pre_14[[#This Row],[APP_ID]],Table7[APPL_ID],1,FALSE)),"","Y")</f>
        <v>Y</v>
      </c>
      <c r="C343" s="6" t="str">
        <f>IF(ISERROR(VLOOKUP(IO_Pre_14[[#This Row],[APP_ID]],Sheet1!$C$2:$C$9,1,FALSE)),"","Y")</f>
        <v/>
      </c>
      <c r="D343" s="6" t="s">
        <v>1531</v>
      </c>
      <c r="E343" s="6" t="s">
        <v>1532</v>
      </c>
      <c r="F343" s="6" t="s">
        <v>566</v>
      </c>
      <c r="G343" s="6">
        <v>1864</v>
      </c>
      <c r="H343" s="7">
        <v>80.099999999999994</v>
      </c>
      <c r="I343" s="7">
        <v>80.099999999999994</v>
      </c>
      <c r="J343" s="7">
        <v>80.099999999999994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312.11</v>
      </c>
      <c r="Q343" s="7">
        <v>80.099999999999994</v>
      </c>
      <c r="R343" s="7">
        <v>80.099999999999994</v>
      </c>
      <c r="S343" s="7">
        <v>80.099999999999994</v>
      </c>
      <c r="T343" s="8">
        <f>SUM(IO_Pre_14[[#This Row],[JANUARY]:[DECEMBER]])</f>
        <v>792.71</v>
      </c>
      <c r="U343" s="11"/>
    </row>
    <row r="344" spans="1:21" x14ac:dyDescent="0.25">
      <c r="A344" s="6" t="s">
        <v>1401</v>
      </c>
      <c r="B344" s="6" t="str">
        <f>IF(ISERROR(VLOOKUP(IO_Pre_14[[#This Row],[APP_ID]],Table7[APPL_ID],1,FALSE)),"","Y")</f>
        <v>Y</v>
      </c>
      <c r="C344" s="6" t="str">
        <f>IF(ISERROR(VLOOKUP(IO_Pre_14[[#This Row],[APP_ID]],Sheet1!$C$2:$C$9,1,FALSE)),"","Y")</f>
        <v/>
      </c>
      <c r="D344" s="6" t="s">
        <v>1531</v>
      </c>
      <c r="E344" s="6" t="s">
        <v>1533</v>
      </c>
      <c r="F344" s="6" t="s">
        <v>1400</v>
      </c>
      <c r="G344" s="6">
        <v>1874</v>
      </c>
      <c r="H344" s="7">
        <v>0</v>
      </c>
      <c r="I344" s="7">
        <v>0</v>
      </c>
      <c r="J344" s="7">
        <v>0</v>
      </c>
      <c r="K344" s="7">
        <v>39.75</v>
      </c>
      <c r="L344" s="7">
        <v>57.83</v>
      </c>
      <c r="M344" s="7">
        <v>122.16</v>
      </c>
      <c r="N344" s="7">
        <v>126.9</v>
      </c>
      <c r="O344" s="7">
        <v>97.28</v>
      </c>
      <c r="P344" s="7">
        <v>0</v>
      </c>
      <c r="Q344" s="7">
        <v>0</v>
      </c>
      <c r="R344" s="7">
        <v>0</v>
      </c>
      <c r="S344" s="7">
        <v>0</v>
      </c>
      <c r="T344" s="8">
        <f>SUM(IO_Pre_14[[#This Row],[JANUARY]:[DECEMBER]])</f>
        <v>443.91999999999996</v>
      </c>
      <c r="U344" s="11"/>
    </row>
    <row r="345" spans="1:21" x14ac:dyDescent="0.25">
      <c r="A345" s="6" t="s">
        <v>695</v>
      </c>
      <c r="B345" s="6" t="str">
        <f>IF(ISERROR(VLOOKUP(IO_Pre_14[[#This Row],[APP_ID]],Table7[APPL_ID],1,FALSE)),"","Y")</f>
        <v>Y</v>
      </c>
      <c r="C345" s="6" t="str">
        <f>IF(ISERROR(VLOOKUP(IO_Pre_14[[#This Row],[APP_ID]],Sheet1!$C$2:$C$9,1,FALSE)),"","Y")</f>
        <v/>
      </c>
      <c r="D345" s="6" t="s">
        <v>1531</v>
      </c>
      <c r="E345" s="6" t="s">
        <v>1532</v>
      </c>
      <c r="F345" s="6" t="s">
        <v>566</v>
      </c>
      <c r="G345" s="6">
        <v>1864</v>
      </c>
      <c r="H345" s="7">
        <v>80.099999999999994</v>
      </c>
      <c r="I345" s="7">
        <v>80.099999999999994</v>
      </c>
      <c r="J345" s="7">
        <v>80.099999999999994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312.08</v>
      </c>
      <c r="Q345" s="7">
        <v>80.099999999999994</v>
      </c>
      <c r="R345" s="7">
        <v>80.099999999999994</v>
      </c>
      <c r="S345" s="7">
        <v>80.099999999999994</v>
      </c>
      <c r="T345" s="8">
        <f>SUM(IO_Pre_14[[#This Row],[JANUARY]:[DECEMBER]])</f>
        <v>792.68000000000006</v>
      </c>
      <c r="U345" s="11"/>
    </row>
    <row r="346" spans="1:21" x14ac:dyDescent="0.25">
      <c r="A346" s="6" t="s">
        <v>151</v>
      </c>
      <c r="B346" s="6" t="str">
        <f>IF(ISERROR(VLOOKUP(IO_Pre_14[[#This Row],[APP_ID]],Table7[APPL_ID],1,FALSE)),"","Y")</f>
        <v>Y</v>
      </c>
      <c r="C346" s="6" t="str">
        <f>IF(ISERROR(VLOOKUP(IO_Pre_14[[#This Row],[APP_ID]],Sheet1!$C$2:$C$9,1,FALSE)),"","Y")</f>
        <v/>
      </c>
      <c r="D346" s="6" t="s">
        <v>1531</v>
      </c>
      <c r="E346" s="6" t="s">
        <v>1532</v>
      </c>
      <c r="F346" s="6" t="s">
        <v>64</v>
      </c>
      <c r="G346" s="6">
        <v>1899</v>
      </c>
      <c r="H346" s="7">
        <v>82.19</v>
      </c>
      <c r="I346" s="7">
        <v>10.029999999999999</v>
      </c>
      <c r="J346" s="7">
        <v>23.27</v>
      </c>
      <c r="K346" s="7">
        <v>15.73</v>
      </c>
      <c r="L346" s="7">
        <v>32.869999999999997</v>
      </c>
      <c r="M346" s="7">
        <v>9.7100000000000009</v>
      </c>
      <c r="N346" s="7">
        <v>100.4</v>
      </c>
      <c r="O346" s="7">
        <v>70.13</v>
      </c>
      <c r="P346" s="7">
        <v>5.62</v>
      </c>
      <c r="Q346" s="7">
        <v>7.8</v>
      </c>
      <c r="R346" s="7">
        <v>9.36</v>
      </c>
      <c r="S346" s="7">
        <v>11.29</v>
      </c>
      <c r="T346" s="8">
        <f>SUM(IO_Pre_14[[#This Row],[JANUARY]:[DECEMBER]])</f>
        <v>378.40000000000009</v>
      </c>
      <c r="U346" s="11"/>
    </row>
    <row r="347" spans="1:21" x14ac:dyDescent="0.25">
      <c r="A347" s="6" t="s">
        <v>181</v>
      </c>
      <c r="B347" s="6" t="str">
        <f>IF(ISERROR(VLOOKUP(IO_Pre_14[[#This Row],[APP_ID]],Table7[APPL_ID],1,FALSE)),"","Y")</f>
        <v>Y</v>
      </c>
      <c r="C347" s="6" t="str">
        <f>IF(ISERROR(VLOOKUP(IO_Pre_14[[#This Row],[APP_ID]],Sheet1!$C$2:$C$9,1,FALSE)),"","Y")</f>
        <v/>
      </c>
      <c r="D347" s="6" t="s">
        <v>1531</v>
      </c>
      <c r="E347" s="6" t="s">
        <v>1532</v>
      </c>
      <c r="F347" s="6" t="s">
        <v>182</v>
      </c>
      <c r="G347" s="6">
        <v>1899</v>
      </c>
      <c r="H347" s="7">
        <v>90.4</v>
      </c>
      <c r="I347" s="7">
        <v>17.03</v>
      </c>
      <c r="J347" s="7">
        <v>35.89</v>
      </c>
      <c r="K347" s="7">
        <v>31.57</v>
      </c>
      <c r="L347" s="7">
        <v>52.49</v>
      </c>
      <c r="M347" s="7">
        <v>104.2</v>
      </c>
      <c r="N347" s="7">
        <v>108.1</v>
      </c>
      <c r="O347" s="7">
        <v>74.400000000000006</v>
      </c>
      <c r="P347" s="7">
        <v>19.899999999999999</v>
      </c>
      <c r="Q347" s="7">
        <v>11.52</v>
      </c>
      <c r="R347" s="7">
        <v>71.819999999999993</v>
      </c>
      <c r="S347" s="7">
        <v>72.62</v>
      </c>
      <c r="T347" s="8">
        <f>SUM(IO_Pre_14[[#This Row],[JANUARY]:[DECEMBER]])</f>
        <v>689.93999999999994</v>
      </c>
      <c r="U347" s="11"/>
    </row>
    <row r="348" spans="1:21" x14ac:dyDescent="0.25">
      <c r="A348" s="6" t="s">
        <v>671</v>
      </c>
      <c r="B348" s="6" t="str">
        <f>IF(ISERROR(VLOOKUP(IO_Pre_14[[#This Row],[APP_ID]],Table7[APPL_ID],1,FALSE)),"","Y")</f>
        <v>Y</v>
      </c>
      <c r="C348" s="6" t="str">
        <f>IF(ISERROR(VLOOKUP(IO_Pre_14[[#This Row],[APP_ID]],Sheet1!$C$2:$C$9,1,FALSE)),"","Y")</f>
        <v/>
      </c>
      <c r="D348" s="6" t="s">
        <v>1531</v>
      </c>
      <c r="E348" s="6" t="s">
        <v>1532</v>
      </c>
      <c r="F348" s="6" t="s">
        <v>566</v>
      </c>
      <c r="G348" s="6">
        <v>1864</v>
      </c>
      <c r="H348" s="7">
        <v>61.48</v>
      </c>
      <c r="I348" s="7">
        <v>61.48</v>
      </c>
      <c r="J348" s="7">
        <v>61.48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162.5</v>
      </c>
      <c r="Q348" s="7">
        <v>61.48</v>
      </c>
      <c r="R348" s="7">
        <v>61.48</v>
      </c>
      <c r="S348" s="7">
        <v>61.48</v>
      </c>
      <c r="T348" s="8">
        <f>SUM(IO_Pre_14[[#This Row],[JANUARY]:[DECEMBER]])</f>
        <v>531.38</v>
      </c>
      <c r="U348" s="11"/>
    </row>
    <row r="349" spans="1:21" x14ac:dyDescent="0.25">
      <c r="A349" s="6" t="s">
        <v>1190</v>
      </c>
      <c r="B349" s="6" t="str">
        <f>IF(ISERROR(VLOOKUP(IO_Pre_14[[#This Row],[APP_ID]],Table7[APPL_ID],1,FALSE)),"","Y")</f>
        <v>Y</v>
      </c>
      <c r="C349" s="6" t="str">
        <f>IF(ISERROR(VLOOKUP(IO_Pre_14[[#This Row],[APP_ID]],Sheet1!$C$2:$C$9,1,FALSE)),"","Y")</f>
        <v/>
      </c>
      <c r="D349" s="6" t="s">
        <v>1531</v>
      </c>
      <c r="E349" s="6" t="s">
        <v>1532</v>
      </c>
      <c r="F349" s="6" t="s">
        <v>1191</v>
      </c>
      <c r="G349" s="6">
        <v>1877</v>
      </c>
      <c r="H349" s="7">
        <v>103.82</v>
      </c>
      <c r="I349" s="7">
        <v>0</v>
      </c>
      <c r="J349" s="7">
        <v>0</v>
      </c>
      <c r="K349" s="7">
        <v>22.01</v>
      </c>
      <c r="L349" s="7">
        <v>45.39</v>
      </c>
      <c r="M349" s="7">
        <v>127.98</v>
      </c>
      <c r="N349" s="7">
        <v>138.04</v>
      </c>
      <c r="O349" s="7">
        <v>96.57</v>
      </c>
      <c r="P349" s="7">
        <v>8.16</v>
      </c>
      <c r="Q349" s="7">
        <v>0</v>
      </c>
      <c r="R349" s="7">
        <v>78.239999999999995</v>
      </c>
      <c r="S349" s="7">
        <v>80.89</v>
      </c>
      <c r="T349" s="8">
        <f>SUM(IO_Pre_14[[#This Row],[JANUARY]:[DECEMBER]])</f>
        <v>701.09999999999991</v>
      </c>
      <c r="U349" s="11"/>
    </row>
    <row r="350" spans="1:21" x14ac:dyDescent="0.25">
      <c r="A350" s="6" t="s">
        <v>223</v>
      </c>
      <c r="B350" s="6" t="str">
        <f>IF(ISERROR(VLOOKUP(IO_Pre_14[[#This Row],[APP_ID]],Table7[APPL_ID],1,FALSE)),"","Y")</f>
        <v>Y</v>
      </c>
      <c r="C350" s="6" t="str">
        <f>IF(ISERROR(VLOOKUP(IO_Pre_14[[#This Row],[APP_ID]],Sheet1!$C$2:$C$9,1,FALSE)),"","Y")</f>
        <v/>
      </c>
      <c r="D350" s="6" t="s">
        <v>1531</v>
      </c>
      <c r="E350" s="6" t="s">
        <v>1532</v>
      </c>
      <c r="F350" s="6" t="s">
        <v>197</v>
      </c>
      <c r="G350" s="6">
        <v>1899</v>
      </c>
      <c r="H350" s="7">
        <v>153.30000000000001</v>
      </c>
      <c r="I350" s="7">
        <v>18.36</v>
      </c>
      <c r="J350" s="7">
        <v>43.15</v>
      </c>
      <c r="K350" s="7">
        <v>29.02</v>
      </c>
      <c r="L350" s="7">
        <v>60.91</v>
      </c>
      <c r="M350" s="7">
        <v>173.55</v>
      </c>
      <c r="N350" s="7">
        <v>187.27</v>
      </c>
      <c r="O350" s="7">
        <v>130.72</v>
      </c>
      <c r="P350" s="7">
        <v>10.130000000000001</v>
      </c>
      <c r="Q350" s="7">
        <v>14.21</v>
      </c>
      <c r="R350" s="7">
        <v>118.42</v>
      </c>
      <c r="S350" s="7">
        <v>122.02</v>
      </c>
      <c r="T350" s="8">
        <f>SUM(IO_Pre_14[[#This Row],[JANUARY]:[DECEMBER]])</f>
        <v>1061.0600000000002</v>
      </c>
      <c r="U350" s="11"/>
    </row>
    <row r="351" spans="1:21" x14ac:dyDescent="0.25">
      <c r="A351" s="6" t="s">
        <v>186</v>
      </c>
      <c r="B351" s="6" t="str">
        <f>IF(ISERROR(VLOOKUP(IO_Pre_14[[#This Row],[APP_ID]],Table7[APPL_ID],1,FALSE)),"","Y")</f>
        <v>Y</v>
      </c>
      <c r="C351" s="6" t="str">
        <f>IF(ISERROR(VLOOKUP(IO_Pre_14[[#This Row],[APP_ID]],Sheet1!$C$2:$C$9,1,FALSE)),"","Y")</f>
        <v/>
      </c>
      <c r="D351" s="6" t="s">
        <v>1531</v>
      </c>
      <c r="E351" s="6" t="s">
        <v>1532</v>
      </c>
      <c r="F351" s="6" t="s">
        <v>182</v>
      </c>
      <c r="G351" s="6">
        <v>1899</v>
      </c>
      <c r="H351" s="7">
        <v>90.4</v>
      </c>
      <c r="I351" s="7">
        <v>17.03</v>
      </c>
      <c r="J351" s="7">
        <v>35.89</v>
      </c>
      <c r="K351" s="7">
        <v>31.57</v>
      </c>
      <c r="L351" s="7">
        <v>52.49</v>
      </c>
      <c r="M351" s="7">
        <v>104.2</v>
      </c>
      <c r="N351" s="7">
        <v>108.1</v>
      </c>
      <c r="O351" s="7">
        <v>74.400000000000006</v>
      </c>
      <c r="P351" s="7">
        <v>19.899999999999999</v>
      </c>
      <c r="Q351" s="7">
        <v>11.52</v>
      </c>
      <c r="R351" s="7">
        <v>71.819999999999993</v>
      </c>
      <c r="S351" s="7">
        <v>72.62</v>
      </c>
      <c r="T351" s="8">
        <f>SUM(IO_Pre_14[[#This Row],[JANUARY]:[DECEMBER]])</f>
        <v>689.93999999999994</v>
      </c>
      <c r="U351" s="11"/>
    </row>
    <row r="352" spans="1:21" x14ac:dyDescent="0.25">
      <c r="A352" s="6" t="s">
        <v>226</v>
      </c>
      <c r="B352" s="6" t="str">
        <f>IF(ISERROR(VLOOKUP(IO_Pre_14[[#This Row],[APP_ID]],Table7[APPL_ID],1,FALSE)),"","Y")</f>
        <v>Y</v>
      </c>
      <c r="C352" s="6" t="str">
        <f>IF(ISERROR(VLOOKUP(IO_Pre_14[[#This Row],[APP_ID]],Sheet1!$C$2:$C$9,1,FALSE)),"","Y")</f>
        <v/>
      </c>
      <c r="D352" s="6" t="s">
        <v>1531</v>
      </c>
      <c r="E352" s="6" t="s">
        <v>1532</v>
      </c>
      <c r="F352" s="6" t="s">
        <v>197</v>
      </c>
      <c r="G352" s="6">
        <v>1889</v>
      </c>
      <c r="H352" s="7">
        <v>153.30000000000001</v>
      </c>
      <c r="I352" s="7">
        <v>18.36</v>
      </c>
      <c r="J352" s="7">
        <v>43.15</v>
      </c>
      <c r="K352" s="7">
        <v>29.02</v>
      </c>
      <c r="L352" s="7">
        <v>60.91</v>
      </c>
      <c r="M352" s="7">
        <v>173.55</v>
      </c>
      <c r="N352" s="7">
        <v>187.27</v>
      </c>
      <c r="O352" s="7">
        <v>130.72</v>
      </c>
      <c r="P352" s="7">
        <v>10.130000000000001</v>
      </c>
      <c r="Q352" s="7">
        <v>14.21</v>
      </c>
      <c r="R352" s="7">
        <v>118.42</v>
      </c>
      <c r="S352" s="7">
        <v>122.02</v>
      </c>
      <c r="T352" s="8">
        <f>SUM(IO_Pre_14[[#This Row],[JANUARY]:[DECEMBER]])</f>
        <v>1061.0600000000002</v>
      </c>
      <c r="U352" s="11"/>
    </row>
    <row r="353" spans="1:21" x14ac:dyDescent="0.25">
      <c r="A353" s="6" t="s">
        <v>196</v>
      </c>
      <c r="B353" s="6" t="str">
        <f>IF(ISERROR(VLOOKUP(IO_Pre_14[[#This Row],[APP_ID]],Table7[APPL_ID],1,FALSE)),"","Y")</f>
        <v>Y</v>
      </c>
      <c r="C353" s="6" t="str">
        <f>IF(ISERROR(VLOOKUP(IO_Pre_14[[#This Row],[APP_ID]],Sheet1!$C$2:$C$9,1,FALSE)),"","Y")</f>
        <v/>
      </c>
      <c r="D353" s="6" t="s">
        <v>1531</v>
      </c>
      <c r="E353" s="6" t="s">
        <v>1532</v>
      </c>
      <c r="F353" s="6" t="s">
        <v>197</v>
      </c>
      <c r="G353" s="6">
        <v>1874</v>
      </c>
      <c r="H353" s="7">
        <v>191.37</v>
      </c>
      <c r="I353" s="7">
        <v>23.39</v>
      </c>
      <c r="J353" s="7">
        <v>44.5</v>
      </c>
      <c r="K353" s="7">
        <v>34.92</v>
      </c>
      <c r="L353" s="7">
        <v>132.63999999999999</v>
      </c>
      <c r="M353" s="7">
        <v>253.33</v>
      </c>
      <c r="N353" s="7">
        <v>227.83</v>
      </c>
      <c r="O353" s="7">
        <v>120.9</v>
      </c>
      <c r="P353" s="7">
        <v>65.53</v>
      </c>
      <c r="Q353" s="7">
        <v>47.48</v>
      </c>
      <c r="R353" s="7">
        <v>150.31</v>
      </c>
      <c r="S353" s="7">
        <v>153.25</v>
      </c>
      <c r="T353" s="8">
        <f>SUM(IO_Pre_14[[#This Row],[JANUARY]:[DECEMBER]])</f>
        <v>1445.45</v>
      </c>
      <c r="U353" s="11"/>
    </row>
    <row r="354" spans="1:21" x14ac:dyDescent="0.25">
      <c r="A354" s="6" t="s">
        <v>217</v>
      </c>
      <c r="B354" s="6" t="str">
        <f>IF(ISERROR(VLOOKUP(IO_Pre_14[[#This Row],[APP_ID]],Table7[APPL_ID],1,FALSE)),"","Y")</f>
        <v>Y</v>
      </c>
      <c r="C354" s="6" t="str">
        <f>IF(ISERROR(VLOOKUP(IO_Pre_14[[#This Row],[APP_ID]],Sheet1!$C$2:$C$9,1,FALSE)),"","Y")</f>
        <v/>
      </c>
      <c r="D354" s="6" t="s">
        <v>1531</v>
      </c>
      <c r="E354" s="6" t="s">
        <v>1532</v>
      </c>
      <c r="F354" s="6" t="s">
        <v>197</v>
      </c>
      <c r="G354" s="6">
        <v>1870</v>
      </c>
      <c r="H354" s="7">
        <v>74.17</v>
      </c>
      <c r="I354" s="7">
        <v>8.65</v>
      </c>
      <c r="J354" s="7">
        <v>16.32</v>
      </c>
      <c r="K354" s="7">
        <v>18.02</v>
      </c>
      <c r="L354" s="7">
        <v>67.53</v>
      </c>
      <c r="M354" s="7">
        <v>103.96</v>
      </c>
      <c r="N354" s="7">
        <v>98.1</v>
      </c>
      <c r="O354" s="7">
        <v>85.84</v>
      </c>
      <c r="P354" s="7">
        <v>58.15</v>
      </c>
      <c r="Q354" s="7">
        <v>33.119999999999997</v>
      </c>
      <c r="R354" s="7">
        <v>59.38</v>
      </c>
      <c r="S354" s="7">
        <v>59.73</v>
      </c>
      <c r="T354" s="8">
        <f>SUM(IO_Pre_14[[#This Row],[JANUARY]:[DECEMBER]])</f>
        <v>682.97</v>
      </c>
      <c r="U354" s="11"/>
    </row>
    <row r="355" spans="1:21" x14ac:dyDescent="0.25">
      <c r="A355" s="6" t="s">
        <v>216</v>
      </c>
      <c r="B355" s="6" t="str">
        <f>IF(ISERROR(VLOOKUP(IO_Pre_14[[#This Row],[APP_ID]],Table7[APPL_ID],1,FALSE)),"","Y")</f>
        <v>Y</v>
      </c>
      <c r="C355" s="6" t="str">
        <f>IF(ISERROR(VLOOKUP(IO_Pre_14[[#This Row],[APP_ID]],Sheet1!$C$2:$C$9,1,FALSE)),"","Y")</f>
        <v/>
      </c>
      <c r="D355" s="6" t="s">
        <v>1531</v>
      </c>
      <c r="E355" s="6" t="s">
        <v>1532</v>
      </c>
      <c r="F355" s="6" t="s">
        <v>197</v>
      </c>
      <c r="G355" s="6">
        <v>1874</v>
      </c>
      <c r="H355" s="7">
        <v>191.37</v>
      </c>
      <c r="I355" s="7">
        <v>23.39</v>
      </c>
      <c r="J355" s="7">
        <v>44.5</v>
      </c>
      <c r="K355" s="7">
        <v>34.92</v>
      </c>
      <c r="L355" s="7">
        <v>132.63999999999999</v>
      </c>
      <c r="M355" s="7">
        <v>253.33</v>
      </c>
      <c r="N355" s="7">
        <v>227.83</v>
      </c>
      <c r="O355" s="7">
        <v>120.9</v>
      </c>
      <c r="P355" s="7">
        <v>65.53</v>
      </c>
      <c r="Q355" s="7">
        <v>47.48</v>
      </c>
      <c r="R355" s="7">
        <v>150.31</v>
      </c>
      <c r="S355" s="7">
        <v>153.25</v>
      </c>
      <c r="T355" s="8">
        <f>SUM(IO_Pre_14[[#This Row],[JANUARY]:[DECEMBER]])</f>
        <v>1445.45</v>
      </c>
      <c r="U355" s="11"/>
    </row>
    <row r="356" spans="1:21" x14ac:dyDescent="0.25">
      <c r="A356" s="6" t="s">
        <v>221</v>
      </c>
      <c r="B356" s="6" t="str">
        <f>IF(ISERROR(VLOOKUP(IO_Pre_14[[#This Row],[APP_ID]],Table7[APPL_ID],1,FALSE)),"","Y")</f>
        <v>Y</v>
      </c>
      <c r="C356" s="6" t="str">
        <f>IF(ISERROR(VLOOKUP(IO_Pre_14[[#This Row],[APP_ID]],Sheet1!$C$2:$C$9,1,FALSE)),"","Y")</f>
        <v/>
      </c>
      <c r="D356" s="6" t="s">
        <v>1531</v>
      </c>
      <c r="E356" s="6" t="s">
        <v>1532</v>
      </c>
      <c r="F356" s="6" t="s">
        <v>197</v>
      </c>
      <c r="G356" s="6">
        <v>1870</v>
      </c>
      <c r="H356" s="7">
        <v>74.17</v>
      </c>
      <c r="I356" s="7">
        <v>8.65</v>
      </c>
      <c r="J356" s="7">
        <v>16.32</v>
      </c>
      <c r="K356" s="7">
        <v>18.02</v>
      </c>
      <c r="L356" s="7">
        <v>67.53</v>
      </c>
      <c r="M356" s="7">
        <v>103.96</v>
      </c>
      <c r="N356" s="7">
        <v>98.1</v>
      </c>
      <c r="O356" s="7">
        <v>85.84</v>
      </c>
      <c r="P356" s="7">
        <v>58.15</v>
      </c>
      <c r="Q356" s="7">
        <v>33.119999999999997</v>
      </c>
      <c r="R356" s="7">
        <v>59.38</v>
      </c>
      <c r="S356" s="7">
        <v>59.73</v>
      </c>
      <c r="T356" s="8">
        <f>SUM(IO_Pre_14[[#This Row],[JANUARY]:[DECEMBER]])</f>
        <v>682.97</v>
      </c>
      <c r="U356" s="11"/>
    </row>
    <row r="357" spans="1:21" x14ac:dyDescent="0.25">
      <c r="A357" s="6" t="s">
        <v>1447</v>
      </c>
      <c r="B357" s="6" t="str">
        <f>IF(ISERROR(VLOOKUP(IO_Pre_14[[#This Row],[APP_ID]],Table7[APPL_ID],1,FALSE)),"","Y")</f>
        <v>Y</v>
      </c>
      <c r="C357" s="6" t="str">
        <f>IF(ISERROR(VLOOKUP(IO_Pre_14[[#This Row],[APP_ID]],Sheet1!$C$2:$C$9,1,FALSE)),"","Y")</f>
        <v/>
      </c>
      <c r="D357" s="6" t="s">
        <v>1531</v>
      </c>
      <c r="E357" s="6" t="s">
        <v>1533</v>
      </c>
      <c r="F357" s="6" t="s">
        <v>1446</v>
      </c>
      <c r="G357" s="6">
        <v>1860</v>
      </c>
      <c r="H357" s="7">
        <v>0</v>
      </c>
      <c r="I357" s="7">
        <v>0</v>
      </c>
      <c r="J357" s="7">
        <v>0</v>
      </c>
      <c r="K357" s="7">
        <v>45.67</v>
      </c>
      <c r="L357" s="7">
        <v>73.400000000000006</v>
      </c>
      <c r="M357" s="7">
        <v>93.48</v>
      </c>
      <c r="N357" s="7">
        <v>88.95</v>
      </c>
      <c r="O357" s="7">
        <v>75.53</v>
      </c>
      <c r="P357" s="7">
        <v>55.45</v>
      </c>
      <c r="Q357" s="7">
        <v>24.27</v>
      </c>
      <c r="R357" s="7">
        <v>0</v>
      </c>
      <c r="S357" s="7">
        <v>0</v>
      </c>
      <c r="T357" s="8">
        <f>SUM(IO_Pre_14[[#This Row],[JANUARY]:[DECEMBER]])</f>
        <v>456.74999999999994</v>
      </c>
      <c r="U357" s="11"/>
    </row>
    <row r="358" spans="1:21" x14ac:dyDescent="0.25">
      <c r="A358" s="6" t="s">
        <v>1445</v>
      </c>
      <c r="B358" s="6" t="str">
        <f>IF(ISERROR(VLOOKUP(IO_Pre_14[[#This Row],[APP_ID]],Table7[APPL_ID],1,FALSE)),"","Y")</f>
        <v>Y</v>
      </c>
      <c r="C358" s="6" t="str">
        <f>IF(ISERROR(VLOOKUP(IO_Pre_14[[#This Row],[APP_ID]],Sheet1!$C$2:$C$9,1,FALSE)),"","Y")</f>
        <v/>
      </c>
      <c r="D358" s="6" t="s">
        <v>1531</v>
      </c>
      <c r="E358" s="6" t="s">
        <v>1533</v>
      </c>
      <c r="F358" s="6" t="s">
        <v>1446</v>
      </c>
      <c r="G358" s="6">
        <v>1860</v>
      </c>
      <c r="H358" s="7">
        <v>0.08</v>
      </c>
      <c r="I358" s="7">
        <v>0</v>
      </c>
      <c r="J358" s="7">
        <v>0.01</v>
      </c>
      <c r="K358" s="7">
        <v>0.05</v>
      </c>
      <c r="L358" s="7">
        <v>0.05</v>
      </c>
      <c r="M358" s="7">
        <v>0.01</v>
      </c>
      <c r="N358" s="7">
        <v>0.01</v>
      </c>
      <c r="O358" s="7">
        <v>0</v>
      </c>
      <c r="P358" s="7">
        <v>0</v>
      </c>
      <c r="Q358" s="7">
        <v>0.08</v>
      </c>
      <c r="R358" s="7">
        <v>0</v>
      </c>
      <c r="S358" s="7">
        <v>0</v>
      </c>
      <c r="T358" s="8">
        <f>SUM(IO_Pre_14[[#This Row],[JANUARY]:[DECEMBER]])</f>
        <v>0.29000000000000004</v>
      </c>
      <c r="U358" s="11"/>
    </row>
    <row r="359" spans="1:21" x14ac:dyDescent="0.25">
      <c r="A359" s="6" t="s">
        <v>361</v>
      </c>
      <c r="B359" s="6" t="str">
        <f>IF(ISERROR(VLOOKUP(IO_Pre_14[[#This Row],[APP_ID]],Table7[APPL_ID],1,FALSE)),"","Y")</f>
        <v>Y</v>
      </c>
      <c r="C359" s="6" t="str">
        <f>IF(ISERROR(VLOOKUP(IO_Pre_14[[#This Row],[APP_ID]],Sheet1!$C$2:$C$9,1,FALSE)),"","Y")</f>
        <v/>
      </c>
      <c r="D359" s="6" t="s">
        <v>1531</v>
      </c>
      <c r="E359" s="6" t="s">
        <v>1532</v>
      </c>
      <c r="F359" s="6" t="s">
        <v>362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>
        <v>0</v>
      </c>
      <c r="S359" s="7">
        <v>0</v>
      </c>
      <c r="T359" s="8">
        <f>SUM(IO_Pre_14[[#This Row],[JANUARY]:[DECEMBER]])</f>
        <v>0</v>
      </c>
      <c r="U359" s="11"/>
    </row>
    <row r="360" spans="1:21" x14ac:dyDescent="0.25">
      <c r="A360" s="6" t="s">
        <v>937</v>
      </c>
      <c r="B360" s="6" t="str">
        <f>IF(ISERROR(VLOOKUP(IO_Pre_14[[#This Row],[APP_ID]],Table7[APPL_ID],1,FALSE)),"","Y")</f>
        <v>Y</v>
      </c>
      <c r="C360" s="6" t="str">
        <f>IF(ISERROR(VLOOKUP(IO_Pre_14[[#This Row],[APP_ID]],Sheet1!$C$2:$C$9,1,FALSE)),"","Y")</f>
        <v/>
      </c>
      <c r="D360" s="6" t="s">
        <v>1531</v>
      </c>
      <c r="E360" s="6" t="s">
        <v>1532</v>
      </c>
      <c r="F360" s="6" t="s">
        <v>936</v>
      </c>
      <c r="G360" s="6">
        <v>1872</v>
      </c>
      <c r="H360" s="7">
        <v>35.979999999999997</v>
      </c>
      <c r="I360" s="7">
        <v>13.15</v>
      </c>
      <c r="J360" s="7">
        <v>29.97</v>
      </c>
      <c r="K360" s="7">
        <v>20.38</v>
      </c>
      <c r="L360" s="7">
        <v>42.03</v>
      </c>
      <c r="M360" s="7">
        <v>118.51</v>
      </c>
      <c r="N360" s="7">
        <v>127.83</v>
      </c>
      <c r="O360" s="7">
        <v>89.43</v>
      </c>
      <c r="P360" s="7">
        <v>7.55</v>
      </c>
      <c r="Q360" s="7">
        <v>10.32</v>
      </c>
      <c r="R360" s="7">
        <v>12.3</v>
      </c>
      <c r="S360" s="7">
        <v>14.75</v>
      </c>
      <c r="T360" s="8">
        <f>SUM(IO_Pre_14[[#This Row],[JANUARY]:[DECEMBER]])</f>
        <v>522.20000000000005</v>
      </c>
      <c r="U360" s="11"/>
    </row>
    <row r="361" spans="1:21" x14ac:dyDescent="0.25">
      <c r="A361" s="6" t="s">
        <v>376</v>
      </c>
      <c r="B361" s="6" t="str">
        <f>IF(ISERROR(VLOOKUP(IO_Pre_14[[#This Row],[APP_ID]],Table7[APPL_ID],1,FALSE)),"","Y")</f>
        <v>Y</v>
      </c>
      <c r="C361" s="6" t="str">
        <f>IF(ISERROR(VLOOKUP(IO_Pre_14[[#This Row],[APP_ID]],Sheet1!$C$2:$C$9,1,FALSE)),"","Y")</f>
        <v/>
      </c>
      <c r="D361" s="6" t="s">
        <v>1531</v>
      </c>
      <c r="E361" s="6" t="s">
        <v>1533</v>
      </c>
      <c r="F361" s="6" t="s">
        <v>362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7">
        <v>0</v>
      </c>
      <c r="S361" s="7">
        <v>0</v>
      </c>
      <c r="T361" s="8">
        <f>SUM(IO_Pre_14[[#This Row],[JANUARY]:[DECEMBER]])</f>
        <v>0</v>
      </c>
      <c r="U361" s="11"/>
    </row>
    <row r="362" spans="1:21" x14ac:dyDescent="0.25">
      <c r="A362" s="6" t="s">
        <v>935</v>
      </c>
      <c r="B362" s="6" t="str">
        <f>IF(ISERROR(VLOOKUP(IO_Pre_14[[#This Row],[APP_ID]],Table7[APPL_ID],1,FALSE)),"","Y")</f>
        <v>Y</v>
      </c>
      <c r="C362" s="6" t="str">
        <f>IF(ISERROR(VLOOKUP(IO_Pre_14[[#This Row],[APP_ID]],Sheet1!$C$2:$C$9,1,FALSE)),"","Y")</f>
        <v/>
      </c>
      <c r="D362" s="6" t="s">
        <v>1531</v>
      </c>
      <c r="E362" s="6" t="s">
        <v>1532</v>
      </c>
      <c r="F362" s="6" t="s">
        <v>936</v>
      </c>
      <c r="G362" s="6">
        <v>1872</v>
      </c>
      <c r="H362" s="7">
        <v>31.8</v>
      </c>
      <c r="I362" s="7">
        <v>21.92</v>
      </c>
      <c r="J362" s="7">
        <v>45.69</v>
      </c>
      <c r="K362" s="7">
        <v>53.76</v>
      </c>
      <c r="L362" s="7">
        <v>82.47</v>
      </c>
      <c r="M362" s="7">
        <v>121.6</v>
      </c>
      <c r="N362" s="7">
        <v>125.54</v>
      </c>
      <c r="O362" s="7">
        <v>95.76</v>
      </c>
      <c r="P362" s="7">
        <v>45.83</v>
      </c>
      <c r="Q362" s="7">
        <v>24.35</v>
      </c>
      <c r="R362" s="7">
        <v>19.010000000000002</v>
      </c>
      <c r="S362" s="7">
        <v>16.45</v>
      </c>
      <c r="T362" s="8">
        <f>SUM(IO_Pre_14[[#This Row],[JANUARY]:[DECEMBER]])</f>
        <v>684.18000000000018</v>
      </c>
      <c r="U362" s="11"/>
    </row>
    <row r="363" spans="1:21" x14ac:dyDescent="0.25">
      <c r="A363" s="6" t="s">
        <v>611</v>
      </c>
      <c r="B363" s="6" t="str">
        <f>IF(ISERROR(VLOOKUP(IO_Pre_14[[#This Row],[APP_ID]],Table7[APPL_ID],1,FALSE)),"","Y")</f>
        <v>Y</v>
      </c>
      <c r="C363" s="6" t="str">
        <f>IF(ISERROR(VLOOKUP(IO_Pre_14[[#This Row],[APP_ID]],Sheet1!$C$2:$C$9,1,FALSE)),"","Y")</f>
        <v/>
      </c>
      <c r="D363" s="6" t="s">
        <v>1531</v>
      </c>
      <c r="E363" s="6" t="s">
        <v>1532</v>
      </c>
      <c r="F363" s="6" t="s">
        <v>605</v>
      </c>
      <c r="G363" s="13">
        <v>1914</v>
      </c>
      <c r="H363" s="7">
        <v>61.57</v>
      </c>
      <c r="I363" s="7">
        <v>30.42</v>
      </c>
      <c r="J363" s="7">
        <v>42.2</v>
      </c>
      <c r="K363" s="7">
        <v>47.38</v>
      </c>
      <c r="L363" s="7">
        <v>95.95</v>
      </c>
      <c r="M363" s="7">
        <v>261.63</v>
      </c>
      <c r="N363" s="7">
        <v>281.32</v>
      </c>
      <c r="O363" s="7">
        <v>214.56</v>
      </c>
      <c r="P363" s="7">
        <v>26.24</v>
      </c>
      <c r="Q363" s="7">
        <v>22.75</v>
      </c>
      <c r="R363" s="7">
        <v>11.93</v>
      </c>
      <c r="S363" s="7">
        <v>33.5</v>
      </c>
      <c r="T363" s="8">
        <f>SUM(IO_Pre_14[[#This Row],[JANUARY]:[DECEMBER]])</f>
        <v>1129.45</v>
      </c>
      <c r="U363" t="s">
        <v>1498</v>
      </c>
    </row>
    <row r="364" spans="1:21" x14ac:dyDescent="0.25">
      <c r="A364" s="6" t="s">
        <v>612</v>
      </c>
      <c r="B364" s="6" t="str">
        <f>IF(ISERROR(VLOOKUP(IO_Pre_14[[#This Row],[APP_ID]],Table7[APPL_ID],1,FALSE)),"","Y")</f>
        <v>Y</v>
      </c>
      <c r="C364" s="6" t="str">
        <f>IF(ISERROR(VLOOKUP(IO_Pre_14[[#This Row],[APP_ID]],Sheet1!$C$2:$C$9,1,FALSE)),"","Y")</f>
        <v/>
      </c>
      <c r="D364" s="6" t="s">
        <v>1531</v>
      </c>
      <c r="E364" s="6" t="s">
        <v>1533</v>
      </c>
      <c r="F364" s="6" t="s">
        <v>613</v>
      </c>
      <c r="G364" s="6">
        <v>1893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S364" s="7">
        <v>0</v>
      </c>
      <c r="T364" s="8">
        <f>SUM(IO_Pre_14[[#This Row],[JANUARY]:[DECEMBER]])</f>
        <v>0</v>
      </c>
      <c r="U364" s="11"/>
    </row>
    <row r="365" spans="1:21" x14ac:dyDescent="0.25">
      <c r="A365" s="6" t="s">
        <v>1090</v>
      </c>
      <c r="B365" s="6" t="str">
        <f>IF(ISERROR(VLOOKUP(IO_Pre_14[[#This Row],[APP_ID]],Table7[APPL_ID],1,FALSE)),"","Y")</f>
        <v>Y</v>
      </c>
      <c r="C365" s="6" t="str">
        <f>IF(ISERROR(VLOOKUP(IO_Pre_14[[#This Row],[APP_ID]],Sheet1!$C$2:$C$9,1,FALSE)),"","Y")</f>
        <v/>
      </c>
      <c r="D365" s="6" t="s">
        <v>1531</v>
      </c>
      <c r="E365" s="6" t="s">
        <v>1532</v>
      </c>
      <c r="F365" s="6" t="s">
        <v>1091</v>
      </c>
      <c r="G365" s="6">
        <v>1877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0</v>
      </c>
      <c r="T365" s="8">
        <f>SUM(IO_Pre_14[[#This Row],[JANUARY]:[DECEMBER]])</f>
        <v>0</v>
      </c>
      <c r="U365" s="11"/>
    </row>
    <row r="366" spans="1:21" x14ac:dyDescent="0.25">
      <c r="A366" s="6" t="s">
        <v>1222</v>
      </c>
      <c r="B366" s="6" t="str">
        <f>IF(ISERROR(VLOOKUP(IO_Pre_14[[#This Row],[APP_ID]],Table7[APPL_ID],1,FALSE)),"","Y")</f>
        <v>Y</v>
      </c>
      <c r="C366" s="6" t="str">
        <f>IF(ISERROR(VLOOKUP(IO_Pre_14[[#This Row],[APP_ID]],Sheet1!$C$2:$C$9,1,FALSE)),"","Y")</f>
        <v/>
      </c>
      <c r="D366" s="6" t="s">
        <v>1531</v>
      </c>
      <c r="E366" s="6" t="s">
        <v>1532</v>
      </c>
      <c r="F366" s="6" t="s">
        <v>1213</v>
      </c>
      <c r="G366" s="6">
        <v>1867</v>
      </c>
      <c r="H366" s="7">
        <v>0</v>
      </c>
      <c r="I366" s="7">
        <v>0</v>
      </c>
      <c r="J366" s="7">
        <v>0</v>
      </c>
      <c r="K366" s="7">
        <v>0</v>
      </c>
      <c r="L366" s="7">
        <v>58.06</v>
      </c>
      <c r="M366" s="7">
        <v>163.69</v>
      </c>
      <c r="N366" s="7">
        <v>176.56</v>
      </c>
      <c r="O366" s="7">
        <v>123.53</v>
      </c>
      <c r="P366" s="7">
        <v>10.43</v>
      </c>
      <c r="Q366" s="7">
        <v>0</v>
      </c>
      <c r="R366" s="7">
        <v>141.49</v>
      </c>
      <c r="S366" s="7">
        <v>61.87</v>
      </c>
      <c r="T366" s="8">
        <f>SUM(IO_Pre_14[[#This Row],[JANUARY]:[DECEMBER]])</f>
        <v>735.63</v>
      </c>
      <c r="U366" s="11"/>
    </row>
    <row r="367" spans="1:21" x14ac:dyDescent="0.25">
      <c r="A367" s="6" t="s">
        <v>1218</v>
      </c>
      <c r="B367" s="6" t="str">
        <f>IF(ISERROR(VLOOKUP(IO_Pre_14[[#This Row],[APP_ID]],Table7[APPL_ID],1,FALSE)),"","Y")</f>
        <v>Y</v>
      </c>
      <c r="C367" s="6" t="str">
        <f>IF(ISERROR(VLOOKUP(IO_Pre_14[[#This Row],[APP_ID]],Sheet1!$C$2:$C$9,1,FALSE)),"","Y")</f>
        <v/>
      </c>
      <c r="D367" s="6" t="s">
        <v>1531</v>
      </c>
      <c r="E367" s="6" t="s">
        <v>1532</v>
      </c>
      <c r="F367" s="6" t="s">
        <v>1213</v>
      </c>
      <c r="G367" s="6">
        <v>1867</v>
      </c>
      <c r="H367" s="7">
        <v>0</v>
      </c>
      <c r="I367" s="7">
        <v>0</v>
      </c>
      <c r="J367" s="7">
        <v>0</v>
      </c>
      <c r="K367" s="7">
        <v>0</v>
      </c>
      <c r="L367" s="7">
        <v>58.06</v>
      </c>
      <c r="M367" s="7">
        <v>163.69</v>
      </c>
      <c r="N367" s="7">
        <v>176.56</v>
      </c>
      <c r="O367" s="7">
        <v>123.53</v>
      </c>
      <c r="P367" s="7">
        <v>10.43</v>
      </c>
      <c r="Q367" s="7">
        <v>0</v>
      </c>
      <c r="R367" s="7">
        <v>141.49</v>
      </c>
      <c r="S367" s="7">
        <v>61.87</v>
      </c>
      <c r="T367" s="8">
        <f>SUM(IO_Pre_14[[#This Row],[JANUARY]:[DECEMBER]])</f>
        <v>735.63</v>
      </c>
      <c r="U367" s="11"/>
    </row>
    <row r="368" spans="1:21" x14ac:dyDescent="0.25">
      <c r="A368" s="6" t="s">
        <v>1196</v>
      </c>
      <c r="B368" s="6" t="str">
        <f>IF(ISERROR(VLOOKUP(IO_Pre_14[[#This Row],[APP_ID]],Table7[APPL_ID],1,FALSE)),"","Y")</f>
        <v>Y</v>
      </c>
      <c r="C368" s="6" t="str">
        <f>IF(ISERROR(VLOOKUP(IO_Pre_14[[#This Row],[APP_ID]],Sheet1!$C$2:$C$9,1,FALSE)),"","Y")</f>
        <v/>
      </c>
      <c r="D368" s="6" t="s">
        <v>1531</v>
      </c>
      <c r="E368" s="6" t="s">
        <v>1532</v>
      </c>
      <c r="F368" s="6" t="s">
        <v>1132</v>
      </c>
      <c r="G368" s="6">
        <v>1877</v>
      </c>
      <c r="H368" s="7">
        <v>0</v>
      </c>
      <c r="I368" s="7">
        <v>0</v>
      </c>
      <c r="J368" s="7">
        <v>0</v>
      </c>
      <c r="K368" s="7">
        <v>0</v>
      </c>
      <c r="L368" s="7">
        <v>48.66</v>
      </c>
      <c r="M368" s="7">
        <v>137.18</v>
      </c>
      <c r="N368" s="7">
        <v>147.96</v>
      </c>
      <c r="O368" s="7">
        <v>103.52</v>
      </c>
      <c r="P368" s="7">
        <v>8.74</v>
      </c>
      <c r="Q368" s="7">
        <v>0</v>
      </c>
      <c r="R368" s="7">
        <v>131.49</v>
      </c>
      <c r="S368" s="7">
        <v>56.07</v>
      </c>
      <c r="T368" s="8">
        <f>SUM(IO_Pre_14[[#This Row],[JANUARY]:[DECEMBER]])</f>
        <v>633.62</v>
      </c>
      <c r="U368" s="11"/>
    </row>
    <row r="369" spans="1:21" x14ac:dyDescent="0.25">
      <c r="A369" s="6" t="s">
        <v>1200</v>
      </c>
      <c r="B369" s="6" t="str">
        <f>IF(ISERROR(VLOOKUP(IO_Pre_14[[#This Row],[APP_ID]],Table7[APPL_ID],1,FALSE)),"","Y")</f>
        <v>Y</v>
      </c>
      <c r="C369" s="6" t="str">
        <f>IF(ISERROR(VLOOKUP(IO_Pre_14[[#This Row],[APP_ID]],Sheet1!$C$2:$C$9,1,FALSE)),"","Y")</f>
        <v/>
      </c>
      <c r="D369" s="6" t="s">
        <v>1531</v>
      </c>
      <c r="E369" s="6" t="s">
        <v>1532</v>
      </c>
      <c r="F369" s="6" t="s">
        <v>1132</v>
      </c>
      <c r="G369" s="6">
        <v>1877</v>
      </c>
      <c r="H369" s="7">
        <v>0</v>
      </c>
      <c r="I369" s="7">
        <v>0</v>
      </c>
      <c r="J369" s="7">
        <v>0</v>
      </c>
      <c r="K369" s="7">
        <v>0</v>
      </c>
      <c r="L369" s="7">
        <v>48.66</v>
      </c>
      <c r="M369" s="7">
        <v>137.18</v>
      </c>
      <c r="N369" s="7">
        <v>147.96</v>
      </c>
      <c r="O369" s="7">
        <v>103.52</v>
      </c>
      <c r="P369" s="7">
        <v>8.74</v>
      </c>
      <c r="Q369" s="7">
        <v>0</v>
      </c>
      <c r="R369" s="7">
        <v>131.49</v>
      </c>
      <c r="S369" s="7">
        <v>56.07</v>
      </c>
      <c r="T369" s="8">
        <f>SUM(IO_Pre_14[[#This Row],[JANUARY]:[DECEMBER]])</f>
        <v>633.62</v>
      </c>
      <c r="U369" s="11"/>
    </row>
    <row r="370" spans="1:21" x14ac:dyDescent="0.25">
      <c r="A370" s="6" t="s">
        <v>1212</v>
      </c>
      <c r="B370" s="6" t="str">
        <f>IF(ISERROR(VLOOKUP(IO_Pre_14[[#This Row],[APP_ID]],Table7[APPL_ID],1,FALSE)),"","Y")</f>
        <v>Y</v>
      </c>
      <c r="C370" s="6" t="str">
        <f>IF(ISERROR(VLOOKUP(IO_Pre_14[[#This Row],[APP_ID]],Sheet1!$C$2:$C$9,1,FALSE)),"","Y")</f>
        <v/>
      </c>
      <c r="D370" s="6" t="s">
        <v>1531</v>
      </c>
      <c r="E370" s="6" t="s">
        <v>1532</v>
      </c>
      <c r="F370" s="6" t="s">
        <v>1213</v>
      </c>
      <c r="G370" s="6">
        <v>1867</v>
      </c>
      <c r="H370" s="7">
        <v>0</v>
      </c>
      <c r="I370" s="7">
        <v>0</v>
      </c>
      <c r="J370" s="7">
        <v>0</v>
      </c>
      <c r="K370" s="7">
        <v>0</v>
      </c>
      <c r="L370" s="7">
        <v>58.66</v>
      </c>
      <c r="M370" s="7">
        <v>163.69</v>
      </c>
      <c r="N370" s="7">
        <v>176.56</v>
      </c>
      <c r="O370" s="7">
        <v>123.53</v>
      </c>
      <c r="P370" s="7">
        <v>10.43</v>
      </c>
      <c r="Q370" s="7">
        <v>0</v>
      </c>
      <c r="R370" s="7">
        <v>141.49</v>
      </c>
      <c r="S370" s="7">
        <v>61.87</v>
      </c>
      <c r="T370" s="8">
        <f>SUM(IO_Pre_14[[#This Row],[JANUARY]:[DECEMBER]])</f>
        <v>736.2299999999999</v>
      </c>
      <c r="U370" s="11"/>
    </row>
    <row r="371" spans="1:21" x14ac:dyDescent="0.25">
      <c r="A371" s="6" t="s">
        <v>1202</v>
      </c>
      <c r="B371" s="6" t="str">
        <f>IF(ISERROR(VLOOKUP(IO_Pre_14[[#This Row],[APP_ID]],Table7[APPL_ID],1,FALSE)),"","Y")</f>
        <v>Y</v>
      </c>
      <c r="C371" s="6" t="str">
        <f>IF(ISERROR(VLOOKUP(IO_Pre_14[[#This Row],[APP_ID]],Sheet1!$C$2:$C$9,1,FALSE)),"","Y")</f>
        <v/>
      </c>
      <c r="D371" s="6" t="s">
        <v>1531</v>
      </c>
      <c r="E371" s="6" t="s">
        <v>1532</v>
      </c>
      <c r="F371" s="6" t="s">
        <v>1132</v>
      </c>
      <c r="G371" s="6">
        <v>1877</v>
      </c>
      <c r="H371" s="7">
        <v>0</v>
      </c>
      <c r="I371" s="7">
        <v>0</v>
      </c>
      <c r="J371" s="7">
        <v>0</v>
      </c>
      <c r="K371" s="7">
        <v>0</v>
      </c>
      <c r="L371" s="7">
        <v>48.66</v>
      </c>
      <c r="M371" s="7">
        <v>137.18</v>
      </c>
      <c r="N371" s="7">
        <v>147.96</v>
      </c>
      <c r="O371" s="7">
        <v>103.52</v>
      </c>
      <c r="P371" s="7">
        <v>8.74</v>
      </c>
      <c r="Q371" s="7">
        <v>0</v>
      </c>
      <c r="R371" s="7">
        <v>131.49</v>
      </c>
      <c r="S371" s="7">
        <v>56.07</v>
      </c>
      <c r="T371" s="8">
        <f>SUM(IO_Pre_14[[#This Row],[JANUARY]:[DECEMBER]])</f>
        <v>633.62</v>
      </c>
      <c r="U371" s="11"/>
    </row>
    <row r="372" spans="1:21" x14ac:dyDescent="0.25">
      <c r="A372" s="6" t="s">
        <v>1423</v>
      </c>
      <c r="B372" s="6" t="str">
        <f>IF(ISERROR(VLOOKUP(IO_Pre_14[[#This Row],[APP_ID]],Table7[APPL_ID],1,FALSE)),"","Y")</f>
        <v>Y</v>
      </c>
      <c r="C372" s="6" t="str">
        <f>IF(ISERROR(VLOOKUP(IO_Pre_14[[#This Row],[APP_ID]],Sheet1!$C$2:$C$9,1,FALSE)),"","Y")</f>
        <v/>
      </c>
      <c r="D372" s="6" t="s">
        <v>1531</v>
      </c>
      <c r="E372" s="6" t="s">
        <v>1533</v>
      </c>
      <c r="F372" s="6" t="s">
        <v>1424</v>
      </c>
      <c r="G372" s="6">
        <v>1873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162.80000000000001</v>
      </c>
      <c r="N372" s="7">
        <v>168.3</v>
      </c>
      <c r="O372" s="7">
        <v>133.80000000000001</v>
      </c>
      <c r="P372" s="7">
        <v>54.8</v>
      </c>
      <c r="Q372" s="7">
        <v>0</v>
      </c>
      <c r="R372" s="7">
        <v>0</v>
      </c>
      <c r="S372" s="7">
        <v>0</v>
      </c>
      <c r="T372" s="8">
        <f>SUM(IO_Pre_14[[#This Row],[JANUARY]:[DECEMBER]])</f>
        <v>519.70000000000005</v>
      </c>
      <c r="U372" s="11"/>
    </row>
    <row r="373" spans="1:21" x14ac:dyDescent="0.25">
      <c r="A373" s="6" t="s">
        <v>1284</v>
      </c>
      <c r="B373" s="6" t="str">
        <f>IF(ISERROR(VLOOKUP(IO_Pre_14[[#This Row],[APP_ID]],Table7[APPL_ID],1,FALSE)),"","Y")</f>
        <v>Y</v>
      </c>
      <c r="C373" s="6" t="str">
        <f>IF(ISERROR(VLOOKUP(IO_Pre_14[[#This Row],[APP_ID]],Sheet1!$C$2:$C$9,1,FALSE)),"","Y")</f>
        <v/>
      </c>
      <c r="D373" s="6" t="s">
        <v>1531</v>
      </c>
      <c r="E373" s="6" t="s">
        <v>1532</v>
      </c>
      <c r="F373" s="6" t="s">
        <v>1285</v>
      </c>
      <c r="G373" s="6">
        <v>1876</v>
      </c>
      <c r="H373" s="7">
        <v>0</v>
      </c>
      <c r="I373" s="7">
        <v>0</v>
      </c>
      <c r="J373" s="7">
        <v>46.77</v>
      </c>
      <c r="K373" s="7">
        <v>27.45</v>
      </c>
      <c r="L373" s="7">
        <v>95.97</v>
      </c>
      <c r="M373" s="7">
        <v>233</v>
      </c>
      <c r="N373" s="7">
        <v>211.37</v>
      </c>
      <c r="O373" s="7">
        <v>83.16</v>
      </c>
      <c r="P373" s="7">
        <v>6.9</v>
      </c>
      <c r="Q373" s="7">
        <v>0</v>
      </c>
      <c r="R373" s="7">
        <v>40.86</v>
      </c>
      <c r="S373" s="7">
        <v>45.26</v>
      </c>
      <c r="T373" s="8">
        <f>SUM(IO_Pre_14[[#This Row],[JANUARY]:[DECEMBER]])</f>
        <v>790.7399999999999</v>
      </c>
      <c r="U373" s="11"/>
    </row>
    <row r="374" spans="1:21" x14ac:dyDescent="0.25">
      <c r="A374" s="6" t="s">
        <v>1204</v>
      </c>
      <c r="B374" s="6" t="str">
        <f>IF(ISERROR(VLOOKUP(IO_Pre_14[[#This Row],[APP_ID]],Table7[APPL_ID],1,FALSE)),"","Y")</f>
        <v>Y</v>
      </c>
      <c r="C374" s="6" t="str">
        <f>IF(ISERROR(VLOOKUP(IO_Pre_14[[#This Row],[APP_ID]],Sheet1!$C$2:$C$9,1,FALSE)),"","Y")</f>
        <v/>
      </c>
      <c r="D374" s="6" t="s">
        <v>1531</v>
      </c>
      <c r="E374" s="6" t="s">
        <v>1532</v>
      </c>
      <c r="F374" s="6" t="s">
        <v>1132</v>
      </c>
      <c r="G374" s="6">
        <v>1874</v>
      </c>
      <c r="H374" s="7">
        <v>0</v>
      </c>
      <c r="I374" s="7">
        <v>0</v>
      </c>
      <c r="J374" s="7">
        <v>0</v>
      </c>
      <c r="K374" s="7">
        <v>0</v>
      </c>
      <c r="L374" s="7">
        <v>48.66</v>
      </c>
      <c r="M374" s="7">
        <v>137.18</v>
      </c>
      <c r="N374" s="7">
        <v>147.96</v>
      </c>
      <c r="O374" s="7">
        <v>103.52</v>
      </c>
      <c r="P374" s="7">
        <v>8.74</v>
      </c>
      <c r="Q374" s="7">
        <v>0</v>
      </c>
      <c r="R374" s="7">
        <v>131.49</v>
      </c>
      <c r="S374" s="7">
        <v>56.07</v>
      </c>
      <c r="T374" s="8">
        <f>SUM(IO_Pre_14[[#This Row],[JANUARY]:[DECEMBER]])</f>
        <v>633.62</v>
      </c>
      <c r="U374" s="11"/>
    </row>
    <row r="375" spans="1:21" x14ac:dyDescent="0.25">
      <c r="A375" s="6" t="s">
        <v>1288</v>
      </c>
      <c r="B375" s="6" t="str">
        <f>IF(ISERROR(VLOOKUP(IO_Pre_14[[#This Row],[APP_ID]],Table7[APPL_ID],1,FALSE)),"","Y")</f>
        <v>Y</v>
      </c>
      <c r="C375" s="6" t="str">
        <f>IF(ISERROR(VLOOKUP(IO_Pre_14[[#This Row],[APP_ID]],Sheet1!$C$2:$C$9,1,FALSE)),"","Y")</f>
        <v/>
      </c>
      <c r="D375" s="6" t="s">
        <v>1531</v>
      </c>
      <c r="E375" s="6" t="s">
        <v>1532</v>
      </c>
      <c r="F375" s="6" t="s">
        <v>1285</v>
      </c>
      <c r="G375" s="6">
        <v>1876</v>
      </c>
      <c r="H375" s="7">
        <v>0</v>
      </c>
      <c r="I375" s="7">
        <v>0</v>
      </c>
      <c r="J375" s="7">
        <v>46.77</v>
      </c>
      <c r="K375" s="7">
        <v>27.45</v>
      </c>
      <c r="L375" s="7">
        <v>95.97</v>
      </c>
      <c r="M375" s="7">
        <v>233</v>
      </c>
      <c r="N375" s="7">
        <v>211.37</v>
      </c>
      <c r="O375" s="7">
        <v>83.16</v>
      </c>
      <c r="P375" s="7">
        <v>6.9</v>
      </c>
      <c r="Q375" s="7">
        <v>0</v>
      </c>
      <c r="R375" s="7">
        <v>40.86</v>
      </c>
      <c r="S375" s="7">
        <v>45.26</v>
      </c>
      <c r="T375" s="8">
        <f>SUM(IO_Pre_14[[#This Row],[JANUARY]:[DECEMBER]])</f>
        <v>790.7399999999999</v>
      </c>
      <c r="U375" s="11"/>
    </row>
    <row r="376" spans="1:21" x14ac:dyDescent="0.25">
      <c r="A376" s="6" t="s">
        <v>1425</v>
      </c>
      <c r="B376" s="6" t="str">
        <f>IF(ISERROR(VLOOKUP(IO_Pre_14[[#This Row],[APP_ID]],Table7[APPL_ID],1,FALSE)),"","Y")</f>
        <v>Y</v>
      </c>
      <c r="C376" s="6" t="str">
        <f>IF(ISERROR(VLOOKUP(IO_Pre_14[[#This Row],[APP_ID]],Sheet1!$C$2:$C$9,1,FALSE)),"","Y")</f>
        <v/>
      </c>
      <c r="D376" s="6" t="s">
        <v>1531</v>
      </c>
      <c r="E376" s="6" t="s">
        <v>1533</v>
      </c>
      <c r="F376" s="6" t="s">
        <v>1426</v>
      </c>
      <c r="G376" s="6">
        <v>1873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177.9</v>
      </c>
      <c r="N376" s="7">
        <v>183.9</v>
      </c>
      <c r="O376" s="7">
        <v>146.19999999999999</v>
      </c>
      <c r="P376" s="7">
        <v>60</v>
      </c>
      <c r="Q376" s="7">
        <v>0</v>
      </c>
      <c r="R376" s="7">
        <v>0</v>
      </c>
      <c r="S376" s="7">
        <v>0</v>
      </c>
      <c r="T376" s="8">
        <f>SUM(IO_Pre_14[[#This Row],[JANUARY]:[DECEMBER]])</f>
        <v>568</v>
      </c>
      <c r="U376" s="11"/>
    </row>
    <row r="377" spans="1:21" x14ac:dyDescent="0.25">
      <c r="A377" s="6" t="s">
        <v>1287</v>
      </c>
      <c r="B377" s="6" t="str">
        <f>IF(ISERROR(VLOOKUP(IO_Pre_14[[#This Row],[APP_ID]],Table7[APPL_ID],1,FALSE)),"","Y")</f>
        <v>Y</v>
      </c>
      <c r="C377" s="6" t="str">
        <f>IF(ISERROR(VLOOKUP(IO_Pre_14[[#This Row],[APP_ID]],Sheet1!$C$2:$C$9,1,FALSE)),"","Y")</f>
        <v/>
      </c>
      <c r="D377" s="6" t="s">
        <v>1531</v>
      </c>
      <c r="E377" s="6" t="s">
        <v>1532</v>
      </c>
      <c r="F377" s="6" t="s">
        <v>1285</v>
      </c>
      <c r="G377" s="6">
        <v>1876</v>
      </c>
      <c r="H377" s="7">
        <v>0</v>
      </c>
      <c r="I377" s="7">
        <v>0</v>
      </c>
      <c r="J377" s="7">
        <v>46.77</v>
      </c>
      <c r="K377" s="7">
        <v>27.45</v>
      </c>
      <c r="L377" s="7">
        <v>95.97</v>
      </c>
      <c r="M377" s="7">
        <v>233</v>
      </c>
      <c r="N377" s="7">
        <v>211.37</v>
      </c>
      <c r="O377" s="7">
        <v>83.16</v>
      </c>
      <c r="P377" s="7">
        <v>6.9</v>
      </c>
      <c r="Q377" s="7">
        <v>0</v>
      </c>
      <c r="R377" s="7">
        <v>40.86</v>
      </c>
      <c r="S377" s="7">
        <v>45.26</v>
      </c>
      <c r="T377" s="8">
        <f>SUM(IO_Pre_14[[#This Row],[JANUARY]:[DECEMBER]])</f>
        <v>790.7399999999999</v>
      </c>
      <c r="U377" s="11"/>
    </row>
    <row r="378" spans="1:21" x14ac:dyDescent="0.25">
      <c r="A378" s="6" t="s">
        <v>1427</v>
      </c>
      <c r="B378" s="6" t="str">
        <f>IF(ISERROR(VLOOKUP(IO_Pre_14[[#This Row],[APP_ID]],Table7[APPL_ID],1,FALSE)),"","Y")</f>
        <v>Y</v>
      </c>
      <c r="C378" s="6" t="str">
        <f>IF(ISERROR(VLOOKUP(IO_Pre_14[[#This Row],[APP_ID]],Sheet1!$C$2:$C$9,1,FALSE)),"","Y")</f>
        <v/>
      </c>
      <c r="D378" s="6" t="s">
        <v>1531</v>
      </c>
      <c r="E378" s="6" t="s">
        <v>1533</v>
      </c>
      <c r="F378" s="6" t="s">
        <v>1428</v>
      </c>
      <c r="G378" s="6">
        <v>1870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566.1</v>
      </c>
      <c r="N378" s="7">
        <v>585.20000000000005</v>
      </c>
      <c r="O378" s="7">
        <v>465.5</v>
      </c>
      <c r="P378" s="7">
        <v>192.2</v>
      </c>
      <c r="Q378" s="7">
        <v>0</v>
      </c>
      <c r="R378" s="7">
        <v>0</v>
      </c>
      <c r="S378" s="7">
        <v>0</v>
      </c>
      <c r="T378" s="8">
        <f>SUM(IO_Pre_14[[#This Row],[JANUARY]:[DECEMBER]])</f>
        <v>1809.0000000000002</v>
      </c>
      <c r="U378" s="11"/>
    </row>
    <row r="379" spans="1:21" x14ac:dyDescent="0.25">
      <c r="A379" s="6" t="s">
        <v>1286</v>
      </c>
      <c r="B379" s="6" t="str">
        <f>IF(ISERROR(VLOOKUP(IO_Pre_14[[#This Row],[APP_ID]],Table7[APPL_ID],1,FALSE)),"","Y")</f>
        <v>Y</v>
      </c>
      <c r="C379" s="6" t="str">
        <f>IF(ISERROR(VLOOKUP(IO_Pre_14[[#This Row],[APP_ID]],Sheet1!$C$2:$C$9,1,FALSE)),"","Y")</f>
        <v/>
      </c>
      <c r="D379" s="6" t="s">
        <v>1531</v>
      </c>
      <c r="E379" s="6" t="s">
        <v>1532</v>
      </c>
      <c r="F379" s="6" t="s">
        <v>1285</v>
      </c>
      <c r="G379" s="6">
        <v>1876</v>
      </c>
      <c r="H379" s="7">
        <v>0</v>
      </c>
      <c r="I379" s="7">
        <v>0</v>
      </c>
      <c r="J379" s="7">
        <v>46.77</v>
      </c>
      <c r="K379" s="7">
        <v>27.45</v>
      </c>
      <c r="L379" s="7">
        <v>95.97</v>
      </c>
      <c r="M379" s="7">
        <v>233</v>
      </c>
      <c r="N379" s="7">
        <v>211.37</v>
      </c>
      <c r="O379" s="7">
        <v>83.16</v>
      </c>
      <c r="P379" s="7">
        <v>6.9</v>
      </c>
      <c r="Q379" s="7">
        <v>0</v>
      </c>
      <c r="R379" s="7">
        <v>40.86</v>
      </c>
      <c r="S379" s="7">
        <v>45.26</v>
      </c>
      <c r="T379" s="8">
        <f>SUM(IO_Pre_14[[#This Row],[JANUARY]:[DECEMBER]])</f>
        <v>790.7399999999999</v>
      </c>
      <c r="U379" s="11"/>
    </row>
    <row r="380" spans="1:21" x14ac:dyDescent="0.25">
      <c r="A380" s="6" t="s">
        <v>255</v>
      </c>
      <c r="B380" s="6" t="str">
        <f>IF(ISERROR(VLOOKUP(IO_Pre_14[[#This Row],[APP_ID]],Table7[APPL_ID],1,FALSE)),"","Y")</f>
        <v>Y</v>
      </c>
      <c r="C380" s="6" t="str">
        <f>IF(ISERROR(VLOOKUP(IO_Pre_14[[#This Row],[APP_ID]],Sheet1!$C$2:$C$9,1,FALSE)),"","Y")</f>
        <v/>
      </c>
      <c r="D380" s="6" t="s">
        <v>1531</v>
      </c>
      <c r="E380" s="6" t="s">
        <v>1532</v>
      </c>
      <c r="F380" s="6" t="s">
        <v>249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0</v>
      </c>
      <c r="S380" s="7">
        <v>0</v>
      </c>
      <c r="T380" s="8">
        <f>SUM(IO_Pre_14[[#This Row],[JANUARY]:[DECEMBER]])</f>
        <v>0</v>
      </c>
      <c r="U380" s="11"/>
    </row>
    <row r="381" spans="1:21" x14ac:dyDescent="0.25">
      <c r="A381" s="6" t="s">
        <v>966</v>
      </c>
      <c r="B381" s="6" t="str">
        <f>IF(ISERROR(VLOOKUP(IO_Pre_14[[#This Row],[APP_ID]],Table7[APPL_ID],1,FALSE)),"","Y")</f>
        <v>Y</v>
      </c>
      <c r="C381" s="6" t="str">
        <f>IF(ISERROR(VLOOKUP(IO_Pre_14[[#This Row],[APP_ID]],Sheet1!$C$2:$C$9,1,FALSE)),"","Y")</f>
        <v/>
      </c>
      <c r="D381" s="6" t="s">
        <v>1531</v>
      </c>
      <c r="E381" s="6" t="s">
        <v>1533</v>
      </c>
      <c r="F381" s="6" t="s">
        <v>967</v>
      </c>
      <c r="G381" s="6">
        <v>1877</v>
      </c>
      <c r="H381" s="7">
        <v>14.01</v>
      </c>
      <c r="I381" s="7">
        <v>0</v>
      </c>
      <c r="J381" s="7">
        <v>16.77</v>
      </c>
      <c r="K381" s="7">
        <v>19.02</v>
      </c>
      <c r="L381" s="7">
        <v>37.409999999999997</v>
      </c>
      <c r="M381" s="7">
        <v>48.04</v>
      </c>
      <c r="N381" s="7">
        <v>44.01</v>
      </c>
      <c r="O381" s="7">
        <v>37.21</v>
      </c>
      <c r="P381" s="7">
        <v>0</v>
      </c>
      <c r="Q381" s="7">
        <v>14.06</v>
      </c>
      <c r="R381" s="7">
        <v>0</v>
      </c>
      <c r="S381" s="7">
        <v>0</v>
      </c>
      <c r="T381" s="8">
        <f>SUM(IO_Pre_14[[#This Row],[JANUARY]:[DECEMBER]])</f>
        <v>230.53</v>
      </c>
      <c r="U381" s="11"/>
    </row>
    <row r="382" spans="1:21" x14ac:dyDescent="0.25">
      <c r="A382" s="6" t="s">
        <v>519</v>
      </c>
      <c r="B382" s="6" t="str">
        <f>IF(ISERROR(VLOOKUP(IO_Pre_14[[#This Row],[APP_ID]],Table7[APPL_ID],1,FALSE)),"","Y")</f>
        <v>Y</v>
      </c>
      <c r="C382" s="6" t="str">
        <f>IF(ISERROR(VLOOKUP(IO_Pre_14[[#This Row],[APP_ID]],Sheet1!$C$2:$C$9,1,FALSE)),"","Y")</f>
        <v/>
      </c>
      <c r="D382" s="6" t="s">
        <v>1531</v>
      </c>
      <c r="E382" s="6" t="s">
        <v>1533</v>
      </c>
      <c r="F382" s="6" t="s">
        <v>520</v>
      </c>
      <c r="G382" s="6">
        <v>1859</v>
      </c>
      <c r="H382" s="7">
        <v>19.62</v>
      </c>
      <c r="I382" s="7">
        <v>9.69</v>
      </c>
      <c r="J382" s="7">
        <v>12.65</v>
      </c>
      <c r="K382" s="7">
        <v>16.89</v>
      </c>
      <c r="L382" s="7">
        <v>38.96</v>
      </c>
      <c r="M382" s="7">
        <v>83.95</v>
      </c>
      <c r="N382" s="7">
        <v>88.65</v>
      </c>
      <c r="O382" s="7">
        <v>69.989999999999995</v>
      </c>
      <c r="P382" s="7">
        <v>17.41</v>
      </c>
      <c r="Q382" s="7">
        <v>10.99</v>
      </c>
      <c r="R382" s="7">
        <v>3.76</v>
      </c>
      <c r="S382" s="7">
        <v>10.69</v>
      </c>
      <c r="T382" s="8">
        <f>SUM(IO_Pre_14[[#This Row],[JANUARY]:[DECEMBER]])</f>
        <v>383.25</v>
      </c>
      <c r="U382" s="11"/>
    </row>
    <row r="383" spans="1:21" x14ac:dyDescent="0.25">
      <c r="A383" s="6" t="s">
        <v>287</v>
      </c>
      <c r="B383" s="6" t="str">
        <f>IF(ISERROR(VLOOKUP(IO_Pre_14[[#This Row],[APP_ID]],Table7[APPL_ID],1,FALSE)),"","Y")</f>
        <v>Y</v>
      </c>
      <c r="C383" s="6" t="str">
        <f>IF(ISERROR(VLOOKUP(IO_Pre_14[[#This Row],[APP_ID]],Sheet1!$C$2:$C$9,1,FALSE)),"","Y")</f>
        <v/>
      </c>
      <c r="D383" s="6" t="s">
        <v>1531</v>
      </c>
      <c r="E383" s="6" t="s">
        <v>1532</v>
      </c>
      <c r="F383" s="6" t="s">
        <v>288</v>
      </c>
      <c r="G383" s="6">
        <v>1873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122.26</v>
      </c>
      <c r="N383" s="7">
        <v>131.87</v>
      </c>
      <c r="O383" s="7">
        <v>92.26</v>
      </c>
      <c r="P383" s="7">
        <v>7.79</v>
      </c>
      <c r="Q383" s="7">
        <v>0</v>
      </c>
      <c r="R383" s="7">
        <v>0</v>
      </c>
      <c r="S383" s="7">
        <v>0</v>
      </c>
      <c r="T383" s="8">
        <f>SUM(IO_Pre_14[[#This Row],[JANUARY]:[DECEMBER]])</f>
        <v>354.18</v>
      </c>
      <c r="U383" s="11"/>
    </row>
    <row r="384" spans="1:21" x14ac:dyDescent="0.25">
      <c r="A384" s="6" t="s">
        <v>282</v>
      </c>
      <c r="B384" s="6" t="str">
        <f>IF(ISERROR(VLOOKUP(IO_Pre_14[[#This Row],[APP_ID]],Table7[APPL_ID],1,FALSE)),"","Y")</f>
        <v>Y</v>
      </c>
      <c r="C384" s="6" t="str">
        <f>IF(ISERROR(VLOOKUP(IO_Pre_14[[#This Row],[APP_ID]],Sheet1!$C$2:$C$9,1,FALSE)),"","Y")</f>
        <v/>
      </c>
      <c r="D384" s="6" t="s">
        <v>1531</v>
      </c>
      <c r="E384" s="6" t="s">
        <v>1532</v>
      </c>
      <c r="F384" s="6" t="s">
        <v>69</v>
      </c>
      <c r="G384" s="6">
        <v>1873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86.48</v>
      </c>
      <c r="N384" s="7">
        <v>93.28</v>
      </c>
      <c r="O384" s="7">
        <v>65.260000000000005</v>
      </c>
      <c r="P384" s="7">
        <v>5.51</v>
      </c>
      <c r="Q384" s="7">
        <v>0</v>
      </c>
      <c r="R384" s="7">
        <v>0</v>
      </c>
      <c r="S384" s="7">
        <v>0</v>
      </c>
      <c r="T384" s="8">
        <f>SUM(IO_Pre_14[[#This Row],[JANUARY]:[DECEMBER]])</f>
        <v>250.52999999999997</v>
      </c>
      <c r="U384" s="11"/>
    </row>
    <row r="385" spans="1:21" x14ac:dyDescent="0.25">
      <c r="A385" s="6" t="s">
        <v>265</v>
      </c>
      <c r="B385" s="6" t="str">
        <f>IF(ISERROR(VLOOKUP(IO_Pre_14[[#This Row],[APP_ID]],Table7[APPL_ID],1,FALSE)),"","Y")</f>
        <v>Y</v>
      </c>
      <c r="C385" s="6" t="str">
        <f>IF(ISERROR(VLOOKUP(IO_Pre_14[[#This Row],[APP_ID]],Sheet1!$C$2:$C$9,1,FALSE)),"","Y")</f>
        <v/>
      </c>
      <c r="D385" s="6" t="s">
        <v>1531</v>
      </c>
      <c r="E385" s="6" t="s">
        <v>1532</v>
      </c>
      <c r="F385" s="6" t="s">
        <v>69</v>
      </c>
      <c r="G385" s="6">
        <v>1873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116.89</v>
      </c>
      <c r="N385" s="7">
        <v>126.08</v>
      </c>
      <c r="O385" s="7">
        <v>88.21</v>
      </c>
      <c r="P385" s="7">
        <v>7.45</v>
      </c>
      <c r="Q385" s="7">
        <v>0</v>
      </c>
      <c r="R385" s="7">
        <v>0</v>
      </c>
      <c r="S385" s="7">
        <v>0</v>
      </c>
      <c r="T385" s="8">
        <f>SUM(IO_Pre_14[[#This Row],[JANUARY]:[DECEMBER]])</f>
        <v>338.63</v>
      </c>
      <c r="U385" s="11"/>
    </row>
    <row r="386" spans="1:21" x14ac:dyDescent="0.25">
      <c r="A386" s="6" t="s">
        <v>591</v>
      </c>
      <c r="B386" s="6" t="str">
        <f>IF(ISERROR(VLOOKUP(IO_Pre_14[[#This Row],[APP_ID]],Table7[APPL_ID],1,FALSE)),"","Y")</f>
        <v>Y</v>
      </c>
      <c r="C386" s="6" t="str">
        <f>IF(ISERROR(VLOOKUP(IO_Pre_14[[#This Row],[APP_ID]],Sheet1!$C$2:$C$9,1,FALSE)),"","Y")</f>
        <v/>
      </c>
      <c r="D386" s="6" t="s">
        <v>1531</v>
      </c>
      <c r="E386" s="6" t="s">
        <v>1532</v>
      </c>
      <c r="F386" s="6" t="s">
        <v>592</v>
      </c>
      <c r="G386" s="6">
        <v>1869</v>
      </c>
      <c r="H386" s="7">
        <v>72.5</v>
      </c>
      <c r="I386" s="7">
        <v>65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160</v>
      </c>
      <c r="P386" s="7">
        <v>145</v>
      </c>
      <c r="Q386" s="7">
        <v>130</v>
      </c>
      <c r="R386" s="7">
        <v>137.5</v>
      </c>
      <c r="S386" s="7">
        <v>137.5</v>
      </c>
      <c r="T386" s="8">
        <f>SUM(IO_Pre_14[[#This Row],[JANUARY]:[DECEMBER]])</f>
        <v>847.5</v>
      </c>
      <c r="U386" s="11"/>
    </row>
    <row r="387" spans="1:21" x14ac:dyDescent="0.25">
      <c r="A387" s="6" t="s">
        <v>614</v>
      </c>
      <c r="B387" s="6" t="str">
        <f>IF(ISERROR(VLOOKUP(IO_Pre_14[[#This Row],[APP_ID]],Table7[APPL_ID],1,FALSE)),"","Y")</f>
        <v>Y</v>
      </c>
      <c r="C387" s="6" t="str">
        <f>IF(ISERROR(VLOOKUP(IO_Pre_14[[#This Row],[APP_ID]],Sheet1!$C$2:$C$9,1,FALSE)),"","Y")</f>
        <v/>
      </c>
      <c r="D387" s="6" t="s">
        <v>1531</v>
      </c>
      <c r="E387" s="6" t="s">
        <v>1532</v>
      </c>
      <c r="F387" s="6" t="s">
        <v>605</v>
      </c>
      <c r="G387" s="13">
        <v>1914</v>
      </c>
      <c r="H387" s="7">
        <v>0</v>
      </c>
      <c r="I387" s="7">
        <v>0</v>
      </c>
      <c r="J387" s="7">
        <v>0</v>
      </c>
      <c r="K387" s="7">
        <v>64.010000000000005</v>
      </c>
      <c r="L387" s="7">
        <v>56.9</v>
      </c>
      <c r="M387" s="7">
        <v>81.790000000000006</v>
      </c>
      <c r="N387" s="7">
        <v>91.28</v>
      </c>
      <c r="O387" s="7">
        <v>75.87</v>
      </c>
      <c r="P387" s="7">
        <v>55.71</v>
      </c>
      <c r="Q387" s="7">
        <v>40.299999999999997</v>
      </c>
      <c r="R387" s="7">
        <v>0</v>
      </c>
      <c r="S387" s="7">
        <v>0</v>
      </c>
      <c r="T387" s="8">
        <f>SUM(IO_Pre_14[[#This Row],[JANUARY]:[DECEMBER]])</f>
        <v>465.86</v>
      </c>
      <c r="U387" t="s">
        <v>1498</v>
      </c>
    </row>
    <row r="388" spans="1:21" x14ac:dyDescent="0.25">
      <c r="A388" s="6" t="s">
        <v>615</v>
      </c>
      <c r="B388" s="6" t="str">
        <f>IF(ISERROR(VLOOKUP(IO_Pre_14[[#This Row],[APP_ID]],Table7[APPL_ID],1,FALSE)),"","Y")</f>
        <v>Y</v>
      </c>
      <c r="C388" s="6" t="str">
        <f>IF(ISERROR(VLOOKUP(IO_Pre_14[[#This Row],[APP_ID]],Sheet1!$C$2:$C$9,1,FALSE)),"","Y")</f>
        <v/>
      </c>
      <c r="D388" s="6" t="s">
        <v>1531</v>
      </c>
      <c r="E388" s="6" t="s">
        <v>1532</v>
      </c>
      <c r="F388" s="6" t="s">
        <v>605</v>
      </c>
      <c r="G388" s="13">
        <v>1914</v>
      </c>
      <c r="H388" s="7">
        <v>39.75</v>
      </c>
      <c r="I388" s="7">
        <v>19.64</v>
      </c>
      <c r="J388" s="7">
        <v>27.24</v>
      </c>
      <c r="K388" s="7">
        <v>30.58</v>
      </c>
      <c r="L388" s="7">
        <v>61.94</v>
      </c>
      <c r="M388" s="7">
        <v>168.89</v>
      </c>
      <c r="N388" s="7">
        <v>181.6</v>
      </c>
      <c r="O388" s="7">
        <v>138.51</v>
      </c>
      <c r="P388" s="7">
        <v>16.940000000000001</v>
      </c>
      <c r="Q388" s="7">
        <v>14.69</v>
      </c>
      <c r="R388" s="7">
        <v>7.7</v>
      </c>
      <c r="S388" s="7">
        <v>21.63</v>
      </c>
      <c r="T388" s="8">
        <f>SUM(IO_Pre_14[[#This Row],[JANUARY]:[DECEMBER]])</f>
        <v>729.11000000000013</v>
      </c>
      <c r="U388" t="s">
        <v>1498</v>
      </c>
    </row>
    <row r="389" spans="1:21" x14ac:dyDescent="0.25">
      <c r="A389" s="6" t="s">
        <v>616</v>
      </c>
      <c r="B389" s="6" t="str">
        <f>IF(ISERROR(VLOOKUP(IO_Pre_14[[#This Row],[APP_ID]],Table7[APPL_ID],1,FALSE)),"","Y")</f>
        <v>Y</v>
      </c>
      <c r="C389" s="6" t="str">
        <f>IF(ISERROR(VLOOKUP(IO_Pre_14[[#This Row],[APP_ID]],Sheet1!$C$2:$C$9,1,FALSE)),"","Y")</f>
        <v/>
      </c>
      <c r="D389" s="6" t="s">
        <v>1531</v>
      </c>
      <c r="E389" s="6" t="s">
        <v>1532</v>
      </c>
      <c r="F389" s="6" t="s">
        <v>605</v>
      </c>
      <c r="G389" s="13">
        <v>1914</v>
      </c>
      <c r="H389" s="7">
        <v>33.770000000000003</v>
      </c>
      <c r="I389" s="7">
        <v>16.68</v>
      </c>
      <c r="J389" s="7">
        <v>23.14</v>
      </c>
      <c r="K389" s="7">
        <v>25.98</v>
      </c>
      <c r="L389" s="7">
        <v>52.62</v>
      </c>
      <c r="M389" s="7">
        <v>143.47999999999999</v>
      </c>
      <c r="N389" s="7">
        <v>154.27000000000001</v>
      </c>
      <c r="O389" s="7">
        <v>117.67</v>
      </c>
      <c r="P389" s="7">
        <v>14.39</v>
      </c>
      <c r="Q389" s="7">
        <v>12.48</v>
      </c>
      <c r="R389" s="7">
        <v>6.54</v>
      </c>
      <c r="S389" s="7">
        <v>18.37</v>
      </c>
      <c r="T389" s="8">
        <f>SUM(IO_Pre_14[[#This Row],[JANUARY]:[DECEMBER]])</f>
        <v>619.38999999999987</v>
      </c>
      <c r="U389" t="s">
        <v>1498</v>
      </c>
    </row>
    <row r="390" spans="1:21" x14ac:dyDescent="0.25">
      <c r="A390" s="6" t="s">
        <v>617</v>
      </c>
      <c r="B390" s="6" t="str">
        <f>IF(ISERROR(VLOOKUP(IO_Pre_14[[#This Row],[APP_ID]],Table7[APPL_ID],1,FALSE)),"","Y")</f>
        <v>Y</v>
      </c>
      <c r="C390" s="6" t="str">
        <f>IF(ISERROR(VLOOKUP(IO_Pre_14[[#This Row],[APP_ID]],Sheet1!$C$2:$C$9,1,FALSE)),"","Y")</f>
        <v/>
      </c>
      <c r="D390" s="6" t="s">
        <v>1531</v>
      </c>
      <c r="E390" s="6" t="s">
        <v>1532</v>
      </c>
      <c r="F390" s="6" t="s">
        <v>605</v>
      </c>
      <c r="G390" s="13">
        <v>1914</v>
      </c>
      <c r="H390" s="7">
        <v>27.01</v>
      </c>
      <c r="I390" s="7">
        <v>13.35</v>
      </c>
      <c r="J390" s="7">
        <v>18.510000000000002</v>
      </c>
      <c r="K390" s="7">
        <v>20.79</v>
      </c>
      <c r="L390" s="7">
        <v>42.1</v>
      </c>
      <c r="M390" s="7">
        <v>114.78</v>
      </c>
      <c r="N390" s="7">
        <v>123.42</v>
      </c>
      <c r="O390" s="7">
        <v>94.13</v>
      </c>
      <c r="P390" s="7">
        <v>11.51</v>
      </c>
      <c r="Q390" s="7">
        <v>9.98</v>
      </c>
      <c r="R390" s="7">
        <v>5.24</v>
      </c>
      <c r="S390" s="7">
        <v>14.7</v>
      </c>
      <c r="T390" s="8">
        <f>SUM(IO_Pre_14[[#This Row],[JANUARY]:[DECEMBER]])</f>
        <v>495.52</v>
      </c>
      <c r="U390" t="s">
        <v>1498</v>
      </c>
    </row>
    <row r="391" spans="1:21" x14ac:dyDescent="0.25">
      <c r="A391" s="6" t="s">
        <v>618</v>
      </c>
      <c r="B391" s="6" t="str">
        <f>IF(ISERROR(VLOOKUP(IO_Pre_14[[#This Row],[APP_ID]],Table7[APPL_ID],1,FALSE)),"","Y")</f>
        <v>Y</v>
      </c>
      <c r="C391" s="6" t="str">
        <f>IF(ISERROR(VLOOKUP(IO_Pre_14[[#This Row],[APP_ID]],Sheet1!$C$2:$C$9,1,FALSE)),"","Y")</f>
        <v/>
      </c>
      <c r="D391" s="6" t="s">
        <v>1531</v>
      </c>
      <c r="E391" s="6" t="s">
        <v>1532</v>
      </c>
      <c r="F391" s="6" t="s">
        <v>605</v>
      </c>
      <c r="G391" s="13">
        <v>1914</v>
      </c>
      <c r="H391" s="7">
        <v>37.630000000000003</v>
      </c>
      <c r="I391" s="7">
        <v>18.59</v>
      </c>
      <c r="J391" s="7">
        <v>25.79</v>
      </c>
      <c r="K391" s="7">
        <v>28.96</v>
      </c>
      <c r="L391" s="7">
        <v>58.64</v>
      </c>
      <c r="M391" s="7">
        <v>159.9</v>
      </c>
      <c r="N391" s="7">
        <v>171.93</v>
      </c>
      <c r="O391" s="7">
        <v>131.13</v>
      </c>
      <c r="P391" s="7">
        <v>16.04</v>
      </c>
      <c r="Q391" s="7">
        <v>13.9</v>
      </c>
      <c r="R391" s="7">
        <v>7.29</v>
      </c>
      <c r="S391" s="7">
        <v>20.48</v>
      </c>
      <c r="T391" s="8">
        <f>SUM(IO_Pre_14[[#This Row],[JANUARY]:[DECEMBER]])</f>
        <v>690.27999999999986</v>
      </c>
      <c r="U391" t="s">
        <v>1498</v>
      </c>
    </row>
    <row r="392" spans="1:21" x14ac:dyDescent="0.25">
      <c r="A392" s="6" t="s">
        <v>619</v>
      </c>
      <c r="B392" s="6" t="str">
        <f>IF(ISERROR(VLOOKUP(IO_Pre_14[[#This Row],[APP_ID]],Table7[APPL_ID],1,FALSE)),"","Y")</f>
        <v>Y</v>
      </c>
      <c r="C392" s="6" t="str">
        <f>IF(ISERROR(VLOOKUP(IO_Pre_14[[#This Row],[APP_ID]],Sheet1!$C$2:$C$9,1,FALSE)),"","Y")</f>
        <v/>
      </c>
      <c r="D392" s="6" t="s">
        <v>1531</v>
      </c>
      <c r="E392" s="6" t="s">
        <v>1532</v>
      </c>
      <c r="F392" s="6" t="s">
        <v>605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8">
        <f>SUM(IO_Pre_14[[#This Row],[JANUARY]:[DECEMBER]])</f>
        <v>0</v>
      </c>
      <c r="U392" s="11"/>
    </row>
    <row r="393" spans="1:21" x14ac:dyDescent="0.25">
      <c r="A393" s="6" t="s">
        <v>620</v>
      </c>
      <c r="B393" s="6" t="str">
        <f>IF(ISERROR(VLOOKUP(IO_Pre_14[[#This Row],[APP_ID]],Table7[APPL_ID],1,FALSE)),"","Y")</f>
        <v>Y</v>
      </c>
      <c r="C393" s="6" t="str">
        <f>IF(ISERROR(VLOOKUP(IO_Pre_14[[#This Row],[APP_ID]],Sheet1!$C$2:$C$9,1,FALSE)),"","Y")</f>
        <v/>
      </c>
      <c r="D393" s="6" t="s">
        <v>1531</v>
      </c>
      <c r="E393" s="6" t="s">
        <v>1532</v>
      </c>
      <c r="F393" s="6" t="s">
        <v>605</v>
      </c>
      <c r="G393" s="13">
        <v>1914</v>
      </c>
      <c r="H393" s="7">
        <v>32.06</v>
      </c>
      <c r="I393" s="7">
        <v>15.84</v>
      </c>
      <c r="J393" s="7">
        <v>21.97</v>
      </c>
      <c r="K393" s="7">
        <v>24.67</v>
      </c>
      <c r="L393" s="7">
        <v>49.96</v>
      </c>
      <c r="M393" s="7">
        <v>136.22</v>
      </c>
      <c r="N393" s="7">
        <v>146.47</v>
      </c>
      <c r="O393" s="7">
        <v>111.71</v>
      </c>
      <c r="P393" s="7">
        <v>13.66</v>
      </c>
      <c r="Q393" s="7">
        <v>11.85</v>
      </c>
      <c r="R393" s="7">
        <v>6.21</v>
      </c>
      <c r="S393" s="7">
        <v>17.440000000000001</v>
      </c>
      <c r="T393" s="8">
        <f>SUM(IO_Pre_14[[#This Row],[JANUARY]:[DECEMBER]])</f>
        <v>588.06000000000017</v>
      </c>
      <c r="U393" t="s">
        <v>1498</v>
      </c>
    </row>
    <row r="394" spans="1:21" x14ac:dyDescent="0.25">
      <c r="A394" s="6" t="s">
        <v>621</v>
      </c>
      <c r="B394" s="6" t="str">
        <f>IF(ISERROR(VLOOKUP(IO_Pre_14[[#This Row],[APP_ID]],Table7[APPL_ID],1,FALSE)),"","Y")</f>
        <v>Y</v>
      </c>
      <c r="C394" s="6" t="str">
        <f>IF(ISERROR(VLOOKUP(IO_Pre_14[[#This Row],[APP_ID]],Sheet1!$C$2:$C$9,1,FALSE)),"","Y")</f>
        <v/>
      </c>
      <c r="D394" s="6" t="s">
        <v>1531</v>
      </c>
      <c r="E394" s="6" t="s">
        <v>1532</v>
      </c>
      <c r="F394" s="6" t="s">
        <v>605</v>
      </c>
      <c r="G394" s="13">
        <v>1914</v>
      </c>
      <c r="H394" s="7">
        <v>17.07</v>
      </c>
      <c r="I394" s="7">
        <v>10.52</v>
      </c>
      <c r="J394" s="7">
        <v>29.26</v>
      </c>
      <c r="K394" s="7">
        <v>22.04</v>
      </c>
      <c r="L394" s="7">
        <v>46.67</v>
      </c>
      <c r="M394" s="7">
        <v>146.46</v>
      </c>
      <c r="N394" s="7">
        <v>160.13999999999999</v>
      </c>
      <c r="O394" s="7">
        <v>116.09</v>
      </c>
      <c r="P394" s="7">
        <v>13.47</v>
      </c>
      <c r="Q394" s="7">
        <v>12.95</v>
      </c>
      <c r="R394" s="7">
        <v>17.579999999999998</v>
      </c>
      <c r="S394" s="7">
        <v>12.61</v>
      </c>
      <c r="T394" s="8">
        <f>SUM(IO_Pre_14[[#This Row],[JANUARY]:[DECEMBER]])</f>
        <v>604.86000000000013</v>
      </c>
      <c r="U394" t="s">
        <v>1498</v>
      </c>
    </row>
    <row r="395" spans="1:21" x14ac:dyDescent="0.25">
      <c r="A395" s="6" t="s">
        <v>622</v>
      </c>
      <c r="B395" s="6" t="str">
        <f>IF(ISERROR(VLOOKUP(IO_Pre_14[[#This Row],[APP_ID]],Table7[APPL_ID],1,FALSE)),"","Y")</f>
        <v>Y</v>
      </c>
      <c r="C395" s="6" t="str">
        <f>IF(ISERROR(VLOOKUP(IO_Pre_14[[#This Row],[APP_ID]],Sheet1!$C$2:$C$9,1,FALSE)),"","Y")</f>
        <v/>
      </c>
      <c r="D395" s="6" t="s">
        <v>1531</v>
      </c>
      <c r="E395" s="6" t="s">
        <v>1532</v>
      </c>
      <c r="F395" s="6" t="s">
        <v>605</v>
      </c>
      <c r="G395" s="13">
        <v>1914</v>
      </c>
      <c r="H395" s="7">
        <v>80.33</v>
      </c>
      <c r="I395" s="7">
        <v>68.53</v>
      </c>
      <c r="J395" s="7">
        <v>15.99</v>
      </c>
      <c r="K395" s="7">
        <v>17.95</v>
      </c>
      <c r="L395" s="7">
        <v>36.36</v>
      </c>
      <c r="M395" s="7">
        <v>99.14</v>
      </c>
      <c r="N395" s="7">
        <v>106.6</v>
      </c>
      <c r="O395" s="7">
        <v>81.3</v>
      </c>
      <c r="P395" s="7">
        <v>9.94</v>
      </c>
      <c r="Q395" s="7">
        <v>65.62</v>
      </c>
      <c r="R395" s="7">
        <v>61.52</v>
      </c>
      <c r="S395" s="7">
        <v>69.69</v>
      </c>
      <c r="T395" s="8">
        <f>SUM(IO_Pre_14[[#This Row],[JANUARY]:[DECEMBER]])</f>
        <v>712.97</v>
      </c>
      <c r="U395" t="s">
        <v>1498</v>
      </c>
    </row>
    <row r="396" spans="1:21" x14ac:dyDescent="0.25">
      <c r="A396" s="6" t="s">
        <v>623</v>
      </c>
      <c r="B396" s="6" t="str">
        <f>IF(ISERROR(VLOOKUP(IO_Pre_14[[#This Row],[APP_ID]],Table7[APPL_ID],1,FALSE)),"","Y")</f>
        <v>Y</v>
      </c>
      <c r="C396" s="6" t="str">
        <f>IF(ISERROR(VLOOKUP(IO_Pre_14[[#This Row],[APP_ID]],Sheet1!$C$2:$C$9,1,FALSE)),"","Y")</f>
        <v/>
      </c>
      <c r="D396" s="6" t="s">
        <v>1531</v>
      </c>
      <c r="E396" s="6" t="s">
        <v>1532</v>
      </c>
      <c r="F396" s="6" t="s">
        <v>605</v>
      </c>
      <c r="G396" s="13">
        <v>1914</v>
      </c>
      <c r="H396" s="7">
        <v>18.84</v>
      </c>
      <c r="I396" s="7">
        <v>9.31</v>
      </c>
      <c r="J396" s="7">
        <v>12.91</v>
      </c>
      <c r="K396" s="7">
        <v>14.49</v>
      </c>
      <c r="L396" s="7">
        <v>29.35</v>
      </c>
      <c r="M396" s="7">
        <v>80.040000000000006</v>
      </c>
      <c r="N396" s="7">
        <v>86.06</v>
      </c>
      <c r="O396" s="7">
        <v>65.64</v>
      </c>
      <c r="P396" s="7">
        <v>8.0299999999999994</v>
      </c>
      <c r="Q396" s="7">
        <v>6.96</v>
      </c>
      <c r="R396" s="7">
        <v>3.65</v>
      </c>
      <c r="S396" s="7">
        <v>10.25</v>
      </c>
      <c r="T396" s="8">
        <f>SUM(IO_Pre_14[[#This Row],[JANUARY]:[DECEMBER]])</f>
        <v>345.52999999999992</v>
      </c>
      <c r="U396" t="s">
        <v>1498</v>
      </c>
    </row>
    <row r="397" spans="1:21" x14ac:dyDescent="0.25">
      <c r="A397" s="6" t="s">
        <v>624</v>
      </c>
      <c r="B397" s="6" t="str">
        <f>IF(ISERROR(VLOOKUP(IO_Pre_14[[#This Row],[APP_ID]],Table7[APPL_ID],1,FALSE)),"","Y")</f>
        <v>Y</v>
      </c>
      <c r="C397" s="6" t="str">
        <f>IF(ISERROR(VLOOKUP(IO_Pre_14[[#This Row],[APP_ID]],Sheet1!$C$2:$C$9,1,FALSE)),"","Y")</f>
        <v/>
      </c>
      <c r="D397" s="6" t="s">
        <v>1531</v>
      </c>
      <c r="E397" s="6" t="s">
        <v>1532</v>
      </c>
      <c r="F397" s="6" t="s">
        <v>605</v>
      </c>
      <c r="G397" s="13">
        <v>1914</v>
      </c>
      <c r="H397" s="7">
        <v>38.67</v>
      </c>
      <c r="I397" s="7">
        <v>19.11</v>
      </c>
      <c r="J397" s="7">
        <v>26.5</v>
      </c>
      <c r="K397" s="7">
        <v>29.75</v>
      </c>
      <c r="L397" s="7">
        <v>60.26</v>
      </c>
      <c r="M397" s="7">
        <v>164.31</v>
      </c>
      <c r="N397" s="7">
        <v>176.67</v>
      </c>
      <c r="O397" s="7">
        <v>134.75</v>
      </c>
      <c r="P397" s="7">
        <v>16.48</v>
      </c>
      <c r="Q397" s="7">
        <v>14.29</v>
      </c>
      <c r="R397" s="7">
        <v>7.49</v>
      </c>
      <c r="S397" s="7">
        <v>21.04</v>
      </c>
      <c r="T397" s="8">
        <f>SUM(IO_Pre_14[[#This Row],[JANUARY]:[DECEMBER]])</f>
        <v>709.31999999999994</v>
      </c>
      <c r="U397" t="s">
        <v>1498</v>
      </c>
    </row>
    <row r="398" spans="1:21" x14ac:dyDescent="0.25">
      <c r="A398" s="6" t="s">
        <v>625</v>
      </c>
      <c r="B398" s="6" t="str">
        <f>IF(ISERROR(VLOOKUP(IO_Pre_14[[#This Row],[APP_ID]],Table7[APPL_ID],1,FALSE)),"","Y")</f>
        <v>Y</v>
      </c>
      <c r="C398" s="6" t="str">
        <f>IF(ISERROR(VLOOKUP(IO_Pre_14[[#This Row],[APP_ID]],Sheet1!$C$2:$C$9,1,FALSE)),"","Y")</f>
        <v/>
      </c>
      <c r="D398" s="6" t="s">
        <v>1531</v>
      </c>
      <c r="E398" s="6" t="s">
        <v>1532</v>
      </c>
      <c r="F398" s="6" t="s">
        <v>605</v>
      </c>
      <c r="G398" s="13">
        <v>1914</v>
      </c>
      <c r="H398" s="7">
        <v>213.37</v>
      </c>
      <c r="I398" s="7">
        <v>182.32</v>
      </c>
      <c r="J398" s="7">
        <v>42.06</v>
      </c>
      <c r="K398" s="7">
        <v>47.22</v>
      </c>
      <c r="L398" s="7">
        <v>95.63</v>
      </c>
      <c r="M398" s="7">
        <v>260.76</v>
      </c>
      <c r="N398" s="7">
        <v>280.39</v>
      </c>
      <c r="O398" s="7">
        <v>213.85</v>
      </c>
      <c r="P398" s="7">
        <v>26.15</v>
      </c>
      <c r="Q398" s="7">
        <v>174.68</v>
      </c>
      <c r="R398" s="7">
        <v>163.89</v>
      </c>
      <c r="S398" s="7">
        <v>185.39</v>
      </c>
      <c r="T398" s="8">
        <f>SUM(IO_Pre_14[[#This Row],[JANUARY]:[DECEMBER]])</f>
        <v>1885.71</v>
      </c>
      <c r="U398" t="s">
        <v>1498</v>
      </c>
    </row>
    <row r="399" spans="1:21" x14ac:dyDescent="0.25">
      <c r="A399" s="6" t="s">
        <v>626</v>
      </c>
      <c r="B399" s="6" t="str">
        <f>IF(ISERROR(VLOOKUP(IO_Pre_14[[#This Row],[APP_ID]],Table7[APPL_ID],1,FALSE)),"","Y")</f>
        <v>Y</v>
      </c>
      <c r="C399" s="6" t="str">
        <f>IF(ISERROR(VLOOKUP(IO_Pre_14[[#This Row],[APP_ID]],Sheet1!$C$2:$C$9,1,FALSE)),"","Y")</f>
        <v/>
      </c>
      <c r="D399" s="6" t="s">
        <v>1531</v>
      </c>
      <c r="E399" s="6" t="s">
        <v>1532</v>
      </c>
      <c r="F399" s="6" t="s">
        <v>605</v>
      </c>
      <c r="G399" s="13">
        <v>1914</v>
      </c>
      <c r="H399" s="7">
        <v>20.37</v>
      </c>
      <c r="I399" s="7">
        <v>30.8</v>
      </c>
      <c r="J399" s="7">
        <v>37.9</v>
      </c>
      <c r="K399" s="7">
        <v>96.99</v>
      </c>
      <c r="L399" s="7">
        <v>140.36000000000001</v>
      </c>
      <c r="M399" s="7">
        <v>158.09</v>
      </c>
      <c r="N399" s="7">
        <v>178.53</v>
      </c>
      <c r="O399" s="7">
        <v>160.37</v>
      </c>
      <c r="P399" s="7">
        <v>118.9</v>
      </c>
      <c r="Q399" s="7">
        <v>60.56</v>
      </c>
      <c r="R399" s="7">
        <v>26.31</v>
      </c>
      <c r="S399" s="7">
        <v>29.77</v>
      </c>
      <c r="T399" s="8">
        <f>SUM(IO_Pre_14[[#This Row],[JANUARY]:[DECEMBER]])</f>
        <v>1058.9499999999998</v>
      </c>
      <c r="U399" t="s">
        <v>1498</v>
      </c>
    </row>
    <row r="400" spans="1:21" x14ac:dyDescent="0.25">
      <c r="A400" s="6" t="s">
        <v>627</v>
      </c>
      <c r="B400" s="6" t="str">
        <f>IF(ISERROR(VLOOKUP(IO_Pre_14[[#This Row],[APP_ID]],Table7[APPL_ID],1,FALSE)),"","Y")</f>
        <v>Y</v>
      </c>
      <c r="C400" s="6" t="str">
        <f>IF(ISERROR(VLOOKUP(IO_Pre_14[[#This Row],[APP_ID]],Sheet1!$C$2:$C$9,1,FALSE)),"","Y")</f>
        <v/>
      </c>
      <c r="D400" s="6" t="s">
        <v>1531</v>
      </c>
      <c r="E400" s="6" t="s">
        <v>1532</v>
      </c>
      <c r="F400" s="6" t="s">
        <v>605</v>
      </c>
      <c r="G400" s="13">
        <v>1914</v>
      </c>
      <c r="H400" s="7">
        <v>38.67</v>
      </c>
      <c r="I400" s="7">
        <v>19.11</v>
      </c>
      <c r="J400" s="7">
        <v>26.5</v>
      </c>
      <c r="K400" s="7">
        <v>29.75</v>
      </c>
      <c r="L400" s="7">
        <v>60.26</v>
      </c>
      <c r="M400" s="7">
        <v>164.31</v>
      </c>
      <c r="N400" s="7">
        <v>176.67</v>
      </c>
      <c r="O400" s="7">
        <v>134.75</v>
      </c>
      <c r="P400" s="7">
        <v>16.48</v>
      </c>
      <c r="Q400" s="7">
        <v>14.29</v>
      </c>
      <c r="R400" s="7">
        <v>7.49</v>
      </c>
      <c r="S400" s="7">
        <v>21.04</v>
      </c>
      <c r="T400" s="8">
        <f>SUM(IO_Pre_14[[#This Row],[JANUARY]:[DECEMBER]])</f>
        <v>709.31999999999994</v>
      </c>
      <c r="U400" t="s">
        <v>1498</v>
      </c>
    </row>
    <row r="401" spans="1:21" x14ac:dyDescent="0.25">
      <c r="A401" s="6" t="s">
        <v>628</v>
      </c>
      <c r="B401" s="6" t="str">
        <f>IF(ISERROR(VLOOKUP(IO_Pre_14[[#This Row],[APP_ID]],Table7[APPL_ID],1,FALSE)),"","Y")</f>
        <v>Y</v>
      </c>
      <c r="C401" s="6" t="str">
        <f>IF(ISERROR(VLOOKUP(IO_Pre_14[[#This Row],[APP_ID]],Sheet1!$C$2:$C$9,1,FALSE)),"","Y")</f>
        <v/>
      </c>
      <c r="D401" s="6" t="s">
        <v>1531</v>
      </c>
      <c r="E401" s="6" t="s">
        <v>1532</v>
      </c>
      <c r="F401" s="6" t="s">
        <v>605</v>
      </c>
      <c r="G401" s="13">
        <v>1914</v>
      </c>
      <c r="H401" s="7">
        <v>24.74</v>
      </c>
      <c r="I401" s="7">
        <v>12.22</v>
      </c>
      <c r="J401" s="7">
        <v>16.95</v>
      </c>
      <c r="K401" s="7">
        <v>19.03</v>
      </c>
      <c r="L401" s="7">
        <v>38.549999999999997</v>
      </c>
      <c r="M401" s="7">
        <v>105.1</v>
      </c>
      <c r="N401" s="7">
        <v>113.01</v>
      </c>
      <c r="O401" s="7">
        <v>86.19</v>
      </c>
      <c r="P401" s="7">
        <v>10.54</v>
      </c>
      <c r="Q401" s="7">
        <v>9.14</v>
      </c>
      <c r="R401" s="7">
        <v>4.79</v>
      </c>
      <c r="S401" s="7">
        <v>13.46</v>
      </c>
      <c r="T401" s="8">
        <f>SUM(IO_Pre_14[[#This Row],[JANUARY]:[DECEMBER]])</f>
        <v>453.71999999999997</v>
      </c>
      <c r="U401" t="s">
        <v>1498</v>
      </c>
    </row>
    <row r="402" spans="1:21" x14ac:dyDescent="0.25">
      <c r="A402" s="6" t="s">
        <v>629</v>
      </c>
      <c r="B402" s="6" t="str">
        <f>IF(ISERROR(VLOOKUP(IO_Pre_14[[#This Row],[APP_ID]],Table7[APPL_ID],1,FALSE)),"","Y")</f>
        <v>Y</v>
      </c>
      <c r="C402" s="6" t="str">
        <f>IF(ISERROR(VLOOKUP(IO_Pre_14[[#This Row],[APP_ID]],Sheet1!$C$2:$C$9,1,FALSE)),"","Y")</f>
        <v/>
      </c>
      <c r="D402" s="6" t="s">
        <v>1531</v>
      </c>
      <c r="E402" s="6" t="s">
        <v>1532</v>
      </c>
      <c r="F402" s="6" t="s">
        <v>605</v>
      </c>
      <c r="G402" s="13">
        <v>1914</v>
      </c>
      <c r="H402" s="7">
        <v>149.12</v>
      </c>
      <c r="I402" s="7">
        <v>127.31</v>
      </c>
      <c r="J402" s="7">
        <v>29.55</v>
      </c>
      <c r="K402" s="7">
        <v>33.18</v>
      </c>
      <c r="L402" s="7">
        <v>67.2</v>
      </c>
      <c r="M402" s="7">
        <v>183.24</v>
      </c>
      <c r="N402" s="7">
        <v>197.02</v>
      </c>
      <c r="O402" s="7">
        <v>150.27000000000001</v>
      </c>
      <c r="P402" s="7">
        <v>18.38</v>
      </c>
      <c r="Q402" s="7">
        <v>121.93</v>
      </c>
      <c r="R402" s="7">
        <v>114.36</v>
      </c>
      <c r="S402" s="7">
        <v>129.46</v>
      </c>
      <c r="T402" s="8">
        <f>SUM(IO_Pre_14[[#This Row],[JANUARY]:[DECEMBER]])</f>
        <v>1321.02</v>
      </c>
      <c r="U402" t="s">
        <v>1498</v>
      </c>
    </row>
    <row r="403" spans="1:21" x14ac:dyDescent="0.25">
      <c r="A403" s="6" t="s">
        <v>630</v>
      </c>
      <c r="B403" s="6" t="str">
        <f>IF(ISERROR(VLOOKUP(IO_Pre_14[[#This Row],[APP_ID]],Table7[APPL_ID],1,FALSE)),"","Y")</f>
        <v>Y</v>
      </c>
      <c r="C403" s="6" t="str">
        <f>IF(ISERROR(VLOOKUP(IO_Pre_14[[#This Row],[APP_ID]],Sheet1!$C$2:$C$9,1,FALSE)),"","Y")</f>
        <v/>
      </c>
      <c r="D403" s="6" t="s">
        <v>1531</v>
      </c>
      <c r="E403" s="6" t="s">
        <v>1532</v>
      </c>
      <c r="F403" s="6" t="s">
        <v>605</v>
      </c>
      <c r="G403" s="13">
        <v>1914</v>
      </c>
      <c r="H403" s="7">
        <v>27.05</v>
      </c>
      <c r="I403" s="7">
        <v>13.37</v>
      </c>
      <c r="J403" s="7">
        <v>18.54</v>
      </c>
      <c r="K403" s="7">
        <v>20.82</v>
      </c>
      <c r="L403" s="7">
        <v>42.16</v>
      </c>
      <c r="M403" s="7">
        <v>114.95</v>
      </c>
      <c r="N403" s="7">
        <v>123.61</v>
      </c>
      <c r="O403" s="7">
        <v>94.27</v>
      </c>
      <c r="P403" s="7">
        <v>11.53</v>
      </c>
      <c r="Q403" s="7">
        <v>10</v>
      </c>
      <c r="R403" s="7">
        <v>5.24</v>
      </c>
      <c r="S403" s="7">
        <v>14.72</v>
      </c>
      <c r="T403" s="8">
        <f>SUM(IO_Pre_14[[#This Row],[JANUARY]:[DECEMBER]])</f>
        <v>496.26</v>
      </c>
      <c r="U403" t="s">
        <v>1498</v>
      </c>
    </row>
    <row r="404" spans="1:21" x14ac:dyDescent="0.25">
      <c r="A404" s="6" t="s">
        <v>631</v>
      </c>
      <c r="B404" s="6" t="str">
        <f>IF(ISERROR(VLOOKUP(IO_Pre_14[[#This Row],[APP_ID]],Table7[APPL_ID],1,FALSE)),"","Y")</f>
        <v>Y</v>
      </c>
      <c r="C404" s="6" t="str">
        <f>IF(ISERROR(VLOOKUP(IO_Pre_14[[#This Row],[APP_ID]],Sheet1!$C$2:$C$9,1,FALSE)),"","Y")</f>
        <v/>
      </c>
      <c r="D404" s="6" t="s">
        <v>1531</v>
      </c>
      <c r="E404" s="6" t="s">
        <v>1532</v>
      </c>
      <c r="F404" s="6" t="s">
        <v>605</v>
      </c>
      <c r="G404" s="13">
        <v>1914</v>
      </c>
      <c r="H404" s="7">
        <v>23.37</v>
      </c>
      <c r="I404" s="7">
        <v>19.329999999999998</v>
      </c>
      <c r="J404" s="7">
        <v>24.62</v>
      </c>
      <c r="K404" s="7">
        <v>54.96</v>
      </c>
      <c r="L404" s="7">
        <v>97.34</v>
      </c>
      <c r="M404" s="7">
        <v>106.41</v>
      </c>
      <c r="N404" s="7">
        <v>103.08</v>
      </c>
      <c r="O404" s="7">
        <v>95.55</v>
      </c>
      <c r="P404" s="7">
        <v>69</v>
      </c>
      <c r="Q404" s="7">
        <v>34.97</v>
      </c>
      <c r="R404" s="7">
        <v>6.51</v>
      </c>
      <c r="S404" s="7">
        <v>12.84</v>
      </c>
      <c r="T404" s="8">
        <f>SUM(IO_Pre_14[[#This Row],[JANUARY]:[DECEMBER]])</f>
        <v>647.98</v>
      </c>
      <c r="U404" t="s">
        <v>1498</v>
      </c>
    </row>
    <row r="405" spans="1:21" x14ac:dyDescent="0.25">
      <c r="A405" s="6" t="s">
        <v>632</v>
      </c>
      <c r="B405" s="6" t="str">
        <f>IF(ISERROR(VLOOKUP(IO_Pre_14[[#This Row],[APP_ID]],Table7[APPL_ID],1,FALSE)),"","Y")</f>
        <v>Y</v>
      </c>
      <c r="C405" s="6" t="str">
        <f>IF(ISERROR(VLOOKUP(IO_Pre_14[[#This Row],[APP_ID]],Sheet1!$C$2:$C$9,1,FALSE)),"","Y")</f>
        <v/>
      </c>
      <c r="D405" s="6" t="s">
        <v>1531</v>
      </c>
      <c r="E405" s="6" t="s">
        <v>1532</v>
      </c>
      <c r="F405" s="6" t="s">
        <v>605</v>
      </c>
      <c r="G405" s="13">
        <v>1914</v>
      </c>
      <c r="H405" s="7">
        <v>30.45</v>
      </c>
      <c r="I405" s="7">
        <v>15.05</v>
      </c>
      <c r="J405" s="7">
        <v>20.87</v>
      </c>
      <c r="K405" s="7">
        <v>23.43</v>
      </c>
      <c r="L405" s="7">
        <v>47.45</v>
      </c>
      <c r="M405" s="7">
        <v>129.38999999999999</v>
      </c>
      <c r="N405" s="7">
        <v>139.13</v>
      </c>
      <c r="O405" s="7">
        <v>106.11</v>
      </c>
      <c r="P405" s="7">
        <v>12.98</v>
      </c>
      <c r="Q405" s="7">
        <v>11.25</v>
      </c>
      <c r="R405" s="7">
        <v>5.9</v>
      </c>
      <c r="S405" s="7">
        <v>16.57</v>
      </c>
      <c r="T405" s="8">
        <f>SUM(IO_Pre_14[[#This Row],[JANUARY]:[DECEMBER]])</f>
        <v>558.58000000000004</v>
      </c>
      <c r="U405" t="s">
        <v>1498</v>
      </c>
    </row>
    <row r="406" spans="1:21" x14ac:dyDescent="0.25">
      <c r="A406" s="6" t="s">
        <v>633</v>
      </c>
      <c r="B406" s="6" t="str">
        <f>IF(ISERROR(VLOOKUP(IO_Pre_14[[#This Row],[APP_ID]],Table7[APPL_ID],1,FALSE)),"","Y")</f>
        <v>Y</v>
      </c>
      <c r="C406" s="6" t="str">
        <f>IF(ISERROR(VLOOKUP(IO_Pre_14[[#This Row],[APP_ID]],Sheet1!$C$2:$C$9,1,FALSE)),"","Y")</f>
        <v/>
      </c>
      <c r="D406" s="6" t="s">
        <v>1531</v>
      </c>
      <c r="E406" s="6" t="s">
        <v>1532</v>
      </c>
      <c r="F406" s="6" t="s">
        <v>605</v>
      </c>
      <c r="G406" s="13">
        <v>1914</v>
      </c>
      <c r="H406" s="7">
        <v>451.54</v>
      </c>
      <c r="I406" s="7">
        <v>435.53</v>
      </c>
      <c r="J406" s="7">
        <v>157.46</v>
      </c>
      <c r="K406" s="7">
        <v>276.93</v>
      </c>
      <c r="L406" s="7">
        <v>312.75</v>
      </c>
      <c r="M406" s="7">
        <v>350.25</v>
      </c>
      <c r="N406" s="7">
        <v>337.75</v>
      </c>
      <c r="O406" s="7">
        <v>200.19</v>
      </c>
      <c r="P406" s="7">
        <v>34.9</v>
      </c>
      <c r="Q406" s="7">
        <v>368.13</v>
      </c>
      <c r="R406" s="7">
        <v>345.25</v>
      </c>
      <c r="S406" s="7">
        <v>393.71</v>
      </c>
      <c r="T406" s="8">
        <f>SUM(IO_Pre_14[[#This Row],[JANUARY]:[DECEMBER]])</f>
        <v>3664.3900000000003</v>
      </c>
      <c r="U406" t="s">
        <v>1498</v>
      </c>
    </row>
    <row r="407" spans="1:21" x14ac:dyDescent="0.25">
      <c r="A407" s="6" t="s">
        <v>634</v>
      </c>
      <c r="B407" s="6" t="str">
        <f>IF(ISERROR(VLOOKUP(IO_Pre_14[[#This Row],[APP_ID]],Table7[APPL_ID],1,FALSE)),"","Y")</f>
        <v>Y</v>
      </c>
      <c r="C407" s="6" t="str">
        <f>IF(ISERROR(VLOOKUP(IO_Pre_14[[#This Row],[APP_ID]],Sheet1!$C$2:$C$9,1,FALSE)),"","Y")</f>
        <v/>
      </c>
      <c r="D407" s="6" t="s">
        <v>1531</v>
      </c>
      <c r="E407" s="6" t="s">
        <v>1532</v>
      </c>
      <c r="F407" s="6" t="s">
        <v>605</v>
      </c>
      <c r="G407" s="13">
        <v>1914</v>
      </c>
      <c r="H407" s="7">
        <v>159.53</v>
      </c>
      <c r="I407" s="7">
        <v>136.25</v>
      </c>
      <c r="J407" s="7">
        <v>31.55</v>
      </c>
      <c r="K407" s="7">
        <v>35.42</v>
      </c>
      <c r="L407" s="7">
        <v>71.73</v>
      </c>
      <c r="M407" s="7">
        <v>195.6</v>
      </c>
      <c r="N407" s="7">
        <v>210.31</v>
      </c>
      <c r="O407" s="7">
        <v>160.41</v>
      </c>
      <c r="P407" s="7">
        <v>19.62</v>
      </c>
      <c r="Q407" s="7">
        <v>130.51</v>
      </c>
      <c r="R407" s="7">
        <v>122.42</v>
      </c>
      <c r="S407" s="7">
        <v>138.55000000000001</v>
      </c>
      <c r="T407" s="8">
        <f>SUM(IO_Pre_14[[#This Row],[JANUARY]:[DECEMBER]])</f>
        <v>1411.9</v>
      </c>
      <c r="U407" t="s">
        <v>1498</v>
      </c>
    </row>
    <row r="408" spans="1:21" x14ac:dyDescent="0.25">
      <c r="A408" s="6" t="s">
        <v>635</v>
      </c>
      <c r="B408" s="6" t="str">
        <f>IF(ISERROR(VLOOKUP(IO_Pre_14[[#This Row],[APP_ID]],Table7[APPL_ID],1,FALSE)),"","Y")</f>
        <v>Y</v>
      </c>
      <c r="C408" s="6" t="str">
        <f>IF(ISERROR(VLOOKUP(IO_Pre_14[[#This Row],[APP_ID]],Sheet1!$C$2:$C$9,1,FALSE)),"","Y")</f>
        <v/>
      </c>
      <c r="D408" s="6" t="s">
        <v>1531</v>
      </c>
      <c r="E408" s="6" t="s">
        <v>1532</v>
      </c>
      <c r="F408" s="6" t="s">
        <v>605</v>
      </c>
      <c r="G408" s="13">
        <v>1914</v>
      </c>
      <c r="H408" s="7">
        <v>141.74</v>
      </c>
      <c r="I408" s="7">
        <v>121</v>
      </c>
      <c r="J408" s="7">
        <v>28.09</v>
      </c>
      <c r="K408" s="7">
        <v>31.54</v>
      </c>
      <c r="L408" s="7">
        <v>63.87</v>
      </c>
      <c r="M408" s="7">
        <v>174.16</v>
      </c>
      <c r="N408" s="7">
        <v>187.27</v>
      </c>
      <c r="O408" s="7">
        <v>142.83000000000001</v>
      </c>
      <c r="P408" s="7">
        <v>17.47</v>
      </c>
      <c r="Q408" s="7">
        <v>115.89</v>
      </c>
      <c r="R408" s="7">
        <v>108.69</v>
      </c>
      <c r="S408" s="7">
        <v>123.05</v>
      </c>
      <c r="T408" s="8">
        <f>SUM(IO_Pre_14[[#This Row],[JANUARY]:[DECEMBER]])</f>
        <v>1255.5999999999999</v>
      </c>
      <c r="U408" t="s">
        <v>1498</v>
      </c>
    </row>
    <row r="409" spans="1:21" x14ac:dyDescent="0.25">
      <c r="A409" s="6" t="s">
        <v>636</v>
      </c>
      <c r="B409" s="6" t="str">
        <f>IF(ISERROR(VLOOKUP(IO_Pre_14[[#This Row],[APP_ID]],Table7[APPL_ID],1,FALSE)),"","Y")</f>
        <v>Y</v>
      </c>
      <c r="C409" s="6" t="str">
        <f>IF(ISERROR(VLOOKUP(IO_Pre_14[[#This Row],[APP_ID]],Sheet1!$C$2:$C$9,1,FALSE)),"","Y")</f>
        <v/>
      </c>
      <c r="D409" s="6" t="s">
        <v>1531</v>
      </c>
      <c r="E409" s="6" t="s">
        <v>1532</v>
      </c>
      <c r="F409" s="6" t="s">
        <v>605</v>
      </c>
      <c r="G409" s="13">
        <v>1914</v>
      </c>
      <c r="H409" s="7">
        <v>92.83</v>
      </c>
      <c r="I409" s="7">
        <v>84.3</v>
      </c>
      <c r="J409" s="7">
        <v>28.26</v>
      </c>
      <c r="K409" s="7">
        <v>79.87</v>
      </c>
      <c r="L409" s="7">
        <v>125.87</v>
      </c>
      <c r="M409" s="7">
        <v>134.24</v>
      </c>
      <c r="N409" s="7">
        <v>109.7</v>
      </c>
      <c r="O409" s="7">
        <v>6.05</v>
      </c>
      <c r="P409" s="7">
        <v>4.2699999999999996</v>
      </c>
      <c r="Q409" s="7">
        <v>9.91</v>
      </c>
      <c r="R409" s="7">
        <v>5.2</v>
      </c>
      <c r="S409" s="7">
        <v>14.6</v>
      </c>
      <c r="T409" s="8">
        <f>SUM(IO_Pre_14[[#This Row],[JANUARY]:[DECEMBER]])</f>
        <v>695.1</v>
      </c>
      <c r="U409" t="s">
        <v>1498</v>
      </c>
    </row>
    <row r="410" spans="1:21" x14ac:dyDescent="0.25">
      <c r="A410" s="6" t="s">
        <v>637</v>
      </c>
      <c r="B410" s="6" t="str">
        <f>IF(ISERROR(VLOOKUP(IO_Pre_14[[#This Row],[APP_ID]],Table7[APPL_ID],1,FALSE)),"","Y")</f>
        <v>Y</v>
      </c>
      <c r="C410" s="6" t="str">
        <f>IF(ISERROR(VLOOKUP(IO_Pre_14[[#This Row],[APP_ID]],Sheet1!$C$2:$C$9,1,FALSE)),"","Y")</f>
        <v/>
      </c>
      <c r="D410" s="6" t="s">
        <v>1531</v>
      </c>
      <c r="E410" s="6" t="s">
        <v>1532</v>
      </c>
      <c r="F410" s="6" t="s">
        <v>605</v>
      </c>
      <c r="G410" s="13">
        <v>1914</v>
      </c>
      <c r="H410" s="7">
        <v>34.6</v>
      </c>
      <c r="I410" s="7">
        <v>17.100000000000001</v>
      </c>
      <c r="J410" s="7">
        <v>23.71</v>
      </c>
      <c r="K410" s="7">
        <v>26.62</v>
      </c>
      <c r="L410" s="7">
        <v>53.92</v>
      </c>
      <c r="M410" s="7">
        <v>147.02000000000001</v>
      </c>
      <c r="N410" s="7">
        <v>158.08000000000001</v>
      </c>
      <c r="O410" s="7">
        <v>120.57</v>
      </c>
      <c r="P410" s="7">
        <v>14.74</v>
      </c>
      <c r="Q410" s="7">
        <v>12.78</v>
      </c>
      <c r="R410" s="7">
        <v>6.71</v>
      </c>
      <c r="S410" s="7">
        <v>18.829999999999998</v>
      </c>
      <c r="T410" s="8">
        <f>SUM(IO_Pre_14[[#This Row],[JANUARY]:[DECEMBER]])</f>
        <v>634.68000000000018</v>
      </c>
      <c r="U410" t="s">
        <v>1498</v>
      </c>
    </row>
    <row r="411" spans="1:21" x14ac:dyDescent="0.25">
      <c r="A411" s="6" t="s">
        <v>638</v>
      </c>
      <c r="B411" s="6" t="str">
        <f>IF(ISERROR(VLOOKUP(IO_Pre_14[[#This Row],[APP_ID]],Table7[APPL_ID],1,FALSE)),"","Y")</f>
        <v>Y</v>
      </c>
      <c r="C411" s="6" t="str">
        <f>IF(ISERROR(VLOOKUP(IO_Pre_14[[#This Row],[APP_ID]],Sheet1!$C$2:$C$9,1,FALSE)),"","Y")</f>
        <v/>
      </c>
      <c r="D411" s="6" t="s">
        <v>1531</v>
      </c>
      <c r="E411" s="6" t="s">
        <v>1532</v>
      </c>
      <c r="F411" s="6" t="s">
        <v>605</v>
      </c>
      <c r="G411" s="13">
        <v>1914</v>
      </c>
      <c r="H411" s="7">
        <v>49.74</v>
      </c>
      <c r="I411" s="7">
        <v>24.58</v>
      </c>
      <c r="J411" s="7">
        <v>34.08</v>
      </c>
      <c r="K411" s="7">
        <v>38.270000000000003</v>
      </c>
      <c r="L411" s="7">
        <v>77.5</v>
      </c>
      <c r="M411" s="7">
        <v>211.33</v>
      </c>
      <c r="N411" s="7">
        <v>227.23</v>
      </c>
      <c r="O411" s="7">
        <v>173.31</v>
      </c>
      <c r="P411" s="7">
        <v>21.19</v>
      </c>
      <c r="Q411" s="7">
        <v>18.38</v>
      </c>
      <c r="R411" s="7">
        <v>9.64</v>
      </c>
      <c r="S411" s="7">
        <v>27.06</v>
      </c>
      <c r="T411" s="8">
        <f>SUM(IO_Pre_14[[#This Row],[JANUARY]:[DECEMBER]])</f>
        <v>912.31</v>
      </c>
      <c r="U411" t="s">
        <v>1498</v>
      </c>
    </row>
    <row r="412" spans="1:21" x14ac:dyDescent="0.25">
      <c r="A412" s="6" t="s">
        <v>639</v>
      </c>
      <c r="B412" s="6" t="str">
        <f>IF(ISERROR(VLOOKUP(IO_Pre_14[[#This Row],[APP_ID]],Table7[APPL_ID],1,FALSE)),"","Y")</f>
        <v>Y</v>
      </c>
      <c r="C412" s="6" t="str">
        <f>IF(ISERROR(VLOOKUP(IO_Pre_14[[#This Row],[APP_ID]],Sheet1!$C$2:$C$9,1,FALSE)),"","Y")</f>
        <v/>
      </c>
      <c r="D412" s="6" t="s">
        <v>1531</v>
      </c>
      <c r="E412" s="6" t="s">
        <v>1532</v>
      </c>
      <c r="F412" s="6" t="s">
        <v>605</v>
      </c>
      <c r="G412" s="13">
        <v>1914</v>
      </c>
      <c r="H412" s="7">
        <v>96.99</v>
      </c>
      <c r="I412" s="7">
        <v>82.83</v>
      </c>
      <c r="J412" s="7">
        <v>19.18</v>
      </c>
      <c r="K412" s="7">
        <v>21.54</v>
      </c>
      <c r="L412" s="7">
        <v>43.62</v>
      </c>
      <c r="M412" s="7">
        <v>118.93</v>
      </c>
      <c r="N412" s="7">
        <v>127.88</v>
      </c>
      <c r="O412" s="7">
        <v>97.54</v>
      </c>
      <c r="P412" s="7">
        <v>11.93</v>
      </c>
      <c r="Q412" s="7">
        <v>79.34</v>
      </c>
      <c r="R412" s="7">
        <v>74.42</v>
      </c>
      <c r="S412" s="7">
        <v>84.23</v>
      </c>
      <c r="T412" s="8">
        <f>SUM(IO_Pre_14[[#This Row],[JANUARY]:[DECEMBER]])</f>
        <v>858.43</v>
      </c>
      <c r="U412" t="s">
        <v>1498</v>
      </c>
    </row>
    <row r="413" spans="1:21" x14ac:dyDescent="0.25">
      <c r="A413" s="6" t="s">
        <v>640</v>
      </c>
      <c r="B413" s="6" t="str">
        <f>IF(ISERROR(VLOOKUP(IO_Pre_14[[#This Row],[APP_ID]],Table7[APPL_ID],1,FALSE)),"","Y")</f>
        <v>Y</v>
      </c>
      <c r="C413" s="6" t="str">
        <f>IF(ISERROR(VLOOKUP(IO_Pre_14[[#This Row],[APP_ID]],Sheet1!$C$2:$C$9,1,FALSE)),"","Y")</f>
        <v/>
      </c>
      <c r="D413" s="6" t="s">
        <v>1531</v>
      </c>
      <c r="E413" s="6" t="s">
        <v>1532</v>
      </c>
      <c r="F413" s="6" t="s">
        <v>605</v>
      </c>
      <c r="G413" s="13">
        <v>1914</v>
      </c>
      <c r="H413" s="7">
        <v>46.87</v>
      </c>
      <c r="I413" s="7">
        <v>23.16</v>
      </c>
      <c r="J413" s="7">
        <v>32.119999999999997</v>
      </c>
      <c r="K413" s="7">
        <v>36.06</v>
      </c>
      <c r="L413" s="7">
        <v>73.03</v>
      </c>
      <c r="M413" s="7">
        <v>199.14</v>
      </c>
      <c r="N413" s="7">
        <v>214.12</v>
      </c>
      <c r="O413" s="7">
        <v>163.31</v>
      </c>
      <c r="P413" s="7">
        <v>19.97</v>
      </c>
      <c r="Q413" s="7">
        <v>17.32</v>
      </c>
      <c r="R413" s="7">
        <v>9.08</v>
      </c>
      <c r="S413" s="7">
        <v>25.5</v>
      </c>
      <c r="T413" s="8">
        <f>SUM(IO_Pre_14[[#This Row],[JANUARY]:[DECEMBER]])</f>
        <v>859.68000000000006</v>
      </c>
      <c r="U413" t="s">
        <v>1498</v>
      </c>
    </row>
    <row r="414" spans="1:21" x14ac:dyDescent="0.25">
      <c r="A414" s="6" t="s">
        <v>641</v>
      </c>
      <c r="B414" s="6" t="str">
        <f>IF(ISERROR(VLOOKUP(IO_Pre_14[[#This Row],[APP_ID]],Table7[APPL_ID],1,FALSE)),"","Y")</f>
        <v>Y</v>
      </c>
      <c r="C414" s="6" t="str">
        <f>IF(ISERROR(VLOOKUP(IO_Pre_14[[#This Row],[APP_ID]],Sheet1!$C$2:$C$9,1,FALSE)),"","Y")</f>
        <v/>
      </c>
      <c r="D414" s="6" t="s">
        <v>1531</v>
      </c>
      <c r="E414" s="6" t="s">
        <v>1532</v>
      </c>
      <c r="F414" s="6" t="s">
        <v>605</v>
      </c>
      <c r="G414" s="13">
        <v>1914</v>
      </c>
      <c r="H414" s="7">
        <v>149.81</v>
      </c>
      <c r="I414" s="7">
        <v>127.9</v>
      </c>
      <c r="J414" s="7">
        <v>29.68</v>
      </c>
      <c r="K414" s="7">
        <v>33.32</v>
      </c>
      <c r="L414" s="7">
        <v>67.489999999999995</v>
      </c>
      <c r="M414" s="7">
        <v>184.01</v>
      </c>
      <c r="N414" s="7">
        <v>197.86</v>
      </c>
      <c r="O414" s="7">
        <v>150.91</v>
      </c>
      <c r="P414" s="7">
        <v>18.46</v>
      </c>
      <c r="Q414" s="7">
        <v>122.5</v>
      </c>
      <c r="R414" s="7">
        <v>114.89</v>
      </c>
      <c r="S414" s="7">
        <v>130.06</v>
      </c>
      <c r="T414" s="8">
        <f>SUM(IO_Pre_14[[#This Row],[JANUARY]:[DECEMBER]])</f>
        <v>1326.89</v>
      </c>
      <c r="U414" t="s">
        <v>1498</v>
      </c>
    </row>
    <row r="415" spans="1:21" x14ac:dyDescent="0.25">
      <c r="A415" s="6" t="s">
        <v>642</v>
      </c>
      <c r="B415" s="6" t="str">
        <f>IF(ISERROR(VLOOKUP(IO_Pre_14[[#This Row],[APP_ID]],Table7[APPL_ID],1,FALSE)),"","Y")</f>
        <v>Y</v>
      </c>
      <c r="C415" s="6" t="str">
        <f>IF(ISERROR(VLOOKUP(IO_Pre_14[[#This Row],[APP_ID]],Sheet1!$C$2:$C$9,1,FALSE)),"","Y")</f>
        <v/>
      </c>
      <c r="D415" s="6" t="s">
        <v>1531</v>
      </c>
      <c r="E415" s="6" t="s">
        <v>1532</v>
      </c>
      <c r="F415" s="6" t="s">
        <v>605</v>
      </c>
      <c r="G415" s="13">
        <v>1914</v>
      </c>
      <c r="H415" s="7">
        <v>105.21</v>
      </c>
      <c r="I415" s="7">
        <v>89.93</v>
      </c>
      <c r="J415" s="7">
        <v>20.7</v>
      </c>
      <c r="K415" s="7">
        <v>23.24</v>
      </c>
      <c r="L415" s="7">
        <v>47.07</v>
      </c>
      <c r="M415" s="7">
        <v>128.35</v>
      </c>
      <c r="N415" s="7">
        <v>138.01</v>
      </c>
      <c r="O415" s="7">
        <v>105.26</v>
      </c>
      <c r="P415" s="7">
        <v>12.87</v>
      </c>
      <c r="Q415" s="7">
        <v>86.16</v>
      </c>
      <c r="R415" s="7">
        <v>80.849999999999994</v>
      </c>
      <c r="S415" s="7">
        <v>91.44</v>
      </c>
      <c r="T415" s="8">
        <f>SUM(IO_Pre_14[[#This Row],[JANUARY]:[DECEMBER]])</f>
        <v>929.08999999999992</v>
      </c>
      <c r="U415" t="s">
        <v>1498</v>
      </c>
    </row>
    <row r="416" spans="1:21" x14ac:dyDescent="0.25">
      <c r="A416" s="6" t="s">
        <v>643</v>
      </c>
      <c r="B416" s="6" t="str">
        <f>IF(ISERROR(VLOOKUP(IO_Pre_14[[#This Row],[APP_ID]],Table7[APPL_ID],1,FALSE)),"","Y")</f>
        <v>Y</v>
      </c>
      <c r="C416" s="6" t="str">
        <f>IF(ISERROR(VLOOKUP(IO_Pre_14[[#This Row],[APP_ID]],Sheet1!$C$2:$C$9,1,FALSE)),"","Y")</f>
        <v/>
      </c>
      <c r="D416" s="6" t="s">
        <v>1531</v>
      </c>
      <c r="E416" s="6" t="s">
        <v>1532</v>
      </c>
      <c r="F416" s="6" t="s">
        <v>605</v>
      </c>
      <c r="G416" s="13">
        <v>1914</v>
      </c>
      <c r="H416" s="7">
        <v>123.24</v>
      </c>
      <c r="I416" s="7">
        <v>105.21</v>
      </c>
      <c r="J416" s="7">
        <v>24.42</v>
      </c>
      <c r="K416" s="7">
        <v>27.42</v>
      </c>
      <c r="L416" s="7">
        <v>55.54</v>
      </c>
      <c r="M416" s="7">
        <v>151.43</v>
      </c>
      <c r="N416" s="7">
        <v>162.82</v>
      </c>
      <c r="O416" s="7">
        <v>124.19</v>
      </c>
      <c r="P416" s="7">
        <v>15.19</v>
      </c>
      <c r="Q416" s="7">
        <v>100.77</v>
      </c>
      <c r="R416" s="7">
        <v>94.51</v>
      </c>
      <c r="S416" s="7">
        <v>106.99</v>
      </c>
      <c r="T416" s="8">
        <f>SUM(IO_Pre_14[[#This Row],[JANUARY]:[DECEMBER]])</f>
        <v>1091.73</v>
      </c>
      <c r="U416" t="s">
        <v>1498</v>
      </c>
    </row>
    <row r="417" spans="1:21" x14ac:dyDescent="0.25">
      <c r="A417" s="6" t="s">
        <v>644</v>
      </c>
      <c r="B417" s="6" t="str">
        <f>IF(ISERROR(VLOOKUP(IO_Pre_14[[#This Row],[APP_ID]],Table7[APPL_ID],1,FALSE)),"","Y")</f>
        <v>Y</v>
      </c>
      <c r="C417" s="6" t="str">
        <f>IF(ISERROR(VLOOKUP(IO_Pre_14[[#This Row],[APP_ID]],Sheet1!$C$2:$C$9,1,FALSE)),"","Y")</f>
        <v/>
      </c>
      <c r="D417" s="6" t="s">
        <v>1531</v>
      </c>
      <c r="E417" s="6" t="s">
        <v>1532</v>
      </c>
      <c r="F417" s="6" t="s">
        <v>605</v>
      </c>
      <c r="G417" s="13">
        <v>1914</v>
      </c>
      <c r="H417" s="7">
        <v>29.92</v>
      </c>
      <c r="I417" s="7">
        <v>14.79</v>
      </c>
      <c r="J417" s="7">
        <v>20.51</v>
      </c>
      <c r="K417" s="7">
        <v>23.02</v>
      </c>
      <c r="L417" s="7">
        <v>46.63</v>
      </c>
      <c r="M417" s="7">
        <v>127.14</v>
      </c>
      <c r="N417" s="7">
        <v>136.71</v>
      </c>
      <c r="O417" s="7">
        <v>104.27</v>
      </c>
      <c r="P417" s="7">
        <v>12.75</v>
      </c>
      <c r="Q417" s="7">
        <v>11.06</v>
      </c>
      <c r="R417" s="7">
        <v>5.8</v>
      </c>
      <c r="S417" s="7">
        <v>16.28</v>
      </c>
      <c r="T417" s="8">
        <f>SUM(IO_Pre_14[[#This Row],[JANUARY]:[DECEMBER]])</f>
        <v>548.87999999999988</v>
      </c>
      <c r="U417" t="s">
        <v>1498</v>
      </c>
    </row>
    <row r="418" spans="1:21" x14ac:dyDescent="0.25">
      <c r="A418" s="6" t="s">
        <v>645</v>
      </c>
      <c r="B418" s="6" t="str">
        <f>IF(ISERROR(VLOOKUP(IO_Pre_14[[#This Row],[APP_ID]],Table7[APPL_ID],1,FALSE)),"","Y")</f>
        <v>Y</v>
      </c>
      <c r="C418" s="6" t="str">
        <f>IF(ISERROR(VLOOKUP(IO_Pre_14[[#This Row],[APP_ID]],Sheet1!$C$2:$C$9,1,FALSE)),"","Y")</f>
        <v/>
      </c>
      <c r="D418" s="6" t="s">
        <v>1531</v>
      </c>
      <c r="E418" s="6" t="s">
        <v>1532</v>
      </c>
      <c r="F418" s="6" t="s">
        <v>605</v>
      </c>
      <c r="G418" s="13">
        <v>1914</v>
      </c>
      <c r="H418" s="7">
        <v>99.15</v>
      </c>
      <c r="I418" s="7">
        <v>88.52</v>
      </c>
      <c r="J418" s="7">
        <v>26.36</v>
      </c>
      <c r="K418" s="7">
        <v>64.05</v>
      </c>
      <c r="L418" s="7">
        <v>104.03</v>
      </c>
      <c r="M418" s="7">
        <v>134.1</v>
      </c>
      <c r="N418" s="7">
        <v>119.4</v>
      </c>
      <c r="O418" s="7">
        <v>35.520000000000003</v>
      </c>
      <c r="P418" s="7">
        <v>6.87</v>
      </c>
      <c r="Q418" s="7">
        <v>81.400000000000006</v>
      </c>
      <c r="R418" s="7">
        <v>76.459999999999994</v>
      </c>
      <c r="S418" s="7">
        <v>86.32</v>
      </c>
      <c r="T418" s="8">
        <f>SUM(IO_Pre_14[[#This Row],[JANUARY]:[DECEMBER]])</f>
        <v>922.18000000000006</v>
      </c>
      <c r="U418" t="s">
        <v>1498</v>
      </c>
    </row>
    <row r="419" spans="1:21" x14ac:dyDescent="0.25">
      <c r="A419" s="6" t="s">
        <v>646</v>
      </c>
      <c r="B419" s="6" t="str">
        <f>IF(ISERROR(VLOOKUP(IO_Pre_14[[#This Row],[APP_ID]],Table7[APPL_ID],1,FALSE)),"","Y")</f>
        <v>Y</v>
      </c>
      <c r="C419" s="6" t="str">
        <f>IF(ISERROR(VLOOKUP(IO_Pre_14[[#This Row],[APP_ID]],Sheet1!$C$2:$C$9,1,FALSE)),"","Y")</f>
        <v/>
      </c>
      <c r="D419" s="6" t="s">
        <v>1531</v>
      </c>
      <c r="E419" s="6" t="s">
        <v>1532</v>
      </c>
      <c r="F419" s="6" t="s">
        <v>605</v>
      </c>
      <c r="G419" s="13">
        <v>1914</v>
      </c>
      <c r="H419" s="7">
        <v>95.62</v>
      </c>
      <c r="I419" s="7">
        <v>81.650000000000006</v>
      </c>
      <c r="J419" s="7">
        <v>18.93</v>
      </c>
      <c r="K419" s="7">
        <v>21.26</v>
      </c>
      <c r="L419" s="7">
        <v>43.05</v>
      </c>
      <c r="M419" s="7">
        <v>117.37</v>
      </c>
      <c r="N419" s="7">
        <v>126.21</v>
      </c>
      <c r="O419" s="7">
        <v>96.26</v>
      </c>
      <c r="P419" s="7">
        <v>11.77</v>
      </c>
      <c r="Q419" s="7">
        <v>78.209999999999994</v>
      </c>
      <c r="R419" s="7">
        <v>73.349999999999994</v>
      </c>
      <c r="S419" s="7">
        <v>83.03</v>
      </c>
      <c r="T419" s="8">
        <f>SUM(IO_Pre_14[[#This Row],[JANUARY]:[DECEMBER]])</f>
        <v>846.71</v>
      </c>
      <c r="U419" t="s">
        <v>1498</v>
      </c>
    </row>
    <row r="420" spans="1:21" x14ac:dyDescent="0.25">
      <c r="A420" s="6" t="s">
        <v>647</v>
      </c>
      <c r="B420" s="6" t="str">
        <f>IF(ISERROR(VLOOKUP(IO_Pre_14[[#This Row],[APP_ID]],Table7[APPL_ID],1,FALSE)),"","Y")</f>
        <v>Y</v>
      </c>
      <c r="C420" s="6" t="str">
        <f>IF(ISERROR(VLOOKUP(IO_Pre_14[[#This Row],[APP_ID]],Sheet1!$C$2:$C$9,1,FALSE)),"","Y")</f>
        <v/>
      </c>
      <c r="D420" s="6" t="s">
        <v>1531</v>
      </c>
      <c r="E420" s="6" t="s">
        <v>1532</v>
      </c>
      <c r="F420" s="6" t="s">
        <v>605</v>
      </c>
      <c r="G420" s="13">
        <v>1914</v>
      </c>
      <c r="H420" s="7">
        <v>146.01</v>
      </c>
      <c r="I420" s="7">
        <v>124.76</v>
      </c>
      <c r="J420" s="7">
        <v>28.79</v>
      </c>
      <c r="K420" s="7">
        <v>32.32</v>
      </c>
      <c r="L420" s="7">
        <v>65.459999999999994</v>
      </c>
      <c r="M420" s="7">
        <v>178.48</v>
      </c>
      <c r="N420" s="7">
        <v>191.91</v>
      </c>
      <c r="O420" s="7">
        <v>146.37</v>
      </c>
      <c r="P420" s="7">
        <v>17.899999999999999</v>
      </c>
      <c r="Q420" s="7">
        <v>119.52</v>
      </c>
      <c r="R420" s="7">
        <v>112.14</v>
      </c>
      <c r="S420" s="7">
        <v>126.86</v>
      </c>
      <c r="T420" s="8">
        <f>SUM(IO_Pre_14[[#This Row],[JANUARY]:[DECEMBER]])</f>
        <v>1290.52</v>
      </c>
      <c r="U420" t="s">
        <v>1498</v>
      </c>
    </row>
    <row r="421" spans="1:21" x14ac:dyDescent="0.25">
      <c r="A421" s="6" t="s">
        <v>648</v>
      </c>
      <c r="B421" s="6" t="str">
        <f>IF(ISERROR(VLOOKUP(IO_Pre_14[[#This Row],[APP_ID]],Table7[APPL_ID],1,FALSE)),"","Y")</f>
        <v>Y</v>
      </c>
      <c r="C421" s="6" t="str">
        <f>IF(ISERROR(VLOOKUP(IO_Pre_14[[#This Row],[APP_ID]],Sheet1!$C$2:$C$9,1,FALSE)),"","Y")</f>
        <v/>
      </c>
      <c r="D421" s="6" t="s">
        <v>1531</v>
      </c>
      <c r="E421" s="6" t="s">
        <v>1532</v>
      </c>
      <c r="F421" s="6" t="s">
        <v>605</v>
      </c>
      <c r="G421" s="13">
        <v>1914</v>
      </c>
      <c r="H421" s="7">
        <v>130.69</v>
      </c>
      <c r="I421" s="7">
        <v>111.62</v>
      </c>
      <c r="J421" s="7">
        <v>25.83</v>
      </c>
      <c r="K421" s="7">
        <v>29</v>
      </c>
      <c r="L421" s="7">
        <v>58.74</v>
      </c>
      <c r="M421" s="7">
        <v>160.16</v>
      </c>
      <c r="N421" s="7">
        <v>172.21</v>
      </c>
      <c r="O421" s="7">
        <v>131.35</v>
      </c>
      <c r="P421" s="7">
        <v>16.059999999999999</v>
      </c>
      <c r="Q421" s="7">
        <v>106.93</v>
      </c>
      <c r="R421" s="7">
        <v>100.31</v>
      </c>
      <c r="S421" s="7">
        <v>113.51</v>
      </c>
      <c r="T421" s="8">
        <f>SUM(IO_Pre_14[[#This Row],[JANUARY]:[DECEMBER]])</f>
        <v>1156.4099999999999</v>
      </c>
      <c r="U421" t="s">
        <v>1498</v>
      </c>
    </row>
    <row r="422" spans="1:21" x14ac:dyDescent="0.25">
      <c r="A422" s="6" t="s">
        <v>649</v>
      </c>
      <c r="B422" s="6" t="str">
        <f>IF(ISERROR(VLOOKUP(IO_Pre_14[[#This Row],[APP_ID]],Table7[APPL_ID],1,FALSE)),"","Y")</f>
        <v>Y</v>
      </c>
      <c r="C422" s="6" t="str">
        <f>IF(ISERROR(VLOOKUP(IO_Pre_14[[#This Row],[APP_ID]],Sheet1!$C$2:$C$9,1,FALSE)),"","Y")</f>
        <v/>
      </c>
      <c r="D422" s="6" t="s">
        <v>1531</v>
      </c>
      <c r="E422" s="6" t="s">
        <v>1532</v>
      </c>
      <c r="F422" s="6" t="s">
        <v>605</v>
      </c>
      <c r="G422" s="13">
        <v>1914</v>
      </c>
      <c r="H422" s="7">
        <v>38.97</v>
      </c>
      <c r="I422" s="7">
        <v>19.260000000000002</v>
      </c>
      <c r="J422" s="7">
        <v>26.71</v>
      </c>
      <c r="K422" s="7">
        <v>29.99</v>
      </c>
      <c r="L422" s="7">
        <v>60.73</v>
      </c>
      <c r="M422" s="7">
        <v>165.6</v>
      </c>
      <c r="N422" s="7">
        <v>178.07</v>
      </c>
      <c r="O422" s="7">
        <v>135.81</v>
      </c>
      <c r="P422" s="7">
        <v>16.61</v>
      </c>
      <c r="Q422" s="7">
        <v>14.4</v>
      </c>
      <c r="R422" s="7">
        <v>7.55</v>
      </c>
      <c r="S422" s="7">
        <v>21.21</v>
      </c>
      <c r="T422" s="8">
        <f>SUM(IO_Pre_14[[#This Row],[JANUARY]:[DECEMBER]])</f>
        <v>714.90999999999985</v>
      </c>
      <c r="U422" t="s">
        <v>1498</v>
      </c>
    </row>
    <row r="423" spans="1:21" x14ac:dyDescent="0.25">
      <c r="A423" s="6" t="s">
        <v>691</v>
      </c>
      <c r="B423" s="6" t="str">
        <f>IF(ISERROR(VLOOKUP(IO_Pre_14[[#This Row],[APP_ID]],Table7[APPL_ID],1,FALSE)),"","Y")</f>
        <v>Y</v>
      </c>
      <c r="C423" s="6" t="str">
        <f>IF(ISERROR(VLOOKUP(IO_Pre_14[[#This Row],[APP_ID]],Sheet1!$C$2:$C$9,1,FALSE)),"","Y")</f>
        <v/>
      </c>
      <c r="D423" s="6" t="s">
        <v>1531</v>
      </c>
      <c r="E423" s="6" t="s">
        <v>1533</v>
      </c>
      <c r="F423" s="6" t="s">
        <v>692</v>
      </c>
      <c r="G423" s="6">
        <v>1860</v>
      </c>
      <c r="H423" s="7">
        <v>53.5</v>
      </c>
      <c r="I423" s="7">
        <v>47.05</v>
      </c>
      <c r="J423" s="7">
        <v>84.66</v>
      </c>
      <c r="K423" s="7">
        <v>111.49</v>
      </c>
      <c r="L423" s="7">
        <v>199.11</v>
      </c>
      <c r="M423" s="7">
        <v>232.44</v>
      </c>
      <c r="N423" s="7">
        <v>218.38</v>
      </c>
      <c r="O423" s="7">
        <v>187.64</v>
      </c>
      <c r="P423" s="7">
        <v>144.52000000000001</v>
      </c>
      <c r="Q423" s="7">
        <v>91.23</v>
      </c>
      <c r="R423" s="7">
        <v>33.21</v>
      </c>
      <c r="S423" s="7">
        <v>30.17</v>
      </c>
      <c r="T423" s="8">
        <f>SUM(IO_Pre_14[[#This Row],[JANUARY]:[DECEMBER]])</f>
        <v>1433.4</v>
      </c>
      <c r="U423" s="11"/>
    </row>
    <row r="424" spans="1:21" x14ac:dyDescent="0.25">
      <c r="A424" s="6" t="s">
        <v>650</v>
      </c>
      <c r="B424" s="6" t="str">
        <f>IF(ISERROR(VLOOKUP(IO_Pre_14[[#This Row],[APP_ID]],Table7[APPL_ID],1,FALSE)),"","Y")</f>
        <v>Y</v>
      </c>
      <c r="C424" s="6" t="str">
        <f>IF(ISERROR(VLOOKUP(IO_Pre_14[[#This Row],[APP_ID]],Sheet1!$C$2:$C$9,1,FALSE)),"","Y")</f>
        <v/>
      </c>
      <c r="D424" s="6" t="s">
        <v>1531</v>
      </c>
      <c r="E424" s="6" t="s">
        <v>1532</v>
      </c>
      <c r="F424" s="6" t="s">
        <v>605</v>
      </c>
      <c r="G424" s="13">
        <v>1914</v>
      </c>
      <c r="H424" s="7">
        <v>48.03</v>
      </c>
      <c r="I424" s="7">
        <v>23.73</v>
      </c>
      <c r="J424" s="7">
        <v>32.909999999999997</v>
      </c>
      <c r="K424" s="7">
        <v>36.950000000000003</v>
      </c>
      <c r="L424" s="7">
        <v>74.84</v>
      </c>
      <c r="M424" s="7">
        <v>204.07</v>
      </c>
      <c r="N424" s="7">
        <v>219.42</v>
      </c>
      <c r="O424" s="7">
        <v>167.36</v>
      </c>
      <c r="P424" s="7">
        <v>20.47</v>
      </c>
      <c r="Q424" s="7">
        <v>17.75</v>
      </c>
      <c r="R424" s="7">
        <v>9.31</v>
      </c>
      <c r="S424" s="7">
        <v>26.13</v>
      </c>
      <c r="T424" s="8">
        <f>SUM(IO_Pre_14[[#This Row],[JANUARY]:[DECEMBER]])</f>
        <v>880.96999999999991</v>
      </c>
      <c r="U424" t="s">
        <v>1498</v>
      </c>
    </row>
    <row r="425" spans="1:21" x14ac:dyDescent="0.25">
      <c r="A425" s="6" t="s">
        <v>651</v>
      </c>
      <c r="B425" s="6" t="str">
        <f>IF(ISERROR(VLOOKUP(IO_Pre_14[[#This Row],[APP_ID]],Table7[APPL_ID],1,FALSE)),"","Y")</f>
        <v>Y</v>
      </c>
      <c r="C425" s="6" t="str">
        <f>IF(ISERROR(VLOOKUP(IO_Pre_14[[#This Row],[APP_ID]],Sheet1!$C$2:$C$9,1,FALSE)),"","Y")</f>
        <v/>
      </c>
      <c r="D425" s="6" t="s">
        <v>1531</v>
      </c>
      <c r="E425" s="6" t="s">
        <v>1532</v>
      </c>
      <c r="F425" s="6" t="s">
        <v>605</v>
      </c>
      <c r="G425" s="13">
        <v>1914</v>
      </c>
      <c r="H425" s="7">
        <v>133.57</v>
      </c>
      <c r="I425" s="7">
        <v>114.06</v>
      </c>
      <c r="J425" s="7">
        <v>26.43</v>
      </c>
      <c r="K425" s="7">
        <v>29.68</v>
      </c>
      <c r="L425" s="7">
        <v>60.1</v>
      </c>
      <c r="M425" s="7">
        <v>163.87</v>
      </c>
      <c r="N425" s="7">
        <v>176.21</v>
      </c>
      <c r="O425" s="7">
        <v>134.38999999999999</v>
      </c>
      <c r="P425" s="7">
        <v>16.440000000000001</v>
      </c>
      <c r="Q425" s="7">
        <v>109.25</v>
      </c>
      <c r="R425" s="7">
        <v>102.47</v>
      </c>
      <c r="S425" s="7">
        <v>115.98</v>
      </c>
      <c r="T425" s="8">
        <f>SUM(IO_Pre_14[[#This Row],[JANUARY]:[DECEMBER]])</f>
        <v>1182.45</v>
      </c>
      <c r="U425" t="s">
        <v>1498</v>
      </c>
    </row>
    <row r="426" spans="1:21" x14ac:dyDescent="0.25">
      <c r="A426" s="6" t="s">
        <v>652</v>
      </c>
      <c r="B426" s="6" t="str">
        <f>IF(ISERROR(VLOOKUP(IO_Pre_14[[#This Row],[APP_ID]],Table7[APPL_ID],1,FALSE)),"","Y")</f>
        <v>Y</v>
      </c>
      <c r="C426" s="6" t="str">
        <f>IF(ISERROR(VLOOKUP(IO_Pre_14[[#This Row],[APP_ID]],Sheet1!$C$2:$C$9,1,FALSE)),"","Y")</f>
        <v/>
      </c>
      <c r="D426" s="6" t="s">
        <v>1531</v>
      </c>
      <c r="E426" s="6" t="s">
        <v>1532</v>
      </c>
      <c r="F426" s="6" t="s">
        <v>605</v>
      </c>
      <c r="G426" s="13">
        <v>1914</v>
      </c>
      <c r="H426" s="7">
        <v>435.27</v>
      </c>
      <c r="I426" s="7">
        <v>371.6</v>
      </c>
      <c r="J426" s="7">
        <v>86.26</v>
      </c>
      <c r="K426" s="7">
        <v>96.85</v>
      </c>
      <c r="L426" s="7">
        <v>196.15</v>
      </c>
      <c r="M426" s="7">
        <v>534.84</v>
      </c>
      <c r="N426" s="7">
        <v>575.09</v>
      </c>
      <c r="O426" s="7">
        <v>438.62</v>
      </c>
      <c r="P426" s="7">
        <v>53.64</v>
      </c>
      <c r="Q426" s="7">
        <v>46.51</v>
      </c>
      <c r="R426" s="7">
        <v>24.4</v>
      </c>
      <c r="S426" s="7">
        <v>68.489999999999995</v>
      </c>
      <c r="T426" s="8">
        <f>SUM(IO_Pre_14[[#This Row],[JANUARY]:[DECEMBER]])</f>
        <v>2927.7200000000003</v>
      </c>
      <c r="U426" t="s">
        <v>1498</v>
      </c>
    </row>
    <row r="427" spans="1:21" x14ac:dyDescent="0.25">
      <c r="A427" s="6" t="s">
        <v>1035</v>
      </c>
      <c r="B427" s="6" t="str">
        <f>IF(ISERROR(VLOOKUP(IO_Pre_14[[#This Row],[APP_ID]],Table7[APPL_ID],1,FALSE)),"","Y")</f>
        <v>Y</v>
      </c>
      <c r="C427" s="6" t="str">
        <f>IF(ISERROR(VLOOKUP(IO_Pre_14[[#This Row],[APP_ID]],Sheet1!$C$2:$C$9,1,FALSE)),"","Y")</f>
        <v/>
      </c>
      <c r="D427" s="6" t="s">
        <v>1531</v>
      </c>
      <c r="E427" s="6" t="s">
        <v>1533</v>
      </c>
      <c r="F427" s="6" t="s">
        <v>1036</v>
      </c>
      <c r="G427" s="6">
        <v>1903</v>
      </c>
      <c r="H427" s="7">
        <v>32.9</v>
      </c>
      <c r="I427" s="7">
        <v>0.44</v>
      </c>
      <c r="J427" s="7">
        <v>0</v>
      </c>
      <c r="K427" s="7">
        <v>0.19</v>
      </c>
      <c r="L427" s="7">
        <v>55.2</v>
      </c>
      <c r="M427" s="7">
        <v>70.8</v>
      </c>
      <c r="N427" s="7">
        <v>30.64</v>
      </c>
      <c r="O427" s="7">
        <v>37.200000000000003</v>
      </c>
      <c r="P427" s="7">
        <v>38.200000000000003</v>
      </c>
      <c r="Q427" s="7">
        <v>34.26</v>
      </c>
      <c r="R427" s="7">
        <v>36.81</v>
      </c>
      <c r="S427" s="7">
        <v>0</v>
      </c>
      <c r="T427" s="8">
        <f>SUM(IO_Pre_14[[#This Row],[JANUARY]:[DECEMBER]])</f>
        <v>336.63999999999993</v>
      </c>
      <c r="U427" s="11"/>
    </row>
    <row r="428" spans="1:21" x14ac:dyDescent="0.25">
      <c r="A428" s="6" t="s">
        <v>67</v>
      </c>
      <c r="B428" s="6" t="str">
        <f>IF(ISERROR(VLOOKUP(IO_Pre_14[[#This Row],[APP_ID]],Table7[APPL_ID],1,FALSE)),"","Y")</f>
        <v>Y</v>
      </c>
      <c r="C428" s="6" t="str">
        <f>IF(ISERROR(VLOOKUP(IO_Pre_14[[#This Row],[APP_ID]],Sheet1!$C$2:$C$9,1,FALSE)),"","Y")</f>
        <v/>
      </c>
      <c r="D428" s="6" t="s">
        <v>1531</v>
      </c>
      <c r="E428" s="6" t="s">
        <v>1532</v>
      </c>
      <c r="F428" s="6" t="s">
        <v>57</v>
      </c>
      <c r="G428" s="6">
        <v>1874</v>
      </c>
      <c r="H428" s="7">
        <v>0</v>
      </c>
      <c r="I428" s="7">
        <v>108.98</v>
      </c>
      <c r="J428" s="7">
        <v>0</v>
      </c>
      <c r="K428" s="7">
        <v>244.31</v>
      </c>
      <c r="L428" s="7">
        <v>286.70999999999998</v>
      </c>
      <c r="M428" s="7">
        <v>259.45999999999998</v>
      </c>
      <c r="N428" s="7">
        <v>325.49</v>
      </c>
      <c r="O428" s="7">
        <v>281.22000000000003</v>
      </c>
      <c r="P428" s="7">
        <v>233.18</v>
      </c>
      <c r="Q428" s="7">
        <v>94.01</v>
      </c>
      <c r="R428" s="7">
        <v>0</v>
      </c>
      <c r="S428" s="7">
        <v>0</v>
      </c>
      <c r="T428" s="8">
        <f>SUM(IO_Pre_14[[#This Row],[JANUARY]:[DECEMBER]])</f>
        <v>1833.3600000000001</v>
      </c>
      <c r="U428" s="11"/>
    </row>
    <row r="429" spans="1:21" x14ac:dyDescent="0.25">
      <c r="A429" s="6" t="s">
        <v>70</v>
      </c>
      <c r="B429" s="6" t="str">
        <f>IF(ISERROR(VLOOKUP(IO_Pre_14[[#This Row],[APP_ID]],Table7[APPL_ID],1,FALSE)),"","Y")</f>
        <v>Y</v>
      </c>
      <c r="C429" s="6" t="str">
        <f>IF(ISERROR(VLOOKUP(IO_Pre_14[[#This Row],[APP_ID]],Sheet1!$C$2:$C$9,1,FALSE)),"","Y")</f>
        <v/>
      </c>
      <c r="D429" s="6" t="s">
        <v>1531</v>
      </c>
      <c r="E429" s="6" t="s">
        <v>1532</v>
      </c>
      <c r="F429" s="6" t="s">
        <v>57</v>
      </c>
      <c r="G429" s="6">
        <v>1874</v>
      </c>
      <c r="H429" s="7">
        <v>0</v>
      </c>
      <c r="I429" s="7">
        <v>30.21</v>
      </c>
      <c r="J429" s="7">
        <v>55.78</v>
      </c>
      <c r="K429" s="7">
        <v>80.06</v>
      </c>
      <c r="L429" s="7">
        <v>143.97999999999999</v>
      </c>
      <c r="M429" s="7">
        <v>156.87</v>
      </c>
      <c r="N429" s="7">
        <v>152.13</v>
      </c>
      <c r="O429" s="7">
        <v>132.63999999999999</v>
      </c>
      <c r="P429" s="7">
        <v>98.97</v>
      </c>
      <c r="Q429" s="7">
        <v>55.44</v>
      </c>
      <c r="R429" s="7">
        <v>23.88</v>
      </c>
      <c r="S429" s="7">
        <v>0</v>
      </c>
      <c r="T429" s="8">
        <f>SUM(IO_Pre_14[[#This Row],[JANUARY]:[DECEMBER]])</f>
        <v>929.95999999999992</v>
      </c>
      <c r="U429" s="11"/>
    </row>
    <row r="430" spans="1:21" x14ac:dyDescent="0.25">
      <c r="A430" s="6" t="s">
        <v>74</v>
      </c>
      <c r="B430" s="6" t="str">
        <f>IF(ISERROR(VLOOKUP(IO_Pre_14[[#This Row],[APP_ID]],Table7[APPL_ID],1,FALSE)),"","Y")</f>
        <v>Y</v>
      </c>
      <c r="C430" s="6" t="str">
        <f>IF(ISERROR(VLOOKUP(IO_Pre_14[[#This Row],[APP_ID]],Sheet1!$C$2:$C$9,1,FALSE)),"","Y")</f>
        <v/>
      </c>
      <c r="D430" s="6" t="s">
        <v>1531</v>
      </c>
      <c r="E430" s="6" t="s">
        <v>1532</v>
      </c>
      <c r="F430" s="6" t="s">
        <v>57</v>
      </c>
      <c r="G430" s="6">
        <v>1874</v>
      </c>
      <c r="H430" s="7">
        <v>0</v>
      </c>
      <c r="I430" s="7">
        <v>32.32</v>
      </c>
      <c r="J430" s="7">
        <v>59.41</v>
      </c>
      <c r="K430" s="7">
        <v>87.5</v>
      </c>
      <c r="L430" s="7">
        <v>166.26</v>
      </c>
      <c r="M430" s="7">
        <v>181.09</v>
      </c>
      <c r="N430" s="7">
        <v>175.88</v>
      </c>
      <c r="O430" s="7">
        <v>154.43</v>
      </c>
      <c r="P430" s="7">
        <v>114.3</v>
      </c>
      <c r="Q430" s="7">
        <v>66.36</v>
      </c>
      <c r="R430" s="7">
        <v>0</v>
      </c>
      <c r="S430" s="7">
        <v>0</v>
      </c>
      <c r="T430" s="8">
        <f>SUM(IO_Pre_14[[#This Row],[JANUARY]:[DECEMBER]])</f>
        <v>1037.55</v>
      </c>
      <c r="U430" s="11"/>
    </row>
    <row r="431" spans="1:21" x14ac:dyDescent="0.25">
      <c r="A431" s="6" t="s">
        <v>71</v>
      </c>
      <c r="B431" s="6" t="str">
        <f>IF(ISERROR(VLOOKUP(IO_Pre_14[[#This Row],[APP_ID]],Table7[APPL_ID],1,FALSE)),"","Y")</f>
        <v>Y</v>
      </c>
      <c r="C431" s="6" t="str">
        <f>IF(ISERROR(VLOOKUP(IO_Pre_14[[#This Row],[APP_ID]],Sheet1!$C$2:$C$9,1,FALSE)),"","Y")</f>
        <v/>
      </c>
      <c r="D431" s="6" t="s">
        <v>1531</v>
      </c>
      <c r="E431" s="6" t="s">
        <v>1532</v>
      </c>
      <c r="F431" s="6" t="s">
        <v>57</v>
      </c>
      <c r="G431" s="6">
        <v>1874</v>
      </c>
      <c r="H431" s="7">
        <v>0</v>
      </c>
      <c r="I431" s="7">
        <v>36.35</v>
      </c>
      <c r="J431" s="7">
        <v>67.319999999999993</v>
      </c>
      <c r="K431" s="7">
        <v>83.01</v>
      </c>
      <c r="L431" s="7">
        <v>104.05</v>
      </c>
      <c r="M431" s="7">
        <v>87.68</v>
      </c>
      <c r="N431" s="7">
        <v>122.28</v>
      </c>
      <c r="O431" s="7">
        <v>108.02</v>
      </c>
      <c r="P431" s="7">
        <v>88.35</v>
      </c>
      <c r="Q431" s="7">
        <v>39.409999999999997</v>
      </c>
      <c r="R431" s="7">
        <v>0</v>
      </c>
      <c r="S431" s="7">
        <v>0</v>
      </c>
      <c r="T431" s="8">
        <f>SUM(IO_Pre_14[[#This Row],[JANUARY]:[DECEMBER]])</f>
        <v>736.47</v>
      </c>
      <c r="U431" s="11"/>
    </row>
    <row r="432" spans="1:21" x14ac:dyDescent="0.25">
      <c r="A432" s="6" t="s">
        <v>1049</v>
      </c>
      <c r="B432" s="6" t="str">
        <f>IF(ISERROR(VLOOKUP(IO_Pre_14[[#This Row],[APP_ID]],Table7[APPL_ID],1,FALSE)),"","Y")</f>
        <v>Y</v>
      </c>
      <c r="C432" s="6" t="str">
        <f>IF(ISERROR(VLOOKUP(IO_Pre_14[[#This Row],[APP_ID]],Sheet1!$C$2:$C$9,1,FALSE)),"","Y")</f>
        <v/>
      </c>
      <c r="D432" s="6" t="s">
        <v>1531</v>
      </c>
      <c r="E432" s="6" t="s">
        <v>1532</v>
      </c>
      <c r="F432" s="6" t="s">
        <v>1050</v>
      </c>
      <c r="G432" s="6">
        <v>1875</v>
      </c>
      <c r="H432" s="7">
        <v>95.86</v>
      </c>
      <c r="I432" s="7">
        <v>56.98</v>
      </c>
      <c r="J432" s="7">
        <v>112.78</v>
      </c>
      <c r="K432" s="7">
        <v>117.3</v>
      </c>
      <c r="L432" s="7">
        <v>188.18</v>
      </c>
      <c r="M432" s="7">
        <v>316.69</v>
      </c>
      <c r="N432" s="7">
        <v>323.70999999999998</v>
      </c>
      <c r="O432" s="7">
        <v>246.63</v>
      </c>
      <c r="P432" s="7">
        <v>97.99</v>
      </c>
      <c r="Q432" s="7">
        <v>55.76</v>
      </c>
      <c r="R432" s="7">
        <v>43.62</v>
      </c>
      <c r="S432" s="7">
        <v>43.19</v>
      </c>
      <c r="T432" s="8">
        <f>SUM(IO_Pre_14[[#This Row],[JANUARY]:[DECEMBER]])</f>
        <v>1698.69</v>
      </c>
      <c r="U432" s="11"/>
    </row>
    <row r="433" spans="1:21" x14ac:dyDescent="0.25">
      <c r="A433" s="6" t="s">
        <v>1088</v>
      </c>
      <c r="B433" s="6" t="str">
        <f>IF(ISERROR(VLOOKUP(IO_Pre_14[[#This Row],[APP_ID]],Table7[APPL_ID],1,FALSE)),"","Y")</f>
        <v>Y</v>
      </c>
      <c r="C433" s="6" t="str">
        <f>IF(ISERROR(VLOOKUP(IO_Pre_14[[#This Row],[APP_ID]],Sheet1!$C$2:$C$9,1,FALSE)),"","Y")</f>
        <v/>
      </c>
      <c r="D433" s="6" t="s">
        <v>1531</v>
      </c>
      <c r="E433" s="6" t="s">
        <v>1532</v>
      </c>
      <c r="F433" s="6" t="s">
        <v>1050</v>
      </c>
      <c r="G433" s="6">
        <v>1870</v>
      </c>
      <c r="H433" s="7">
        <v>61.61</v>
      </c>
      <c r="I433" s="7">
        <v>22.51</v>
      </c>
      <c r="J433" s="7">
        <v>51.33</v>
      </c>
      <c r="K433" s="7">
        <v>34.909999999999997</v>
      </c>
      <c r="L433" s="7">
        <v>71.98</v>
      </c>
      <c r="M433" s="7">
        <v>202.93</v>
      </c>
      <c r="N433" s="7">
        <v>218.89</v>
      </c>
      <c r="O433" s="7">
        <v>153.13999999999999</v>
      </c>
      <c r="P433" s="7">
        <v>12.93</v>
      </c>
      <c r="Q433" s="7">
        <v>17.68</v>
      </c>
      <c r="R433" s="7">
        <v>21.07</v>
      </c>
      <c r="S433" s="7">
        <v>25.26</v>
      </c>
      <c r="T433" s="8">
        <f>SUM(IO_Pre_14[[#This Row],[JANUARY]:[DECEMBER]])</f>
        <v>894.2399999999999</v>
      </c>
      <c r="U433" s="11"/>
    </row>
    <row r="434" spans="1:21" x14ac:dyDescent="0.25">
      <c r="A434" s="6" t="s">
        <v>981</v>
      </c>
      <c r="B434" s="6" t="str">
        <f>IF(ISERROR(VLOOKUP(IO_Pre_14[[#This Row],[APP_ID]],Table7[APPL_ID],1,FALSE)),"","Y")</f>
        <v>Y</v>
      </c>
      <c r="C434" s="6" t="str">
        <f>IF(ISERROR(VLOOKUP(IO_Pre_14[[#This Row],[APP_ID]],Sheet1!$C$2:$C$9,1,FALSE)),"","Y")</f>
        <v/>
      </c>
      <c r="D434" s="6" t="s">
        <v>1531</v>
      </c>
      <c r="E434" s="6" t="s">
        <v>1532</v>
      </c>
      <c r="F434" s="6" t="s">
        <v>982</v>
      </c>
      <c r="G434" s="6">
        <v>1870</v>
      </c>
      <c r="H434" s="7">
        <v>0</v>
      </c>
      <c r="I434" s="7">
        <v>0</v>
      </c>
      <c r="J434" s="7">
        <v>65.37</v>
      </c>
      <c r="K434" s="7">
        <v>84.11</v>
      </c>
      <c r="L434" s="7">
        <v>120.99</v>
      </c>
      <c r="M434" s="7">
        <v>132.25</v>
      </c>
      <c r="N434" s="7">
        <v>125.19</v>
      </c>
      <c r="O434" s="7">
        <v>107.27</v>
      </c>
      <c r="P434" s="7">
        <v>84.41</v>
      </c>
      <c r="Q434" s="7">
        <v>39.03</v>
      </c>
      <c r="R434" s="7">
        <v>0</v>
      </c>
      <c r="S434" s="7">
        <v>86.8</v>
      </c>
      <c r="T434" s="8">
        <f>SUM(IO_Pre_14[[#This Row],[JANUARY]:[DECEMBER]])</f>
        <v>845.42</v>
      </c>
      <c r="U434" s="11"/>
    </row>
    <row r="435" spans="1:21" x14ac:dyDescent="0.25">
      <c r="A435" s="6" t="s">
        <v>989</v>
      </c>
      <c r="B435" s="6" t="str">
        <f>IF(ISERROR(VLOOKUP(IO_Pre_14[[#This Row],[APP_ID]],Table7[APPL_ID],1,FALSE)),"","Y")</f>
        <v>Y</v>
      </c>
      <c r="C435" s="6" t="str">
        <f>IF(ISERROR(VLOOKUP(IO_Pre_14[[#This Row],[APP_ID]],Sheet1!$C$2:$C$9,1,FALSE)),"","Y")</f>
        <v/>
      </c>
      <c r="D435" s="6" t="s">
        <v>1531</v>
      </c>
      <c r="E435" s="6" t="s">
        <v>1532</v>
      </c>
      <c r="F435" s="6" t="s">
        <v>982</v>
      </c>
      <c r="G435" s="6">
        <v>1870</v>
      </c>
      <c r="H435" s="7">
        <v>0</v>
      </c>
      <c r="I435" s="7">
        <v>0</v>
      </c>
      <c r="J435" s="7">
        <v>65.37</v>
      </c>
      <c r="K435" s="7">
        <v>84.11</v>
      </c>
      <c r="L435" s="7">
        <v>120.99</v>
      </c>
      <c r="M435" s="7">
        <v>132.25</v>
      </c>
      <c r="N435" s="7">
        <v>125.19</v>
      </c>
      <c r="O435" s="7">
        <v>107.27</v>
      </c>
      <c r="P435" s="7">
        <v>84.41</v>
      </c>
      <c r="Q435" s="7">
        <v>39.03</v>
      </c>
      <c r="R435" s="7">
        <v>0</v>
      </c>
      <c r="S435" s="7">
        <v>86.8</v>
      </c>
      <c r="T435" s="8">
        <f>SUM(IO_Pre_14[[#This Row],[JANUARY]:[DECEMBER]])</f>
        <v>845.42</v>
      </c>
      <c r="U435" s="11"/>
    </row>
    <row r="436" spans="1:21" x14ac:dyDescent="0.25">
      <c r="A436" s="6" t="s">
        <v>990</v>
      </c>
      <c r="B436" s="6" t="str">
        <f>IF(ISERROR(VLOOKUP(IO_Pre_14[[#This Row],[APP_ID]],Table7[APPL_ID],1,FALSE)),"","Y")</f>
        <v>Y</v>
      </c>
      <c r="C436" s="6" t="str">
        <f>IF(ISERROR(VLOOKUP(IO_Pre_14[[#This Row],[APP_ID]],Sheet1!$C$2:$C$9,1,FALSE)),"","Y")</f>
        <v/>
      </c>
      <c r="D436" s="6" t="s">
        <v>1531</v>
      </c>
      <c r="E436" s="6" t="s">
        <v>1532</v>
      </c>
      <c r="F436" s="6" t="s">
        <v>982</v>
      </c>
      <c r="G436" s="6">
        <v>1870</v>
      </c>
      <c r="H436" s="7">
        <v>0</v>
      </c>
      <c r="I436" s="7">
        <v>0</v>
      </c>
      <c r="J436" s="7">
        <v>65.37</v>
      </c>
      <c r="K436" s="7">
        <v>84.11</v>
      </c>
      <c r="L436" s="7">
        <v>120.99</v>
      </c>
      <c r="M436" s="7">
        <v>132.25</v>
      </c>
      <c r="N436" s="7">
        <v>125.19</v>
      </c>
      <c r="O436" s="7">
        <v>107.27</v>
      </c>
      <c r="P436" s="7">
        <v>84.41</v>
      </c>
      <c r="Q436" s="7">
        <v>39.03</v>
      </c>
      <c r="R436" s="7">
        <v>0</v>
      </c>
      <c r="S436" s="7">
        <v>86.8</v>
      </c>
      <c r="T436" s="8">
        <f>SUM(IO_Pre_14[[#This Row],[JANUARY]:[DECEMBER]])</f>
        <v>845.42</v>
      </c>
      <c r="U436" s="11"/>
    </row>
    <row r="437" spans="1:21" x14ac:dyDescent="0.25">
      <c r="A437" s="6" t="s">
        <v>190</v>
      </c>
      <c r="B437" s="6" t="str">
        <f>IF(ISERROR(VLOOKUP(IO_Pre_14[[#This Row],[APP_ID]],Table7[APPL_ID],1,FALSE)),"","Y")</f>
        <v>Y</v>
      </c>
      <c r="C437" s="6" t="str">
        <f>IF(ISERROR(VLOOKUP(IO_Pre_14[[#This Row],[APP_ID]],Sheet1!$C$2:$C$9,1,FALSE)),"","Y")</f>
        <v/>
      </c>
      <c r="D437" s="6" t="s">
        <v>1531</v>
      </c>
      <c r="E437" s="6" t="s">
        <v>1532</v>
      </c>
      <c r="F437" s="6" t="s">
        <v>191</v>
      </c>
      <c r="G437" s="6">
        <v>1872</v>
      </c>
      <c r="H437" s="7">
        <v>0</v>
      </c>
      <c r="I437" s="7">
        <v>0</v>
      </c>
      <c r="J437" s="7">
        <v>0</v>
      </c>
      <c r="K437" s="7">
        <v>85.61</v>
      </c>
      <c r="L437" s="7">
        <v>132.29</v>
      </c>
      <c r="M437" s="7">
        <v>221.37</v>
      </c>
      <c r="N437" s="7">
        <v>231.43</v>
      </c>
      <c r="O437" s="7">
        <v>174.1</v>
      </c>
      <c r="P437" s="7">
        <v>70.569999999999993</v>
      </c>
      <c r="Q437" s="7">
        <v>0</v>
      </c>
      <c r="R437" s="7">
        <v>0</v>
      </c>
      <c r="S437" s="7">
        <v>0</v>
      </c>
      <c r="T437" s="8">
        <f>SUM(IO_Pre_14[[#This Row],[JANUARY]:[DECEMBER]])</f>
        <v>915.37000000000012</v>
      </c>
      <c r="U437" s="11"/>
    </row>
    <row r="438" spans="1:21" x14ac:dyDescent="0.25">
      <c r="A438" s="6" t="s">
        <v>1229</v>
      </c>
      <c r="B438" s="6" t="str">
        <f>IF(ISERROR(VLOOKUP(IO_Pre_14[[#This Row],[APP_ID]],Table7[APPL_ID],1,FALSE)),"","Y")</f>
        <v>Y</v>
      </c>
      <c r="C438" s="6" t="str">
        <f>IF(ISERROR(VLOOKUP(IO_Pre_14[[#This Row],[APP_ID]],Sheet1!$C$2:$C$9,1,FALSE)),"","Y")</f>
        <v/>
      </c>
      <c r="D438" s="6" t="s">
        <v>1531</v>
      </c>
      <c r="E438" s="6" t="s">
        <v>1533</v>
      </c>
      <c r="F438" s="6" t="s">
        <v>1230</v>
      </c>
      <c r="G438" s="6">
        <v>1864</v>
      </c>
      <c r="H438" s="7">
        <v>0</v>
      </c>
      <c r="I438" s="7">
        <v>0</v>
      </c>
      <c r="J438" s="7">
        <v>0</v>
      </c>
      <c r="K438" s="7">
        <v>205.98</v>
      </c>
      <c r="L438" s="7">
        <v>257.37</v>
      </c>
      <c r="M438" s="7">
        <v>271.95999999999998</v>
      </c>
      <c r="N438" s="7">
        <v>255.53</v>
      </c>
      <c r="O438" s="7">
        <v>229.71</v>
      </c>
      <c r="P438" s="7">
        <v>0</v>
      </c>
      <c r="Q438" s="7">
        <v>0</v>
      </c>
      <c r="R438" s="7">
        <v>0</v>
      </c>
      <c r="S438" s="7">
        <v>0</v>
      </c>
      <c r="T438" s="8">
        <f>SUM(IO_Pre_14[[#This Row],[JANUARY]:[DECEMBER]])</f>
        <v>1220.55</v>
      </c>
      <c r="U438" s="11"/>
    </row>
    <row r="439" spans="1:21" x14ac:dyDescent="0.25">
      <c r="A439" s="6" t="s">
        <v>538</v>
      </c>
      <c r="B439" s="6" t="str">
        <f>IF(ISERROR(VLOOKUP(IO_Pre_14[[#This Row],[APP_ID]],Table7[APPL_ID],1,FALSE)),"","Y")</f>
        <v>Y</v>
      </c>
      <c r="C439" s="6" t="str">
        <f>IF(ISERROR(VLOOKUP(IO_Pre_14[[#This Row],[APP_ID]],Sheet1!$C$2:$C$9,1,FALSE)),"","Y")</f>
        <v/>
      </c>
      <c r="D439" s="6" t="s">
        <v>1531</v>
      </c>
      <c r="E439" s="6" t="s">
        <v>1532</v>
      </c>
      <c r="F439" s="6" t="s">
        <v>537</v>
      </c>
      <c r="G439" s="6">
        <v>1861</v>
      </c>
      <c r="H439" s="7">
        <v>38</v>
      </c>
      <c r="I439" s="7">
        <v>0</v>
      </c>
      <c r="J439" s="7">
        <v>0</v>
      </c>
      <c r="K439" s="7">
        <v>0</v>
      </c>
      <c r="L439" s="7">
        <v>74</v>
      </c>
      <c r="M439" s="7">
        <v>99</v>
      </c>
      <c r="N439" s="7">
        <v>97</v>
      </c>
      <c r="O439" s="7">
        <v>85</v>
      </c>
      <c r="P439" s="7">
        <v>0</v>
      </c>
      <c r="Q439" s="7">
        <v>0</v>
      </c>
      <c r="R439" s="7">
        <v>38</v>
      </c>
      <c r="S439" s="7">
        <v>38</v>
      </c>
      <c r="T439" s="8">
        <f>SUM(IO_Pre_14[[#This Row],[JANUARY]:[DECEMBER]])</f>
        <v>469</v>
      </c>
      <c r="U439" s="11"/>
    </row>
    <row r="440" spans="1:21" x14ac:dyDescent="0.25">
      <c r="A440" s="6" t="s">
        <v>536</v>
      </c>
      <c r="B440" s="6" t="str">
        <f>IF(ISERROR(VLOOKUP(IO_Pre_14[[#This Row],[APP_ID]],Table7[APPL_ID],1,FALSE)),"","Y")</f>
        <v>Y</v>
      </c>
      <c r="C440" s="6" t="str">
        <f>IF(ISERROR(VLOOKUP(IO_Pre_14[[#This Row],[APP_ID]],Sheet1!$C$2:$C$9,1,FALSE)),"","Y")</f>
        <v/>
      </c>
      <c r="D440" s="6" t="s">
        <v>1531</v>
      </c>
      <c r="E440" s="6" t="s">
        <v>1532</v>
      </c>
      <c r="F440" s="6" t="s">
        <v>537</v>
      </c>
      <c r="G440" s="6">
        <v>1861</v>
      </c>
      <c r="H440" s="7">
        <v>30</v>
      </c>
      <c r="I440" s="7">
        <v>0</v>
      </c>
      <c r="J440" s="7">
        <v>0</v>
      </c>
      <c r="K440" s="7">
        <v>0</v>
      </c>
      <c r="L440" s="7">
        <v>58</v>
      </c>
      <c r="M440" s="7">
        <v>78</v>
      </c>
      <c r="N440" s="7">
        <v>76</v>
      </c>
      <c r="O440" s="7">
        <v>66</v>
      </c>
      <c r="P440" s="7">
        <v>0</v>
      </c>
      <c r="Q440" s="7">
        <v>0</v>
      </c>
      <c r="R440" s="7">
        <v>30</v>
      </c>
      <c r="S440" s="7">
        <v>30</v>
      </c>
      <c r="T440" s="8">
        <f>SUM(IO_Pre_14[[#This Row],[JANUARY]:[DECEMBER]])</f>
        <v>368</v>
      </c>
      <c r="U440" s="11"/>
    </row>
    <row r="441" spans="1:21" x14ac:dyDescent="0.25">
      <c r="A441" s="6" t="s">
        <v>539</v>
      </c>
      <c r="B441" s="6" t="str">
        <f>IF(ISERROR(VLOOKUP(IO_Pre_14[[#This Row],[APP_ID]],Table7[APPL_ID],1,FALSE)),"","Y")</f>
        <v>Y</v>
      </c>
      <c r="C441" s="6" t="str">
        <f>IF(ISERROR(VLOOKUP(IO_Pre_14[[#This Row],[APP_ID]],Sheet1!$C$2:$C$9,1,FALSE)),"","Y")</f>
        <v/>
      </c>
      <c r="D441" s="6" t="s">
        <v>1531</v>
      </c>
      <c r="E441" s="6" t="s">
        <v>1532</v>
      </c>
      <c r="F441" s="6" t="s">
        <v>537</v>
      </c>
      <c r="G441" s="6">
        <v>1861</v>
      </c>
      <c r="H441" s="7">
        <v>37</v>
      </c>
      <c r="I441" s="7">
        <v>0</v>
      </c>
      <c r="J441" s="7">
        <v>0</v>
      </c>
      <c r="K441" s="7">
        <v>0</v>
      </c>
      <c r="L441" s="7">
        <v>71</v>
      </c>
      <c r="M441" s="7">
        <v>95</v>
      </c>
      <c r="N441" s="7">
        <v>93</v>
      </c>
      <c r="O441" s="7">
        <v>81</v>
      </c>
      <c r="P441" s="7">
        <v>0</v>
      </c>
      <c r="Q441" s="7">
        <v>0</v>
      </c>
      <c r="R441" s="7">
        <v>37</v>
      </c>
      <c r="S441" s="7">
        <v>37</v>
      </c>
      <c r="T441" s="8">
        <f>SUM(IO_Pre_14[[#This Row],[JANUARY]:[DECEMBER]])</f>
        <v>451</v>
      </c>
      <c r="U441" s="11"/>
    </row>
    <row r="442" spans="1:21" x14ac:dyDescent="0.25">
      <c r="A442" s="6" t="s">
        <v>540</v>
      </c>
      <c r="B442" s="6" t="str">
        <f>IF(ISERROR(VLOOKUP(IO_Pre_14[[#This Row],[APP_ID]],Table7[APPL_ID],1,FALSE)),"","Y")</f>
        <v>Y</v>
      </c>
      <c r="C442" s="6" t="str">
        <f>IF(ISERROR(VLOOKUP(IO_Pre_14[[#This Row],[APP_ID]],Sheet1!$C$2:$C$9,1,FALSE)),"","Y")</f>
        <v/>
      </c>
      <c r="D442" s="6" t="s">
        <v>1531</v>
      </c>
      <c r="E442" s="6" t="s">
        <v>1532</v>
      </c>
      <c r="F442" s="6" t="s">
        <v>537</v>
      </c>
      <c r="G442" s="6">
        <v>1861</v>
      </c>
      <c r="H442" s="7">
        <v>0</v>
      </c>
      <c r="I442" s="7">
        <v>0</v>
      </c>
      <c r="J442" s="7">
        <v>0</v>
      </c>
      <c r="K442" s="7">
        <v>134</v>
      </c>
      <c r="L442" s="7">
        <v>160</v>
      </c>
      <c r="M442" s="7">
        <v>142</v>
      </c>
      <c r="N442" s="7">
        <v>156</v>
      </c>
      <c r="O442" s="7">
        <v>164</v>
      </c>
      <c r="P442" s="7">
        <v>139</v>
      </c>
      <c r="Q442" s="7">
        <v>0</v>
      </c>
      <c r="R442" s="7">
        <v>0</v>
      </c>
      <c r="S442" s="7">
        <v>0</v>
      </c>
      <c r="T442" s="8">
        <f>SUM(IO_Pre_14[[#This Row],[JANUARY]:[DECEMBER]])</f>
        <v>895</v>
      </c>
      <c r="U442" s="11"/>
    </row>
    <row r="443" spans="1:21" x14ac:dyDescent="0.25">
      <c r="A443" s="6" t="s">
        <v>410</v>
      </c>
      <c r="B443" s="6" t="str">
        <f>IF(ISERROR(VLOOKUP(IO_Pre_14[[#This Row],[APP_ID]],Table7[APPL_ID],1,FALSE)),"","Y")</f>
        <v>Y</v>
      </c>
      <c r="C443" s="6" t="str">
        <f>IF(ISERROR(VLOOKUP(IO_Pre_14[[#This Row],[APP_ID]],Sheet1!$C$2:$C$9,1,FALSE)),"","Y")</f>
        <v/>
      </c>
      <c r="D443" s="6" t="s">
        <v>1531</v>
      </c>
      <c r="E443" s="6" t="s">
        <v>1533</v>
      </c>
      <c r="F443" s="6" t="s">
        <v>356</v>
      </c>
      <c r="G443" s="6">
        <v>1877</v>
      </c>
      <c r="H443" s="7">
        <v>0</v>
      </c>
      <c r="I443" s="7">
        <v>0</v>
      </c>
      <c r="J443" s="7">
        <v>0</v>
      </c>
      <c r="K443" s="7">
        <v>175</v>
      </c>
      <c r="L443" s="7">
        <v>180</v>
      </c>
      <c r="M443" s="7">
        <v>179</v>
      </c>
      <c r="N443" s="7">
        <v>183</v>
      </c>
      <c r="O443" s="7">
        <v>174</v>
      </c>
      <c r="P443" s="7">
        <v>160</v>
      </c>
      <c r="Q443" s="7">
        <v>61</v>
      </c>
      <c r="R443" s="7">
        <v>0</v>
      </c>
      <c r="S443" s="7">
        <v>0</v>
      </c>
      <c r="T443" s="8">
        <f>SUM(IO_Pre_14[[#This Row],[JANUARY]:[DECEMBER]])</f>
        <v>1112</v>
      </c>
      <c r="U443" s="11"/>
    </row>
    <row r="444" spans="1:21" x14ac:dyDescent="0.25">
      <c r="A444" s="6" t="s">
        <v>355</v>
      </c>
      <c r="B444" s="6" t="str">
        <f>IF(ISERROR(VLOOKUP(IO_Pre_14[[#This Row],[APP_ID]],Table7[APPL_ID],1,FALSE)),"","Y")</f>
        <v>Y</v>
      </c>
      <c r="C444" s="6" t="str">
        <f>IF(ISERROR(VLOOKUP(IO_Pre_14[[#This Row],[APP_ID]],Sheet1!$C$2:$C$9,1,FALSE)),"","Y")</f>
        <v/>
      </c>
      <c r="D444" s="6" t="s">
        <v>1531</v>
      </c>
      <c r="E444" s="6" t="s">
        <v>1533</v>
      </c>
      <c r="F444" s="6" t="s">
        <v>356</v>
      </c>
      <c r="G444" s="6">
        <v>1887</v>
      </c>
      <c r="H444" s="7">
        <v>0</v>
      </c>
      <c r="I444" s="7">
        <v>0</v>
      </c>
      <c r="J444" s="7">
        <v>0</v>
      </c>
      <c r="K444" s="7">
        <v>40</v>
      </c>
      <c r="L444" s="7">
        <v>85</v>
      </c>
      <c r="M444" s="7">
        <v>65</v>
      </c>
      <c r="N444" s="7">
        <v>60</v>
      </c>
      <c r="O444" s="7">
        <v>50</v>
      </c>
      <c r="P444" s="7">
        <v>55</v>
      </c>
      <c r="Q444" s="7">
        <v>25</v>
      </c>
      <c r="R444" s="7">
        <v>0</v>
      </c>
      <c r="S444" s="7">
        <v>0</v>
      </c>
      <c r="T444" s="8">
        <f>SUM(IO_Pre_14[[#This Row],[JANUARY]:[DECEMBER]])</f>
        <v>380</v>
      </c>
      <c r="U444" s="11"/>
    </row>
    <row r="445" spans="1:21" x14ac:dyDescent="0.25">
      <c r="A445" s="6" t="s">
        <v>653</v>
      </c>
      <c r="B445" s="6" t="str">
        <f>IF(ISERROR(VLOOKUP(IO_Pre_14[[#This Row],[APP_ID]],Table7[APPL_ID],1,FALSE)),"","Y")</f>
        <v>Y</v>
      </c>
      <c r="C445" s="6" t="str">
        <f>IF(ISERROR(VLOOKUP(IO_Pre_14[[#This Row],[APP_ID]],Sheet1!$C$2:$C$9,1,FALSE)),"","Y")</f>
        <v/>
      </c>
      <c r="D445" s="6" t="s">
        <v>1531</v>
      </c>
      <c r="E445" s="6" t="s">
        <v>1532</v>
      </c>
      <c r="F445" s="6" t="s">
        <v>605</v>
      </c>
      <c r="G445" s="13">
        <v>1914</v>
      </c>
      <c r="H445" s="7">
        <v>52.56</v>
      </c>
      <c r="I445" s="7">
        <v>25.97</v>
      </c>
      <c r="J445" s="7">
        <v>36.020000000000003</v>
      </c>
      <c r="K445" s="7">
        <v>40.44</v>
      </c>
      <c r="L445" s="7">
        <v>81.91</v>
      </c>
      <c r="M445" s="7">
        <v>223.34</v>
      </c>
      <c r="N445" s="7">
        <v>240.15</v>
      </c>
      <c r="O445" s="7">
        <v>183.16</v>
      </c>
      <c r="P445" s="7">
        <v>22.4</v>
      </c>
      <c r="Q445" s="7">
        <v>19.420000000000002</v>
      </c>
      <c r="R445" s="7">
        <v>10.19</v>
      </c>
      <c r="S445" s="7">
        <v>28.6</v>
      </c>
      <c r="T445" s="8">
        <f>SUM(IO_Pre_14[[#This Row],[JANUARY]:[DECEMBER]])</f>
        <v>964.16</v>
      </c>
      <c r="U445" t="s">
        <v>1498</v>
      </c>
    </row>
    <row r="446" spans="1:21" x14ac:dyDescent="0.25">
      <c r="A446" s="6" t="s">
        <v>291</v>
      </c>
      <c r="B446" s="6" t="str">
        <f>IF(ISERROR(VLOOKUP(IO_Pre_14[[#This Row],[APP_ID]],Table7[APPL_ID],1,FALSE)),"","Y")</f>
        <v>Y</v>
      </c>
      <c r="C446" s="6" t="str">
        <f>IF(ISERROR(VLOOKUP(IO_Pre_14[[#This Row],[APP_ID]],Sheet1!$C$2:$C$9,1,FALSE)),"","Y")</f>
        <v/>
      </c>
      <c r="D446" s="6" t="s">
        <v>1531</v>
      </c>
      <c r="E446" s="6" t="s">
        <v>1532</v>
      </c>
      <c r="F446" s="6" t="s">
        <v>69</v>
      </c>
      <c r="G446" s="6">
        <v>1873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88.25</v>
      </c>
      <c r="N446" s="7">
        <v>95.18</v>
      </c>
      <c r="O446" s="7">
        <v>66.59</v>
      </c>
      <c r="P446" s="7">
        <v>5.62</v>
      </c>
      <c r="Q446" s="7">
        <v>0</v>
      </c>
      <c r="R446" s="7">
        <v>0</v>
      </c>
      <c r="S446" s="7">
        <v>0</v>
      </c>
      <c r="T446" s="8">
        <f>SUM(IO_Pre_14[[#This Row],[JANUARY]:[DECEMBER]])</f>
        <v>255.64000000000001</v>
      </c>
      <c r="U446" s="11"/>
    </row>
    <row r="447" spans="1:21" x14ac:dyDescent="0.25">
      <c r="A447" s="6" t="s">
        <v>315</v>
      </c>
      <c r="B447" s="6" t="str">
        <f>IF(ISERROR(VLOOKUP(IO_Pre_14[[#This Row],[APP_ID]],Table7[APPL_ID],1,FALSE)),"","Y")</f>
        <v>Y</v>
      </c>
      <c r="C447" s="6" t="str">
        <f>IF(ISERROR(VLOOKUP(IO_Pre_14[[#This Row],[APP_ID]],Sheet1!$C$2:$C$9,1,FALSE)),"","Y")</f>
        <v/>
      </c>
      <c r="D447" s="6" t="s">
        <v>1531</v>
      </c>
      <c r="E447" s="6" t="s">
        <v>1532</v>
      </c>
      <c r="F447" s="6" t="s">
        <v>316</v>
      </c>
      <c r="G447" s="6">
        <v>1860</v>
      </c>
      <c r="H447" s="7">
        <v>0</v>
      </c>
      <c r="I447" s="7">
        <v>0</v>
      </c>
      <c r="J447" s="7">
        <v>109.68</v>
      </c>
      <c r="K447" s="7">
        <v>95.91</v>
      </c>
      <c r="L447" s="7">
        <v>181.2</v>
      </c>
      <c r="M447" s="7">
        <v>203.91</v>
      </c>
      <c r="N447" s="7">
        <v>96.24</v>
      </c>
      <c r="O447" s="7">
        <v>41.78</v>
      </c>
      <c r="P447" s="7">
        <v>25.53</v>
      </c>
      <c r="Q447" s="7">
        <v>0</v>
      </c>
      <c r="R447" s="7">
        <v>0</v>
      </c>
      <c r="S447" s="7">
        <v>0</v>
      </c>
      <c r="T447" s="8">
        <f>SUM(IO_Pre_14[[#This Row],[JANUARY]:[DECEMBER]])</f>
        <v>754.24999999999989</v>
      </c>
      <c r="U447" s="11"/>
    </row>
    <row r="448" spans="1:21" x14ac:dyDescent="0.25">
      <c r="A448" s="6" t="s">
        <v>280</v>
      </c>
      <c r="B448" s="6" t="str">
        <f>IF(ISERROR(VLOOKUP(IO_Pre_14[[#This Row],[APP_ID]],Table7[APPL_ID],1,FALSE)),"","Y")</f>
        <v>Y</v>
      </c>
      <c r="C448" s="6" t="str">
        <f>IF(ISERROR(VLOOKUP(IO_Pre_14[[#This Row],[APP_ID]],Sheet1!$C$2:$C$9,1,FALSE)),"","Y")</f>
        <v/>
      </c>
      <c r="D448" s="6" t="s">
        <v>1531</v>
      </c>
      <c r="E448" s="6" t="s">
        <v>1532</v>
      </c>
      <c r="F448" s="6" t="s">
        <v>69</v>
      </c>
      <c r="G448" s="6">
        <v>1873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122.92</v>
      </c>
      <c r="N448" s="7">
        <v>132.59</v>
      </c>
      <c r="O448" s="7">
        <v>92.76</v>
      </c>
      <c r="P448" s="7">
        <v>7.83</v>
      </c>
      <c r="Q448" s="7">
        <v>0</v>
      </c>
      <c r="R448" s="7">
        <v>0</v>
      </c>
      <c r="S448" s="7">
        <v>0</v>
      </c>
      <c r="T448" s="8">
        <f>SUM(IO_Pre_14[[#This Row],[JANUARY]:[DECEMBER]])</f>
        <v>356.09999999999997</v>
      </c>
      <c r="U448" s="11"/>
    </row>
    <row r="449" spans="1:21" x14ac:dyDescent="0.25">
      <c r="A449" s="6" t="s">
        <v>348</v>
      </c>
      <c r="B449" s="6" t="str">
        <f>IF(ISERROR(VLOOKUP(IO_Pre_14[[#This Row],[APP_ID]],Table7[APPL_ID],1,FALSE)),"","Y")</f>
        <v>Y</v>
      </c>
      <c r="C449" s="6" t="str">
        <f>IF(ISERROR(VLOOKUP(IO_Pre_14[[#This Row],[APP_ID]],Sheet1!$C$2:$C$9,1,FALSE)),"","Y")</f>
        <v/>
      </c>
      <c r="D449" s="6" t="s">
        <v>1531</v>
      </c>
      <c r="E449" s="6" t="s">
        <v>1532</v>
      </c>
      <c r="F449" s="6" t="s">
        <v>345</v>
      </c>
      <c r="G449" s="6">
        <v>1869</v>
      </c>
      <c r="H449" s="7">
        <v>0</v>
      </c>
      <c r="I449" s="7">
        <v>25.12</v>
      </c>
      <c r="J449" s="7">
        <v>0</v>
      </c>
      <c r="K449" s="7">
        <v>16.399999999999999</v>
      </c>
      <c r="L449" s="7">
        <v>23.6</v>
      </c>
      <c r="M449" s="7">
        <v>25.8</v>
      </c>
      <c r="N449" s="7">
        <v>24.42</v>
      </c>
      <c r="O449" s="7">
        <v>20.92</v>
      </c>
      <c r="P449" s="7">
        <v>0</v>
      </c>
      <c r="Q449" s="7">
        <v>0</v>
      </c>
      <c r="R449" s="7">
        <v>0</v>
      </c>
      <c r="S449" s="7">
        <v>0</v>
      </c>
      <c r="T449" s="8">
        <f>SUM(IO_Pre_14[[#This Row],[JANUARY]:[DECEMBER]])</f>
        <v>136.26</v>
      </c>
      <c r="U449" s="11"/>
    </row>
    <row r="450" spans="1:21" x14ac:dyDescent="0.25">
      <c r="A450" s="6" t="s">
        <v>224</v>
      </c>
      <c r="B450" s="6" t="str">
        <f>IF(ISERROR(VLOOKUP(IO_Pre_14[[#This Row],[APP_ID]],Table7[APPL_ID],1,FALSE)),"","Y")</f>
        <v>Y</v>
      </c>
      <c r="C450" s="6" t="str">
        <f>IF(ISERROR(VLOOKUP(IO_Pre_14[[#This Row],[APP_ID]],Sheet1!$C$2:$C$9,1,FALSE)),"","Y")</f>
        <v/>
      </c>
      <c r="D450" s="6" t="s">
        <v>1531</v>
      </c>
      <c r="E450" s="6" t="s">
        <v>1532</v>
      </c>
      <c r="F450" s="6" t="s">
        <v>225</v>
      </c>
      <c r="G450" s="6">
        <v>1869</v>
      </c>
      <c r="H450" s="7">
        <v>0</v>
      </c>
      <c r="I450" s="7">
        <v>50</v>
      </c>
      <c r="J450" s="7">
        <v>50</v>
      </c>
      <c r="K450" s="7">
        <v>120</v>
      </c>
      <c r="L450" s="7">
        <v>363</v>
      </c>
      <c r="M450" s="7">
        <v>600</v>
      </c>
      <c r="N450" s="7">
        <v>600</v>
      </c>
      <c r="O450" s="7">
        <v>400</v>
      </c>
      <c r="P450" s="7">
        <v>40</v>
      </c>
      <c r="Q450" s="7">
        <v>40</v>
      </c>
      <c r="R450" s="7">
        <v>0</v>
      </c>
      <c r="S450" s="7">
        <v>0</v>
      </c>
      <c r="T450" s="8">
        <f>SUM(IO_Pre_14[[#This Row],[JANUARY]:[DECEMBER]])</f>
        <v>2263</v>
      </c>
      <c r="U450" s="11"/>
    </row>
    <row r="451" spans="1:21" x14ac:dyDescent="0.25">
      <c r="A451" s="6" t="s">
        <v>344</v>
      </c>
      <c r="B451" s="6" t="str">
        <f>IF(ISERROR(VLOOKUP(IO_Pre_14[[#This Row],[APP_ID]],Table7[APPL_ID],1,FALSE)),"","Y")</f>
        <v>Y</v>
      </c>
      <c r="C451" s="6" t="str">
        <f>IF(ISERROR(VLOOKUP(IO_Pre_14[[#This Row],[APP_ID]],Sheet1!$C$2:$C$9,1,FALSE)),"","Y")</f>
        <v/>
      </c>
      <c r="D451" s="6" t="s">
        <v>1531</v>
      </c>
      <c r="E451" s="6" t="s">
        <v>1532</v>
      </c>
      <c r="F451" s="6" t="s">
        <v>345</v>
      </c>
      <c r="G451" s="6">
        <v>1869</v>
      </c>
      <c r="H451" s="7">
        <v>0</v>
      </c>
      <c r="I451" s="7">
        <v>0</v>
      </c>
      <c r="J451" s="7">
        <v>30.79</v>
      </c>
      <c r="K451" s="7">
        <v>37.840000000000003</v>
      </c>
      <c r="L451" s="7">
        <v>54.46</v>
      </c>
      <c r="M451" s="7">
        <v>59.53</v>
      </c>
      <c r="N451" s="7">
        <v>56.35</v>
      </c>
      <c r="O451" s="7">
        <v>48.28</v>
      </c>
      <c r="P451" s="7">
        <v>0</v>
      </c>
      <c r="Q451" s="7">
        <v>0</v>
      </c>
      <c r="R451" s="7">
        <v>0</v>
      </c>
      <c r="S451" s="7">
        <v>0</v>
      </c>
      <c r="T451" s="8">
        <f>SUM(IO_Pre_14[[#This Row],[JANUARY]:[DECEMBER]])</f>
        <v>287.25</v>
      </c>
      <c r="U451" s="11"/>
    </row>
    <row r="452" spans="1:21" x14ac:dyDescent="0.25">
      <c r="A452" s="6" t="s">
        <v>1080</v>
      </c>
      <c r="B452" s="6" t="str">
        <f>IF(ISERROR(VLOOKUP(IO_Pre_14[[#This Row],[APP_ID]],Table7[APPL_ID],1,FALSE)),"","Y")</f>
        <v>Y</v>
      </c>
      <c r="C452" s="6" t="str">
        <f>IF(ISERROR(VLOOKUP(IO_Pre_14[[#This Row],[APP_ID]],Sheet1!$C$2:$C$9,1,FALSE)),"","Y")</f>
        <v/>
      </c>
      <c r="D452" s="6" t="s">
        <v>1531</v>
      </c>
      <c r="E452" s="6" t="s">
        <v>1532</v>
      </c>
      <c r="F452" s="6" t="s">
        <v>1081</v>
      </c>
      <c r="G452" s="12">
        <v>1865</v>
      </c>
      <c r="H452" s="7">
        <v>0</v>
      </c>
      <c r="I452" s="7">
        <v>0</v>
      </c>
      <c r="J452" s="7">
        <v>0</v>
      </c>
      <c r="K452" s="7">
        <v>0</v>
      </c>
      <c r="L452" s="7">
        <v>144.66</v>
      </c>
      <c r="M452" s="7">
        <v>158.12</v>
      </c>
      <c r="N452" s="7">
        <v>149.68</v>
      </c>
      <c r="O452" s="7">
        <v>128.25</v>
      </c>
      <c r="P452" s="7">
        <v>100.92</v>
      </c>
      <c r="Q452" s="7">
        <v>0</v>
      </c>
      <c r="R452" s="7">
        <v>0</v>
      </c>
      <c r="S452" s="7">
        <v>0</v>
      </c>
      <c r="T452" s="8">
        <f>SUM(IO_Pre_14[[#This Row],[JANUARY]:[DECEMBER]])</f>
        <v>681.63</v>
      </c>
      <c r="U452" s="11"/>
    </row>
    <row r="453" spans="1:21" x14ac:dyDescent="0.25">
      <c r="A453" s="6" t="s">
        <v>663</v>
      </c>
      <c r="B453" s="6" t="str">
        <f>IF(ISERROR(VLOOKUP(IO_Pre_14[[#This Row],[APP_ID]],Table7[APPL_ID],1,FALSE)),"","Y")</f>
        <v>Y</v>
      </c>
      <c r="C453" s="6" t="str">
        <f>IF(ISERROR(VLOOKUP(IO_Pre_14[[#This Row],[APP_ID]],Sheet1!$C$2:$C$9,1,FALSE)),"","Y")</f>
        <v/>
      </c>
      <c r="D453" s="6" t="s">
        <v>1531</v>
      </c>
      <c r="E453" s="6" t="s">
        <v>1532</v>
      </c>
      <c r="F453" s="6" t="s">
        <v>664</v>
      </c>
      <c r="G453" s="6">
        <v>1869</v>
      </c>
      <c r="H453" s="7">
        <v>51.29</v>
      </c>
      <c r="I453" s="7">
        <v>22.87</v>
      </c>
      <c r="J453" s="7">
        <v>57.59</v>
      </c>
      <c r="K453" s="7">
        <v>137.71</v>
      </c>
      <c r="L453" s="7">
        <v>203.21</v>
      </c>
      <c r="M453" s="7">
        <v>213.27</v>
      </c>
      <c r="N453" s="7">
        <v>169.4</v>
      </c>
      <c r="O453" s="7">
        <v>8.7899999999999991</v>
      </c>
      <c r="P453" s="7">
        <v>6.56</v>
      </c>
      <c r="Q453" s="7">
        <v>17.61</v>
      </c>
      <c r="R453" s="7">
        <v>19.05</v>
      </c>
      <c r="S453" s="7">
        <v>21.83</v>
      </c>
      <c r="T453" s="8">
        <f>SUM(IO_Pre_14[[#This Row],[JANUARY]:[DECEMBER]])</f>
        <v>929.18</v>
      </c>
      <c r="U453" s="11"/>
    </row>
    <row r="454" spans="1:21" x14ac:dyDescent="0.25">
      <c r="A454" s="6" t="s">
        <v>363</v>
      </c>
      <c r="B454" s="6" t="str">
        <f>IF(ISERROR(VLOOKUP(IO_Pre_14[[#This Row],[APP_ID]],Table7[APPL_ID],1,FALSE)),"","Y")</f>
        <v>Y</v>
      </c>
      <c r="C454" s="6" t="str">
        <f>IF(ISERROR(VLOOKUP(IO_Pre_14[[#This Row],[APP_ID]],Sheet1!$C$2:$C$9,1,FALSE)),"","Y")</f>
        <v/>
      </c>
      <c r="D454" s="6" t="s">
        <v>1531</v>
      </c>
      <c r="E454" s="6" t="s">
        <v>1532</v>
      </c>
      <c r="F454" s="6" t="s">
        <v>345</v>
      </c>
      <c r="G454" s="6">
        <v>1869</v>
      </c>
      <c r="H454" s="7">
        <v>0</v>
      </c>
      <c r="I454" s="7">
        <v>9.25</v>
      </c>
      <c r="J454" s="7">
        <v>0</v>
      </c>
      <c r="K454" s="7">
        <v>21.74</v>
      </c>
      <c r="L454" s="7">
        <v>63.3</v>
      </c>
      <c r="M454" s="7">
        <v>119.74</v>
      </c>
      <c r="N454" s="7">
        <v>98.36</v>
      </c>
      <c r="O454" s="7">
        <v>27.77</v>
      </c>
      <c r="P454" s="7">
        <v>14.41</v>
      </c>
      <c r="Q454" s="7">
        <v>0</v>
      </c>
      <c r="R454" s="7">
        <v>0</v>
      </c>
      <c r="S454" s="7">
        <v>0</v>
      </c>
      <c r="T454" s="8">
        <f>SUM(IO_Pre_14[[#This Row],[JANUARY]:[DECEMBER]])</f>
        <v>354.57</v>
      </c>
      <c r="U454" s="11"/>
    </row>
    <row r="455" spans="1:21" x14ac:dyDescent="0.25">
      <c r="A455" s="6" t="s">
        <v>360</v>
      </c>
      <c r="B455" s="6" t="str">
        <f>IF(ISERROR(VLOOKUP(IO_Pre_14[[#This Row],[APP_ID]],Table7[APPL_ID],1,FALSE)),"","Y")</f>
        <v>Y</v>
      </c>
      <c r="C455" s="6" t="str">
        <f>IF(ISERROR(VLOOKUP(IO_Pre_14[[#This Row],[APP_ID]],Sheet1!$C$2:$C$9,1,FALSE)),"","Y")</f>
        <v/>
      </c>
      <c r="D455" s="6" t="s">
        <v>1531</v>
      </c>
      <c r="E455" s="6" t="s">
        <v>1532</v>
      </c>
      <c r="F455" s="6" t="s">
        <v>345</v>
      </c>
      <c r="G455" s="6">
        <v>1869</v>
      </c>
      <c r="H455" s="7">
        <v>0</v>
      </c>
      <c r="I455" s="7">
        <v>34.67</v>
      </c>
      <c r="J455" s="7">
        <v>0</v>
      </c>
      <c r="K455" s="7">
        <v>16.690000000000001</v>
      </c>
      <c r="L455" s="7">
        <v>41.51</v>
      </c>
      <c r="M455" s="7">
        <v>83.19</v>
      </c>
      <c r="N455" s="7">
        <v>74.650000000000006</v>
      </c>
      <c r="O455" s="7">
        <v>23.48</v>
      </c>
      <c r="P455" s="7">
        <v>12.66</v>
      </c>
      <c r="Q455" s="7">
        <v>0</v>
      </c>
      <c r="R455" s="7">
        <v>0</v>
      </c>
      <c r="S455" s="7">
        <v>0</v>
      </c>
      <c r="T455" s="8">
        <f>SUM(IO_Pre_14[[#This Row],[JANUARY]:[DECEMBER]])</f>
        <v>286.85000000000002</v>
      </c>
      <c r="U455" s="11"/>
    </row>
    <row r="456" spans="1:21" x14ac:dyDescent="0.25">
      <c r="A456" s="6" t="s">
        <v>350</v>
      </c>
      <c r="B456" s="6" t="str">
        <f>IF(ISERROR(VLOOKUP(IO_Pre_14[[#This Row],[APP_ID]],Table7[APPL_ID],1,FALSE)),"","Y")</f>
        <v>Y</v>
      </c>
      <c r="C456" s="6" t="str">
        <f>IF(ISERROR(VLOOKUP(IO_Pre_14[[#This Row],[APP_ID]],Sheet1!$C$2:$C$9,1,FALSE)),"","Y")</f>
        <v/>
      </c>
      <c r="D456" s="6" t="s">
        <v>1531</v>
      </c>
      <c r="E456" s="6" t="s">
        <v>1532</v>
      </c>
      <c r="F456" s="6" t="s">
        <v>345</v>
      </c>
      <c r="G456" s="13">
        <v>1869</v>
      </c>
      <c r="H456" s="7">
        <v>0</v>
      </c>
      <c r="I456" s="7">
        <v>68.239999999999995</v>
      </c>
      <c r="J456" s="7">
        <v>36.43</v>
      </c>
      <c r="K456" s="7">
        <v>10.74</v>
      </c>
      <c r="L456" s="7">
        <v>51.43</v>
      </c>
      <c r="M456" s="7">
        <v>128.22999999999999</v>
      </c>
      <c r="N456" s="7">
        <v>102.52</v>
      </c>
      <c r="O456" s="7">
        <v>13.7</v>
      </c>
      <c r="P456" s="7">
        <v>0</v>
      </c>
      <c r="Q456" s="7">
        <v>0</v>
      </c>
      <c r="R456" s="7">
        <v>0</v>
      </c>
      <c r="S456" s="7">
        <v>0</v>
      </c>
      <c r="T456" s="8">
        <f>SUM(IO_Pre_14[[#This Row],[JANUARY]:[DECEMBER]])</f>
        <v>411.28999999999991</v>
      </c>
      <c r="U456" s="14" t="s">
        <v>1499</v>
      </c>
    </row>
    <row r="457" spans="1:21" x14ac:dyDescent="0.25">
      <c r="A457" s="6" t="s">
        <v>359</v>
      </c>
      <c r="B457" s="6" t="str">
        <f>IF(ISERROR(VLOOKUP(IO_Pre_14[[#This Row],[APP_ID]],Table7[APPL_ID],1,FALSE)),"","Y")</f>
        <v>Y</v>
      </c>
      <c r="C457" s="6" t="str">
        <f>IF(ISERROR(VLOOKUP(IO_Pre_14[[#This Row],[APP_ID]],Sheet1!$C$2:$C$9,1,FALSE)),"","Y")</f>
        <v/>
      </c>
      <c r="D457" s="6" t="s">
        <v>1531</v>
      </c>
      <c r="E457" s="6" t="s">
        <v>1532</v>
      </c>
      <c r="F457" s="6" t="s">
        <v>345</v>
      </c>
      <c r="G457" s="6">
        <v>1869</v>
      </c>
      <c r="H457" s="7">
        <v>0</v>
      </c>
      <c r="I457" s="7">
        <v>12.19</v>
      </c>
      <c r="J457" s="7">
        <v>0</v>
      </c>
      <c r="K457" s="7">
        <v>47.98</v>
      </c>
      <c r="L457" s="7">
        <v>76.569999999999993</v>
      </c>
      <c r="M457" s="7">
        <v>95.33</v>
      </c>
      <c r="N457" s="7">
        <v>86.87</v>
      </c>
      <c r="O457" s="7">
        <v>61.19</v>
      </c>
      <c r="P457" s="7">
        <v>0</v>
      </c>
      <c r="Q457" s="7">
        <v>0</v>
      </c>
      <c r="R457" s="7">
        <v>0</v>
      </c>
      <c r="S457" s="7">
        <v>0</v>
      </c>
      <c r="T457" s="8">
        <f>SUM(IO_Pre_14[[#This Row],[JANUARY]:[DECEMBER]])</f>
        <v>380.13</v>
      </c>
      <c r="U457" s="11"/>
    </row>
    <row r="458" spans="1:21" x14ac:dyDescent="0.25">
      <c r="A458" s="6" t="s">
        <v>353</v>
      </c>
      <c r="B458" s="6" t="str">
        <f>IF(ISERROR(VLOOKUP(IO_Pre_14[[#This Row],[APP_ID]],Table7[APPL_ID],1,FALSE)),"","Y")</f>
        <v>Y</v>
      </c>
      <c r="C458" s="6" t="str">
        <f>IF(ISERROR(VLOOKUP(IO_Pre_14[[#This Row],[APP_ID]],Sheet1!$C$2:$C$9,1,FALSE)),"","Y")</f>
        <v/>
      </c>
      <c r="D458" s="6" t="s">
        <v>1531</v>
      </c>
      <c r="E458" s="6" t="s">
        <v>1532</v>
      </c>
      <c r="F458" s="6" t="s">
        <v>345</v>
      </c>
      <c r="G458" s="6">
        <v>1869</v>
      </c>
      <c r="H458" s="7">
        <v>0</v>
      </c>
      <c r="I458" s="7">
        <v>45.09</v>
      </c>
      <c r="J458" s="7">
        <v>0</v>
      </c>
      <c r="K458" s="7">
        <v>34.22</v>
      </c>
      <c r="L458" s="7">
        <v>76.97</v>
      </c>
      <c r="M458" s="7">
        <v>127.38</v>
      </c>
      <c r="N458" s="7">
        <v>23.56</v>
      </c>
      <c r="O458" s="7">
        <v>43.67</v>
      </c>
      <c r="P458" s="7">
        <v>0</v>
      </c>
      <c r="Q458" s="7">
        <v>0</v>
      </c>
      <c r="R458" s="7">
        <v>0</v>
      </c>
      <c r="S458" s="7">
        <v>0</v>
      </c>
      <c r="T458" s="8">
        <f>SUM(IO_Pre_14[[#This Row],[JANUARY]:[DECEMBER]])</f>
        <v>350.89</v>
      </c>
      <c r="U458" s="11"/>
    </row>
    <row r="459" spans="1:21" x14ac:dyDescent="0.25">
      <c r="A459" s="6" t="s">
        <v>999</v>
      </c>
      <c r="B459" s="6" t="str">
        <f>IF(ISERROR(VLOOKUP(IO_Pre_14[[#This Row],[APP_ID]],Table7[APPL_ID],1,FALSE)),"","Y")</f>
        <v>Y</v>
      </c>
      <c r="C459" s="6" t="str">
        <f>IF(ISERROR(VLOOKUP(IO_Pre_14[[#This Row],[APP_ID]],Sheet1!$C$2:$C$9,1,FALSE)),"","Y")</f>
        <v/>
      </c>
      <c r="D459" s="6" t="s">
        <v>1531</v>
      </c>
      <c r="E459" s="6" t="s">
        <v>1532</v>
      </c>
      <c r="F459" s="6" t="s">
        <v>1000</v>
      </c>
      <c r="G459" s="6">
        <v>1850</v>
      </c>
      <c r="H459" s="7">
        <v>38.14</v>
      </c>
      <c r="I459" s="7">
        <v>12.28</v>
      </c>
      <c r="J459" s="7">
        <v>27.98</v>
      </c>
      <c r="K459" s="7">
        <v>26.46</v>
      </c>
      <c r="L459" s="7">
        <v>50.2</v>
      </c>
      <c r="M459" s="7">
        <v>134.62</v>
      </c>
      <c r="N459" s="7">
        <v>140.85</v>
      </c>
      <c r="O459" s="7">
        <v>101.97</v>
      </c>
      <c r="P459" s="7">
        <v>13.18</v>
      </c>
      <c r="Q459" s="7">
        <v>13.09</v>
      </c>
      <c r="R459" s="7">
        <v>90.67</v>
      </c>
      <c r="S459" s="7">
        <v>92.74</v>
      </c>
      <c r="T459" s="8">
        <f>SUM(IO_Pre_14[[#This Row],[JANUARY]:[DECEMBER]])</f>
        <v>742.18</v>
      </c>
      <c r="U459" s="11"/>
    </row>
    <row r="460" spans="1:21" x14ac:dyDescent="0.25">
      <c r="A460" s="6" t="s">
        <v>541</v>
      </c>
      <c r="B460" s="6" t="str">
        <f>IF(ISERROR(VLOOKUP(IO_Pre_14[[#This Row],[APP_ID]],Table7[APPL_ID],1,FALSE)),"","Y")</f>
        <v>Y</v>
      </c>
      <c r="C460" s="6" t="str">
        <f>IF(ISERROR(VLOOKUP(IO_Pre_14[[#This Row],[APP_ID]],Sheet1!$C$2:$C$9,1,FALSE)),"","Y")</f>
        <v/>
      </c>
      <c r="D460" s="6" t="s">
        <v>1531</v>
      </c>
      <c r="E460" s="6" t="s">
        <v>1532</v>
      </c>
      <c r="F460" s="6" t="s">
        <v>542</v>
      </c>
      <c r="G460" s="6">
        <v>1866</v>
      </c>
      <c r="H460" s="7">
        <v>103.88</v>
      </c>
      <c r="I460" s="7">
        <v>0</v>
      </c>
      <c r="J460" s="7">
        <v>0</v>
      </c>
      <c r="K460" s="7">
        <v>0</v>
      </c>
      <c r="L460" s="7">
        <v>45.42</v>
      </c>
      <c r="M460" s="7">
        <v>128.07</v>
      </c>
      <c r="N460" s="7">
        <v>138.13</v>
      </c>
      <c r="O460" s="7">
        <v>96.64</v>
      </c>
      <c r="P460" s="7">
        <v>0</v>
      </c>
      <c r="Q460" s="7">
        <v>0</v>
      </c>
      <c r="R460" s="7">
        <v>78.290000000000006</v>
      </c>
      <c r="S460" s="7">
        <v>80.94</v>
      </c>
      <c r="T460" s="8">
        <f>SUM(IO_Pre_14[[#This Row],[JANUARY]:[DECEMBER]])</f>
        <v>671.36999999999989</v>
      </c>
      <c r="U460" s="11"/>
    </row>
    <row r="461" spans="1:21" x14ac:dyDescent="0.25">
      <c r="A461" s="6" t="s">
        <v>698</v>
      </c>
      <c r="B461" s="6" t="str">
        <f>IF(ISERROR(VLOOKUP(IO_Pre_14[[#This Row],[APP_ID]],Table7[APPL_ID],1,FALSE)),"","Y")</f>
        <v>Y</v>
      </c>
      <c r="C461" s="6" t="str">
        <f>IF(ISERROR(VLOOKUP(IO_Pre_14[[#This Row],[APP_ID]],Sheet1!$C$2:$C$9,1,FALSE)),"","Y")</f>
        <v/>
      </c>
      <c r="D461" s="6" t="s">
        <v>1531</v>
      </c>
      <c r="E461" s="6" t="s">
        <v>1533</v>
      </c>
      <c r="F461" s="6" t="s">
        <v>699</v>
      </c>
      <c r="G461" s="6">
        <v>1876</v>
      </c>
      <c r="H461" s="7">
        <v>35.46</v>
      </c>
      <c r="I461" s="7">
        <v>31.18</v>
      </c>
      <c r="J461" s="7">
        <v>56.11</v>
      </c>
      <c r="K461" s="7">
        <v>73.89</v>
      </c>
      <c r="L461" s="7">
        <v>131.96</v>
      </c>
      <c r="M461" s="7">
        <v>154.05000000000001</v>
      </c>
      <c r="N461" s="7">
        <v>144.72999999999999</v>
      </c>
      <c r="O461" s="7">
        <v>124.35</v>
      </c>
      <c r="P461" s="7">
        <v>95.78</v>
      </c>
      <c r="Q461" s="7">
        <v>60.46</v>
      </c>
      <c r="R461" s="7">
        <v>22.01</v>
      </c>
      <c r="S461" s="7">
        <v>19.989999999999998</v>
      </c>
      <c r="T461" s="8">
        <f>SUM(IO_Pre_14[[#This Row],[JANUARY]:[DECEMBER]])</f>
        <v>949.97</v>
      </c>
      <c r="U461" s="11"/>
    </row>
    <row r="462" spans="1:21" x14ac:dyDescent="0.25">
      <c r="A462" s="6" t="s">
        <v>1155</v>
      </c>
      <c r="B462" s="6" t="str">
        <f>IF(ISERROR(VLOOKUP(IO_Pre_14[[#This Row],[APP_ID]],Table7[APPL_ID],1,FALSE)),"","Y")</f>
        <v>Y</v>
      </c>
      <c r="C462" s="6" t="str">
        <f>IF(ISERROR(VLOOKUP(IO_Pre_14[[#This Row],[APP_ID]],Sheet1!$C$2:$C$9,1,FALSE)),"","Y")</f>
        <v/>
      </c>
      <c r="D462" s="6" t="s">
        <v>1531</v>
      </c>
      <c r="E462" s="6" t="s">
        <v>1532</v>
      </c>
      <c r="F462" s="6" t="s">
        <v>1156</v>
      </c>
      <c r="G462" s="6">
        <v>1877</v>
      </c>
      <c r="H462" s="7">
        <v>0</v>
      </c>
      <c r="I462" s="7">
        <v>0</v>
      </c>
      <c r="J462" s="7">
        <v>0</v>
      </c>
      <c r="K462" s="7">
        <v>3.89</v>
      </c>
      <c r="L462" s="7">
        <v>31.75</v>
      </c>
      <c r="M462" s="7">
        <v>77.3</v>
      </c>
      <c r="N462" s="7">
        <v>70.39</v>
      </c>
      <c r="O462" s="7">
        <v>23.23</v>
      </c>
      <c r="P462" s="7">
        <v>1.96</v>
      </c>
      <c r="Q462" s="7">
        <v>0</v>
      </c>
      <c r="R462" s="7">
        <v>0</v>
      </c>
      <c r="S462" s="7">
        <v>0</v>
      </c>
      <c r="T462" s="8">
        <f>SUM(IO_Pre_14[[#This Row],[JANUARY]:[DECEMBER]])</f>
        <v>208.51999999999998</v>
      </c>
      <c r="U462" s="11"/>
    </row>
    <row r="463" spans="1:21" x14ac:dyDescent="0.25">
      <c r="A463" s="6" t="s">
        <v>722</v>
      </c>
      <c r="B463" s="6" t="str">
        <f>IF(ISERROR(VLOOKUP(IO_Pre_14[[#This Row],[APP_ID]],Table7[APPL_ID],1,FALSE)),"","Y")</f>
        <v>Y</v>
      </c>
      <c r="C463" s="6" t="str">
        <f>IF(ISERROR(VLOOKUP(IO_Pre_14[[#This Row],[APP_ID]],Sheet1!$C$2:$C$9,1,FALSE)),"","Y")</f>
        <v/>
      </c>
      <c r="D463" s="6" t="s">
        <v>1531</v>
      </c>
      <c r="E463" s="6" t="s">
        <v>1532</v>
      </c>
      <c r="F463" s="6" t="s">
        <v>721</v>
      </c>
      <c r="G463" s="6">
        <v>1869</v>
      </c>
      <c r="H463" s="7">
        <v>0</v>
      </c>
      <c r="I463" s="7">
        <v>0</v>
      </c>
      <c r="J463" s="7">
        <v>0</v>
      </c>
      <c r="K463" s="7">
        <v>0</v>
      </c>
      <c r="L463" s="7">
        <v>55.39</v>
      </c>
      <c r="M463" s="7">
        <v>105.05</v>
      </c>
      <c r="N463" s="7">
        <v>129.88</v>
      </c>
      <c r="O463" s="7">
        <v>0</v>
      </c>
      <c r="P463" s="7">
        <v>0</v>
      </c>
      <c r="Q463" s="7">
        <v>47.75</v>
      </c>
      <c r="R463" s="7">
        <v>0</v>
      </c>
      <c r="S463" s="7">
        <v>0</v>
      </c>
      <c r="T463" s="8">
        <f>SUM(IO_Pre_14[[#This Row],[JANUARY]:[DECEMBER]])</f>
        <v>338.07</v>
      </c>
      <c r="U463" s="11"/>
    </row>
    <row r="464" spans="1:21" x14ac:dyDescent="0.25">
      <c r="A464" s="6" t="s">
        <v>1166</v>
      </c>
      <c r="B464" s="6" t="str">
        <f>IF(ISERROR(VLOOKUP(IO_Pre_14[[#This Row],[APP_ID]],Table7[APPL_ID],1,FALSE)),"","Y")</f>
        <v>Y</v>
      </c>
      <c r="C464" s="6" t="str">
        <f>IF(ISERROR(VLOOKUP(IO_Pre_14[[#This Row],[APP_ID]],Sheet1!$C$2:$C$9,1,FALSE)),"","Y")</f>
        <v/>
      </c>
      <c r="D464" s="6" t="s">
        <v>1531</v>
      </c>
      <c r="E464" s="6" t="s">
        <v>1532</v>
      </c>
      <c r="F464" s="6" t="s">
        <v>1156</v>
      </c>
      <c r="G464" s="6">
        <v>1877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7">
        <v>0</v>
      </c>
      <c r="S464" s="7">
        <v>0</v>
      </c>
      <c r="T464" s="8">
        <f>SUM(IO_Pre_14[[#This Row],[JANUARY]:[DECEMBER]])</f>
        <v>0</v>
      </c>
      <c r="U464" s="11"/>
    </row>
    <row r="465" spans="1:21" x14ac:dyDescent="0.25">
      <c r="A465" s="6" t="s">
        <v>720</v>
      </c>
      <c r="B465" s="6" t="str">
        <f>IF(ISERROR(VLOOKUP(IO_Pre_14[[#This Row],[APP_ID]],Table7[APPL_ID],1,FALSE)),"","Y")</f>
        <v>Y</v>
      </c>
      <c r="C465" s="6" t="str">
        <f>IF(ISERROR(VLOOKUP(IO_Pre_14[[#This Row],[APP_ID]],Sheet1!$C$2:$C$9,1,FALSE)),"","Y")</f>
        <v/>
      </c>
      <c r="D465" s="6" t="s">
        <v>1531</v>
      </c>
      <c r="E465" s="6" t="s">
        <v>1532</v>
      </c>
      <c r="F465" s="6" t="s">
        <v>721</v>
      </c>
      <c r="G465" s="6">
        <v>1869</v>
      </c>
      <c r="H465" s="7">
        <v>0</v>
      </c>
      <c r="I465" s="7">
        <v>0</v>
      </c>
      <c r="J465" s="7">
        <v>0</v>
      </c>
      <c r="K465" s="7">
        <v>0</v>
      </c>
      <c r="L465" s="7">
        <v>42.34</v>
      </c>
      <c r="M465" s="7">
        <v>80.3</v>
      </c>
      <c r="N465" s="7">
        <v>99.28</v>
      </c>
      <c r="O465" s="7">
        <v>0</v>
      </c>
      <c r="P465" s="7">
        <v>52.56</v>
      </c>
      <c r="Q465" s="7">
        <v>0</v>
      </c>
      <c r="R465" s="7">
        <v>0</v>
      </c>
      <c r="S465" s="7">
        <v>0</v>
      </c>
      <c r="T465" s="8">
        <f>SUM(IO_Pre_14[[#This Row],[JANUARY]:[DECEMBER]])</f>
        <v>274.48</v>
      </c>
      <c r="U465" s="11"/>
    </row>
    <row r="466" spans="1:21" x14ac:dyDescent="0.25">
      <c r="A466" s="6" t="s">
        <v>694</v>
      </c>
      <c r="B466" s="6" t="str">
        <f>IF(ISERROR(VLOOKUP(IO_Pre_14[[#This Row],[APP_ID]],Table7[APPL_ID],1,FALSE)),"","Y")</f>
        <v>Y</v>
      </c>
      <c r="C466" s="6" t="str">
        <f>IF(ISERROR(VLOOKUP(IO_Pre_14[[#This Row],[APP_ID]],Sheet1!$C$2:$C$9,1,FALSE)),"","Y")</f>
        <v/>
      </c>
      <c r="D466" s="6" t="s">
        <v>1531</v>
      </c>
      <c r="E466" s="6" t="s">
        <v>1533</v>
      </c>
      <c r="F466" s="6" t="s">
        <v>683</v>
      </c>
      <c r="G466" s="6">
        <v>1860</v>
      </c>
      <c r="H466" s="7">
        <v>21.15</v>
      </c>
      <c r="I466" s="7">
        <v>18.600000000000001</v>
      </c>
      <c r="J466" s="7">
        <v>33.46</v>
      </c>
      <c r="K466" s="7">
        <v>44.06</v>
      </c>
      <c r="L466" s="7">
        <v>78.7</v>
      </c>
      <c r="M466" s="7">
        <v>91.87</v>
      </c>
      <c r="N466" s="7">
        <v>86.31</v>
      </c>
      <c r="O466" s="7">
        <v>74.16</v>
      </c>
      <c r="P466" s="7">
        <v>57.12</v>
      </c>
      <c r="Q466" s="7">
        <v>36.06</v>
      </c>
      <c r="R466" s="7">
        <v>13.12</v>
      </c>
      <c r="S466" s="7">
        <v>11.92</v>
      </c>
      <c r="T466" s="8">
        <f>SUM(IO_Pre_14[[#This Row],[JANUARY]:[DECEMBER]])</f>
        <v>566.53</v>
      </c>
      <c r="U466" s="11"/>
    </row>
    <row r="467" spans="1:21" x14ac:dyDescent="0.25">
      <c r="A467" s="6" t="s">
        <v>693</v>
      </c>
      <c r="B467" s="6" t="str">
        <f>IF(ISERROR(VLOOKUP(IO_Pre_14[[#This Row],[APP_ID]],Table7[APPL_ID],1,FALSE)),"","Y")</f>
        <v>Y</v>
      </c>
      <c r="C467" s="6" t="str">
        <f>IF(ISERROR(VLOOKUP(IO_Pre_14[[#This Row],[APP_ID]],Sheet1!$C$2:$C$9,1,FALSE)),"","Y")</f>
        <v/>
      </c>
      <c r="D467" s="6" t="s">
        <v>1531</v>
      </c>
      <c r="E467" s="6" t="s">
        <v>1533</v>
      </c>
      <c r="F467" s="6" t="s">
        <v>683</v>
      </c>
      <c r="G467" s="6">
        <v>1860</v>
      </c>
      <c r="H467" s="7">
        <v>21.15</v>
      </c>
      <c r="I467" s="7">
        <v>18.600000000000001</v>
      </c>
      <c r="J467" s="7">
        <v>33.46</v>
      </c>
      <c r="K467" s="7">
        <v>44.06</v>
      </c>
      <c r="L467" s="7">
        <v>78.7</v>
      </c>
      <c r="M467" s="7">
        <v>91.87</v>
      </c>
      <c r="N467" s="7">
        <v>86.31</v>
      </c>
      <c r="O467" s="7">
        <v>74.16</v>
      </c>
      <c r="P467" s="7">
        <v>57.12</v>
      </c>
      <c r="Q467" s="7">
        <v>36.06</v>
      </c>
      <c r="R467" s="7">
        <v>13.12</v>
      </c>
      <c r="S467" s="7">
        <v>11.92</v>
      </c>
      <c r="T467" s="8">
        <f>SUM(IO_Pre_14[[#This Row],[JANUARY]:[DECEMBER]])</f>
        <v>566.53</v>
      </c>
      <c r="U467" s="11"/>
    </row>
    <row r="468" spans="1:21" x14ac:dyDescent="0.25">
      <c r="A468" s="6" t="s">
        <v>68</v>
      </c>
      <c r="B468" s="6" t="str">
        <f>IF(ISERROR(VLOOKUP(IO_Pre_14[[#This Row],[APP_ID]],Table7[APPL_ID],1,FALSE)),"","Y")</f>
        <v>Y</v>
      </c>
      <c r="C468" s="6" t="str">
        <f>IF(ISERROR(VLOOKUP(IO_Pre_14[[#This Row],[APP_ID]],Sheet1!$C$2:$C$9,1,FALSE)),"","Y")</f>
        <v/>
      </c>
      <c r="D468" s="6" t="s">
        <v>1531</v>
      </c>
      <c r="E468" s="6" t="s">
        <v>1532</v>
      </c>
      <c r="F468" s="6" t="s">
        <v>69</v>
      </c>
      <c r="G468" s="6">
        <v>1876</v>
      </c>
      <c r="H468" s="7">
        <v>53.32</v>
      </c>
      <c r="I468" s="7">
        <v>0</v>
      </c>
      <c r="J468" s="7">
        <v>0</v>
      </c>
      <c r="K468" s="7">
        <v>132.11000000000001</v>
      </c>
      <c r="L468" s="7">
        <v>290.02</v>
      </c>
      <c r="M468" s="7">
        <v>215.86</v>
      </c>
      <c r="N468" s="7">
        <v>204.34</v>
      </c>
      <c r="O468" s="7">
        <v>175.08</v>
      </c>
      <c r="P468" s="7">
        <v>137.77000000000001</v>
      </c>
      <c r="Q468" s="7">
        <v>0</v>
      </c>
      <c r="R468" s="7">
        <v>0</v>
      </c>
      <c r="S468" s="7">
        <v>0</v>
      </c>
      <c r="T468" s="8">
        <f>SUM(IO_Pre_14[[#This Row],[JANUARY]:[DECEMBER]])</f>
        <v>1208.5</v>
      </c>
      <c r="U468" s="11"/>
    </row>
    <row r="469" spans="1:21" x14ac:dyDescent="0.25">
      <c r="A469" s="6" t="s">
        <v>807</v>
      </c>
      <c r="B469" s="6" t="str">
        <f>IF(ISERROR(VLOOKUP(IO_Pre_14[[#This Row],[APP_ID]],Table7[APPL_ID],1,FALSE)),"","Y")</f>
        <v>Y</v>
      </c>
      <c r="C469" s="6" t="str">
        <f>IF(ISERROR(VLOOKUP(IO_Pre_14[[#This Row],[APP_ID]],Sheet1!$C$2:$C$9,1,FALSE)),"","Y")</f>
        <v/>
      </c>
      <c r="D469" s="6" t="s">
        <v>1531</v>
      </c>
      <c r="E469" s="6" t="s">
        <v>1532</v>
      </c>
      <c r="F469" s="6" t="s">
        <v>808</v>
      </c>
      <c r="G469" s="6">
        <v>1869</v>
      </c>
      <c r="H469" s="7">
        <v>0</v>
      </c>
      <c r="I469" s="7">
        <v>0</v>
      </c>
      <c r="J469" s="7">
        <v>0</v>
      </c>
      <c r="K469" s="7">
        <v>33.840000000000003</v>
      </c>
      <c r="L469" s="7">
        <v>59.12</v>
      </c>
      <c r="M469" s="7">
        <v>63.9</v>
      </c>
      <c r="N469" s="7">
        <v>61.68</v>
      </c>
      <c r="O469" s="7">
        <v>53.95</v>
      </c>
      <c r="P469" s="7">
        <v>41.2</v>
      </c>
      <c r="Q469" s="7">
        <v>0</v>
      </c>
      <c r="R469" s="7">
        <v>0</v>
      </c>
      <c r="S469" s="7">
        <v>0</v>
      </c>
      <c r="T469" s="8">
        <f>SUM(IO_Pre_14[[#This Row],[JANUARY]:[DECEMBER]])</f>
        <v>313.69</v>
      </c>
      <c r="U469" s="11"/>
    </row>
    <row r="470" spans="1:21" x14ac:dyDescent="0.25">
      <c r="A470" s="6" t="s">
        <v>1145</v>
      </c>
      <c r="B470" s="6" t="str">
        <f>IF(ISERROR(VLOOKUP(IO_Pre_14[[#This Row],[APP_ID]],Table7[APPL_ID],1,FALSE)),"","Y")</f>
        <v>Y</v>
      </c>
      <c r="C470" s="6" t="str">
        <f>IF(ISERROR(VLOOKUP(IO_Pre_14[[#This Row],[APP_ID]],Sheet1!$C$2:$C$9,1,FALSE)),"","Y")</f>
        <v/>
      </c>
      <c r="D470" s="6" t="s">
        <v>1531</v>
      </c>
      <c r="E470" s="6" t="s">
        <v>1532</v>
      </c>
      <c r="F470" s="6" t="s">
        <v>1132</v>
      </c>
      <c r="G470" s="6">
        <v>1877</v>
      </c>
      <c r="H470" s="7">
        <v>0</v>
      </c>
      <c r="I470" s="7">
        <v>0</v>
      </c>
      <c r="J470" s="7">
        <v>0</v>
      </c>
      <c r="K470" s="7">
        <v>0</v>
      </c>
      <c r="L470" s="7">
        <v>38.01</v>
      </c>
      <c r="M470" s="7">
        <v>96.98</v>
      </c>
      <c r="N470" s="7">
        <v>103.75</v>
      </c>
      <c r="O470" s="7">
        <v>73.55</v>
      </c>
      <c r="P470" s="7">
        <v>9.89</v>
      </c>
      <c r="Q470" s="7">
        <v>0</v>
      </c>
      <c r="R470" s="7">
        <v>85.58</v>
      </c>
      <c r="S470" s="7">
        <v>36.25</v>
      </c>
      <c r="T470" s="8">
        <f>SUM(IO_Pre_14[[#This Row],[JANUARY]:[DECEMBER]])</f>
        <v>444.01</v>
      </c>
      <c r="U470" s="11"/>
    </row>
    <row r="471" spans="1:21" x14ac:dyDescent="0.25">
      <c r="A471" s="6" t="s">
        <v>1152</v>
      </c>
      <c r="B471" s="6" t="str">
        <f>IF(ISERROR(VLOOKUP(IO_Pre_14[[#This Row],[APP_ID]],Table7[APPL_ID],1,FALSE)),"","Y")</f>
        <v>Y</v>
      </c>
      <c r="C471" s="6" t="str">
        <f>IF(ISERROR(VLOOKUP(IO_Pre_14[[#This Row],[APP_ID]],Sheet1!$C$2:$C$9,1,FALSE)),"","Y")</f>
        <v/>
      </c>
      <c r="D471" s="6" t="s">
        <v>1531</v>
      </c>
      <c r="E471" s="6" t="s">
        <v>1532</v>
      </c>
      <c r="F471" s="6" t="s">
        <v>1153</v>
      </c>
      <c r="G471" s="6">
        <v>1877</v>
      </c>
      <c r="H471" s="7">
        <v>0</v>
      </c>
      <c r="I471" s="7">
        <v>0</v>
      </c>
      <c r="J471" s="7">
        <v>0</v>
      </c>
      <c r="K471" s="7">
        <v>0</v>
      </c>
      <c r="L471" s="7">
        <v>38.04</v>
      </c>
      <c r="M471" s="7">
        <v>95.8</v>
      </c>
      <c r="N471" s="7">
        <v>102.38</v>
      </c>
      <c r="O471" s="7">
        <v>72.709999999999994</v>
      </c>
      <c r="P471" s="7">
        <v>10.27</v>
      </c>
      <c r="Q471" s="7">
        <v>0</v>
      </c>
      <c r="R471" s="7">
        <v>84.52</v>
      </c>
      <c r="S471" s="7">
        <v>34.130000000000003</v>
      </c>
      <c r="T471" s="8">
        <f>SUM(IO_Pre_14[[#This Row],[JANUARY]:[DECEMBER]])</f>
        <v>437.84999999999997</v>
      </c>
      <c r="U471" s="11"/>
    </row>
    <row r="472" spans="1:21" x14ac:dyDescent="0.25">
      <c r="A472" s="6" t="s">
        <v>1161</v>
      </c>
      <c r="B472" s="6" t="str">
        <f>IF(ISERROR(VLOOKUP(IO_Pre_14[[#This Row],[APP_ID]],Table7[APPL_ID],1,FALSE)),"","Y")</f>
        <v>Y</v>
      </c>
      <c r="C472" s="6" t="str">
        <f>IF(ISERROR(VLOOKUP(IO_Pre_14[[#This Row],[APP_ID]],Sheet1!$C$2:$C$9,1,FALSE)),"","Y")</f>
        <v/>
      </c>
      <c r="D472" s="6" t="s">
        <v>1531</v>
      </c>
      <c r="E472" s="6" t="s">
        <v>1532</v>
      </c>
      <c r="F472" s="6" t="s">
        <v>1132</v>
      </c>
      <c r="G472" s="6">
        <v>1877</v>
      </c>
      <c r="H472" s="7">
        <v>0</v>
      </c>
      <c r="I472" s="7">
        <v>0</v>
      </c>
      <c r="J472" s="7">
        <v>0</v>
      </c>
      <c r="K472" s="7">
        <v>0</v>
      </c>
      <c r="L472" s="7">
        <v>28.04</v>
      </c>
      <c r="M472" s="7">
        <v>65.569999999999993</v>
      </c>
      <c r="N472" s="7">
        <v>69.599999999999994</v>
      </c>
      <c r="O472" s="7">
        <v>49.96</v>
      </c>
      <c r="P472" s="7">
        <v>9.08</v>
      </c>
      <c r="Q472" s="7">
        <v>0</v>
      </c>
      <c r="R472" s="7">
        <v>54.48</v>
      </c>
      <c r="S472" s="7">
        <v>23.4</v>
      </c>
      <c r="T472" s="8">
        <f>SUM(IO_Pre_14[[#This Row],[JANUARY]:[DECEMBER]])</f>
        <v>300.13</v>
      </c>
      <c r="U472" s="11"/>
    </row>
    <row r="473" spans="1:21" x14ac:dyDescent="0.25">
      <c r="A473" s="6" t="s">
        <v>1167</v>
      </c>
      <c r="B473" s="6" t="str">
        <f>IF(ISERROR(VLOOKUP(IO_Pre_14[[#This Row],[APP_ID]],Table7[APPL_ID],1,FALSE)),"","Y")</f>
        <v>Y</v>
      </c>
      <c r="C473" s="6" t="str">
        <f>IF(ISERROR(VLOOKUP(IO_Pre_14[[#This Row],[APP_ID]],Sheet1!$C$2:$C$9,1,FALSE)),"","Y")</f>
        <v/>
      </c>
      <c r="D473" s="6" t="s">
        <v>1531</v>
      </c>
      <c r="E473" s="6" t="s">
        <v>1532</v>
      </c>
      <c r="F473" s="6" t="s">
        <v>1132</v>
      </c>
      <c r="G473" s="6">
        <v>1877</v>
      </c>
      <c r="H473" s="7">
        <v>0</v>
      </c>
      <c r="I473" s="7">
        <v>0</v>
      </c>
      <c r="J473" s="7">
        <v>0</v>
      </c>
      <c r="K473" s="7">
        <v>0</v>
      </c>
      <c r="L473" s="7">
        <v>37.14</v>
      </c>
      <c r="M473" s="7">
        <v>104.72</v>
      </c>
      <c r="N473" s="7">
        <v>112.95</v>
      </c>
      <c r="O473" s="7">
        <v>79.02</v>
      </c>
      <c r="P473" s="7">
        <v>6.67</v>
      </c>
      <c r="Q473" s="7">
        <v>0</v>
      </c>
      <c r="R473" s="7">
        <v>73.87</v>
      </c>
      <c r="S473" s="7">
        <v>34.03</v>
      </c>
      <c r="T473" s="8">
        <f>SUM(IO_Pre_14[[#This Row],[JANUARY]:[DECEMBER]])</f>
        <v>448.4</v>
      </c>
      <c r="U473" s="11"/>
    </row>
    <row r="474" spans="1:21" x14ac:dyDescent="0.25">
      <c r="A474" s="6" t="s">
        <v>1173</v>
      </c>
      <c r="B474" s="6" t="str">
        <f>IF(ISERROR(VLOOKUP(IO_Pre_14[[#This Row],[APP_ID]],Table7[APPL_ID],1,FALSE)),"","Y")</f>
        <v>Y</v>
      </c>
      <c r="C474" s="6" t="str">
        <f>IF(ISERROR(VLOOKUP(IO_Pre_14[[#This Row],[APP_ID]],Sheet1!$C$2:$C$9,1,FALSE)),"","Y")</f>
        <v/>
      </c>
      <c r="D474" s="6" t="s">
        <v>1531</v>
      </c>
      <c r="E474" s="6" t="s">
        <v>1532</v>
      </c>
      <c r="F474" s="6" t="s">
        <v>1132</v>
      </c>
      <c r="G474" s="6">
        <v>1877</v>
      </c>
      <c r="H474" s="7">
        <v>0</v>
      </c>
      <c r="I474" s="7">
        <v>0</v>
      </c>
      <c r="J474" s="7">
        <v>0</v>
      </c>
      <c r="K474" s="7">
        <v>0</v>
      </c>
      <c r="L474" s="7">
        <v>33.51</v>
      </c>
      <c r="M474" s="7">
        <v>94.47</v>
      </c>
      <c r="N474" s="7">
        <v>101.9</v>
      </c>
      <c r="O474" s="7">
        <v>71.290000000000006</v>
      </c>
      <c r="P474" s="7">
        <v>6.02</v>
      </c>
      <c r="Q474" s="7">
        <v>0</v>
      </c>
      <c r="R474" s="7">
        <v>72.81</v>
      </c>
      <c r="S474" s="7">
        <v>32.76</v>
      </c>
      <c r="T474" s="8">
        <f>SUM(IO_Pre_14[[#This Row],[JANUARY]:[DECEMBER]])</f>
        <v>412.76</v>
      </c>
      <c r="U474" s="11"/>
    </row>
    <row r="475" spans="1:21" x14ac:dyDescent="0.25">
      <c r="A475" s="6" t="s">
        <v>1292</v>
      </c>
      <c r="B475" s="6" t="str">
        <f>IF(ISERROR(VLOOKUP(IO_Pre_14[[#This Row],[APP_ID]],Table7[APPL_ID],1,FALSE)),"","Y")</f>
        <v>Y</v>
      </c>
      <c r="C475" s="6" t="str">
        <f>IF(ISERROR(VLOOKUP(IO_Pre_14[[#This Row],[APP_ID]],Sheet1!$C$2:$C$9,1,FALSE)),"","Y")</f>
        <v/>
      </c>
      <c r="D475" s="6" t="s">
        <v>1531</v>
      </c>
      <c r="E475" s="6" t="s">
        <v>1532</v>
      </c>
      <c r="F475" s="6" t="s">
        <v>1285</v>
      </c>
      <c r="G475" s="6">
        <v>1873</v>
      </c>
      <c r="H475" s="7">
        <v>0</v>
      </c>
      <c r="I475" s="7">
        <v>0</v>
      </c>
      <c r="J475" s="7">
        <v>60.54</v>
      </c>
      <c r="K475" s="7">
        <v>61.18</v>
      </c>
      <c r="L475" s="7">
        <v>75.16</v>
      </c>
      <c r="M475" s="7">
        <v>139.46</v>
      </c>
      <c r="N475" s="7">
        <v>149.75</v>
      </c>
      <c r="O475" s="7">
        <v>106.37</v>
      </c>
      <c r="P475" s="7">
        <v>9.26</v>
      </c>
      <c r="Q475" s="7">
        <v>0</v>
      </c>
      <c r="R475" s="7">
        <v>114.43</v>
      </c>
      <c r="S475" s="7">
        <v>118.83</v>
      </c>
      <c r="T475" s="8">
        <f>SUM(IO_Pre_14[[#This Row],[JANUARY]:[DECEMBER]])</f>
        <v>834.98000000000013</v>
      </c>
      <c r="U475" s="11"/>
    </row>
    <row r="476" spans="1:21" x14ac:dyDescent="0.25">
      <c r="A476" s="6" t="s">
        <v>1141</v>
      </c>
      <c r="B476" s="6" t="str">
        <f>IF(ISERROR(VLOOKUP(IO_Pre_14[[#This Row],[APP_ID]],Table7[APPL_ID],1,FALSE)),"","Y")</f>
        <v>Y</v>
      </c>
      <c r="C476" s="6" t="str">
        <f>IF(ISERROR(VLOOKUP(IO_Pre_14[[#This Row],[APP_ID]],Sheet1!$C$2:$C$9,1,FALSE)),"","Y")</f>
        <v/>
      </c>
      <c r="D476" s="6" t="s">
        <v>1531</v>
      </c>
      <c r="E476" s="6" t="s">
        <v>1532</v>
      </c>
      <c r="F476" s="6" t="s">
        <v>1132</v>
      </c>
      <c r="G476" s="6">
        <v>1877</v>
      </c>
      <c r="H476" s="7">
        <v>0</v>
      </c>
      <c r="I476" s="7">
        <v>0</v>
      </c>
      <c r="J476" s="7">
        <v>0</v>
      </c>
      <c r="K476" s="7">
        <v>0</v>
      </c>
      <c r="L476" s="7">
        <v>116.37</v>
      </c>
      <c r="M476" s="7">
        <v>207.9</v>
      </c>
      <c r="N476" s="7">
        <v>214.21</v>
      </c>
      <c r="O476" s="7">
        <v>161.19</v>
      </c>
      <c r="P476" s="7">
        <v>56.97</v>
      </c>
      <c r="Q476" s="7">
        <v>0</v>
      </c>
      <c r="R476" s="7">
        <v>166.62</v>
      </c>
      <c r="S476" s="7">
        <v>75</v>
      </c>
      <c r="T476" s="8">
        <f>SUM(IO_Pre_14[[#This Row],[JANUARY]:[DECEMBER]])</f>
        <v>998.2600000000001</v>
      </c>
      <c r="U476" s="11"/>
    </row>
    <row r="477" spans="1:21" x14ac:dyDescent="0.25">
      <c r="A477" s="6" t="s">
        <v>1291</v>
      </c>
      <c r="B477" s="6" t="str">
        <f>IF(ISERROR(VLOOKUP(IO_Pre_14[[#This Row],[APP_ID]],Table7[APPL_ID],1,FALSE)),"","Y")</f>
        <v>Y</v>
      </c>
      <c r="C477" s="6" t="str">
        <f>IF(ISERROR(VLOOKUP(IO_Pre_14[[#This Row],[APP_ID]],Sheet1!$C$2:$C$9,1,FALSE)),"","Y")</f>
        <v/>
      </c>
      <c r="D477" s="6" t="s">
        <v>1531</v>
      </c>
      <c r="E477" s="6" t="s">
        <v>1532</v>
      </c>
      <c r="F477" s="6" t="s">
        <v>1290</v>
      </c>
      <c r="G477" s="6">
        <v>1873</v>
      </c>
      <c r="H477" s="7">
        <v>0</v>
      </c>
      <c r="I477" s="7">
        <v>0</v>
      </c>
      <c r="J477" s="7">
        <v>27.41</v>
      </c>
      <c r="K477" s="7">
        <v>18.64</v>
      </c>
      <c r="L477" s="7">
        <v>38.43</v>
      </c>
      <c r="M477" s="7">
        <v>108.36</v>
      </c>
      <c r="N477" s="7">
        <v>116.88</v>
      </c>
      <c r="O477" s="7">
        <v>81.77</v>
      </c>
      <c r="P477" s="7">
        <v>6.91</v>
      </c>
      <c r="Q477" s="7">
        <v>0</v>
      </c>
      <c r="R477" s="7">
        <v>66.25</v>
      </c>
      <c r="S477" s="7">
        <v>68.489999999999995</v>
      </c>
      <c r="T477" s="8">
        <f>SUM(IO_Pre_14[[#This Row],[JANUARY]:[DECEMBER]])</f>
        <v>533.14</v>
      </c>
      <c r="U477" s="11"/>
    </row>
    <row r="478" spans="1:21" x14ac:dyDescent="0.25">
      <c r="A478" s="6" t="s">
        <v>877</v>
      </c>
      <c r="B478" s="6" t="str">
        <f>IF(ISERROR(VLOOKUP(IO_Pre_14[[#This Row],[APP_ID]],Table7[APPL_ID],1,FALSE)),"","Y")</f>
        <v>Y</v>
      </c>
      <c r="C478" s="6" t="str">
        <f>IF(ISERROR(VLOOKUP(IO_Pre_14[[#This Row],[APP_ID]],Sheet1!$C$2:$C$9,1,FALSE)),"","Y")</f>
        <v/>
      </c>
      <c r="D478" s="6" t="s">
        <v>1531</v>
      </c>
      <c r="E478" s="6" t="s">
        <v>1533</v>
      </c>
      <c r="F478" s="6" t="s">
        <v>878</v>
      </c>
      <c r="G478" s="6">
        <v>1850</v>
      </c>
      <c r="H478" s="7">
        <v>37.04</v>
      </c>
      <c r="I478" s="7">
        <v>0</v>
      </c>
      <c r="J478" s="7">
        <v>0</v>
      </c>
      <c r="K478" s="7">
        <v>0</v>
      </c>
      <c r="L478" s="7">
        <v>117.48</v>
      </c>
      <c r="M478" s="7">
        <v>135.65</v>
      </c>
      <c r="N478" s="7">
        <v>129.30000000000001</v>
      </c>
      <c r="O478" s="7">
        <v>111.21</v>
      </c>
      <c r="P478" s="7">
        <v>83.65</v>
      </c>
      <c r="Q478" s="7">
        <v>46.68</v>
      </c>
      <c r="R478" s="7">
        <v>0</v>
      </c>
      <c r="S478" s="7">
        <v>0</v>
      </c>
      <c r="T478" s="8">
        <f>SUM(IO_Pre_14[[#This Row],[JANUARY]:[DECEMBER]])</f>
        <v>661.01</v>
      </c>
      <c r="U478" s="11"/>
    </row>
    <row r="479" spans="1:21" x14ac:dyDescent="0.25">
      <c r="A479" s="6" t="s">
        <v>1131</v>
      </c>
      <c r="B479" s="6" t="str">
        <f>IF(ISERROR(VLOOKUP(IO_Pre_14[[#This Row],[APP_ID]],Table7[APPL_ID],1,FALSE)),"","Y")</f>
        <v>Y</v>
      </c>
      <c r="C479" s="6" t="str">
        <f>IF(ISERROR(VLOOKUP(IO_Pre_14[[#This Row],[APP_ID]],Sheet1!$C$2:$C$9,1,FALSE)),"","Y")</f>
        <v/>
      </c>
      <c r="D479" s="6" t="s">
        <v>1531</v>
      </c>
      <c r="E479" s="6" t="s">
        <v>1532</v>
      </c>
      <c r="F479" s="6" t="s">
        <v>1132</v>
      </c>
      <c r="G479" s="6">
        <v>1877</v>
      </c>
      <c r="H479" s="7">
        <v>0</v>
      </c>
      <c r="I479" s="7">
        <v>0</v>
      </c>
      <c r="J479" s="7">
        <v>0</v>
      </c>
      <c r="K479" s="7">
        <v>0</v>
      </c>
      <c r="L479" s="7">
        <v>65.17</v>
      </c>
      <c r="M479" s="7">
        <v>71.23</v>
      </c>
      <c r="N479" s="7">
        <v>67.430000000000007</v>
      </c>
      <c r="O479" s="7">
        <v>57.78</v>
      </c>
      <c r="P479" s="7">
        <v>45.46</v>
      </c>
      <c r="Q479" s="7">
        <v>0</v>
      </c>
      <c r="R479" s="7">
        <v>0</v>
      </c>
      <c r="S479" s="7">
        <v>0</v>
      </c>
      <c r="T479" s="8">
        <f>SUM(IO_Pre_14[[#This Row],[JANUARY]:[DECEMBER]])</f>
        <v>307.07</v>
      </c>
      <c r="U479" s="11"/>
    </row>
    <row r="480" spans="1:21" x14ac:dyDescent="0.25">
      <c r="A480" s="6" t="s">
        <v>1174</v>
      </c>
      <c r="B480" s="6" t="str">
        <f>IF(ISERROR(VLOOKUP(IO_Pre_14[[#This Row],[APP_ID]],Table7[APPL_ID],1,FALSE)),"","Y")</f>
        <v>Y</v>
      </c>
      <c r="C480" s="6" t="str">
        <f>IF(ISERROR(VLOOKUP(IO_Pre_14[[#This Row],[APP_ID]],Sheet1!$C$2:$C$9,1,FALSE)),"","Y")</f>
        <v/>
      </c>
      <c r="D480" s="6" t="s">
        <v>1531</v>
      </c>
      <c r="E480" s="6" t="s">
        <v>1532</v>
      </c>
      <c r="F480" s="6" t="s">
        <v>1132</v>
      </c>
      <c r="G480" s="6">
        <v>1877</v>
      </c>
      <c r="H480" s="7">
        <v>0</v>
      </c>
      <c r="I480" s="7">
        <v>0</v>
      </c>
      <c r="J480" s="7">
        <v>0</v>
      </c>
      <c r="K480" s="7">
        <v>0</v>
      </c>
      <c r="L480" s="7">
        <v>31.04</v>
      </c>
      <c r="M480" s="7">
        <v>33.93</v>
      </c>
      <c r="N480" s="7">
        <v>32.119999999999997</v>
      </c>
      <c r="O480" s="7">
        <v>27.52</v>
      </c>
      <c r="P480" s="7">
        <v>21.66</v>
      </c>
      <c r="Q480" s="7">
        <v>0</v>
      </c>
      <c r="R480" s="7">
        <v>0</v>
      </c>
      <c r="S480" s="7">
        <v>0</v>
      </c>
      <c r="T480" s="8">
        <f>SUM(IO_Pre_14[[#This Row],[JANUARY]:[DECEMBER]])</f>
        <v>146.27000000000001</v>
      </c>
      <c r="U480" s="11"/>
    </row>
    <row r="481" spans="1:21" x14ac:dyDescent="0.25">
      <c r="A481" s="6" t="s">
        <v>680</v>
      </c>
      <c r="B481" s="6" t="str">
        <f>IF(ISERROR(VLOOKUP(IO_Pre_14[[#This Row],[APP_ID]],Table7[APPL_ID],1,FALSE)),"","Y")</f>
        <v>Y</v>
      </c>
      <c r="C481" s="6" t="str">
        <f>IF(ISERROR(VLOOKUP(IO_Pre_14[[#This Row],[APP_ID]],Sheet1!$C$2:$C$9,1,FALSE)),"","Y")</f>
        <v/>
      </c>
      <c r="D481" s="6" t="s">
        <v>1531</v>
      </c>
      <c r="E481" s="6" t="s">
        <v>1532</v>
      </c>
      <c r="F481" s="6" t="s">
        <v>681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8">
        <f>SUM(IO_Pre_14[[#This Row],[JANUARY]:[DECEMBER]])</f>
        <v>0</v>
      </c>
      <c r="U481" s="11"/>
    </row>
    <row r="482" spans="1:21" x14ac:dyDescent="0.25">
      <c r="A482" s="6" t="s">
        <v>277</v>
      </c>
      <c r="B482" s="6" t="str">
        <f>IF(ISERROR(VLOOKUP(IO_Pre_14[[#This Row],[APP_ID]],Table7[APPL_ID],1,FALSE)),"","Y")</f>
        <v>Y</v>
      </c>
      <c r="C482" s="6" t="str">
        <f>IF(ISERROR(VLOOKUP(IO_Pre_14[[#This Row],[APP_ID]],Sheet1!$C$2:$C$9,1,FALSE)),"","Y")</f>
        <v/>
      </c>
      <c r="D482" s="6" t="s">
        <v>1531</v>
      </c>
      <c r="E482" s="6" t="s">
        <v>1532</v>
      </c>
      <c r="F482" s="6" t="s">
        <v>69</v>
      </c>
      <c r="G482" s="6">
        <v>1873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122.92</v>
      </c>
      <c r="N482" s="7">
        <v>132.59</v>
      </c>
      <c r="O482" s="7">
        <v>92.76</v>
      </c>
      <c r="P482" s="7">
        <v>7.83</v>
      </c>
      <c r="Q482" s="7">
        <v>0</v>
      </c>
      <c r="R482" s="7">
        <v>0</v>
      </c>
      <c r="S482" s="7">
        <v>0</v>
      </c>
      <c r="T482" s="8">
        <f>SUM(IO_Pre_14[[#This Row],[JANUARY]:[DECEMBER]])</f>
        <v>356.09999999999997</v>
      </c>
      <c r="U482" s="11"/>
    </row>
    <row r="483" spans="1:21" x14ac:dyDescent="0.25">
      <c r="A483" s="6" t="s">
        <v>174</v>
      </c>
      <c r="B483" s="6" t="str">
        <f>IF(ISERROR(VLOOKUP(IO_Pre_14[[#This Row],[APP_ID]],Table7[APPL_ID],1,FALSE)),"","Y")</f>
        <v>Y</v>
      </c>
      <c r="C483" s="6" t="str">
        <f>IF(ISERROR(VLOOKUP(IO_Pre_14[[#This Row],[APP_ID]],Sheet1!$C$2:$C$9,1,FALSE)),"","Y")</f>
        <v/>
      </c>
      <c r="D483" s="6" t="s">
        <v>1531</v>
      </c>
      <c r="E483" s="6" t="s">
        <v>1532</v>
      </c>
      <c r="F483" s="6" t="s">
        <v>173</v>
      </c>
      <c r="G483" s="6">
        <v>1876</v>
      </c>
      <c r="H483" s="7">
        <v>0</v>
      </c>
      <c r="I483" s="7">
        <v>0</v>
      </c>
      <c r="J483" s="7">
        <v>0</v>
      </c>
      <c r="K483" s="7">
        <v>22.47</v>
      </c>
      <c r="L483" s="7">
        <v>15.74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19</v>
      </c>
      <c r="T483" s="8">
        <f>SUM(IO_Pre_14[[#This Row],[JANUARY]:[DECEMBER]])</f>
        <v>57.21</v>
      </c>
      <c r="U483" s="11"/>
    </row>
    <row r="484" spans="1:21" x14ac:dyDescent="0.25">
      <c r="A484" s="6" t="s">
        <v>261</v>
      </c>
      <c r="B484" s="6" t="str">
        <f>IF(ISERROR(VLOOKUP(IO_Pre_14[[#This Row],[APP_ID]],Table7[APPL_ID],1,FALSE)),"","Y")</f>
        <v>Y</v>
      </c>
      <c r="C484" s="6" t="str">
        <f>IF(ISERROR(VLOOKUP(IO_Pre_14[[#This Row],[APP_ID]],Sheet1!$C$2:$C$9,1,FALSE)),"","Y")</f>
        <v/>
      </c>
      <c r="D484" s="6" t="s">
        <v>1531</v>
      </c>
      <c r="E484" s="6" t="s">
        <v>1532</v>
      </c>
      <c r="F484" s="6" t="s">
        <v>69</v>
      </c>
      <c r="G484" s="6">
        <v>1873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116.89</v>
      </c>
      <c r="N484" s="7">
        <v>126.08</v>
      </c>
      <c r="O484" s="7">
        <v>88.21</v>
      </c>
      <c r="P484" s="7">
        <v>7.45</v>
      </c>
      <c r="Q484" s="7">
        <v>0</v>
      </c>
      <c r="R484" s="7">
        <v>0</v>
      </c>
      <c r="S484" s="7">
        <v>0</v>
      </c>
      <c r="T484" s="8">
        <f>SUM(IO_Pre_14[[#This Row],[JANUARY]:[DECEMBER]])</f>
        <v>338.63</v>
      </c>
      <c r="U484" s="11"/>
    </row>
    <row r="485" spans="1:21" x14ac:dyDescent="0.25">
      <c r="A485" s="6" t="s">
        <v>101</v>
      </c>
      <c r="B485" s="6" t="str">
        <f>IF(ISERROR(VLOOKUP(IO_Pre_14[[#This Row],[APP_ID]],Table7[APPL_ID],1,FALSE)),"","Y")</f>
        <v>Y</v>
      </c>
      <c r="C485" s="6" t="str">
        <f>IF(ISERROR(VLOOKUP(IO_Pre_14[[#This Row],[APP_ID]],Sheet1!$C$2:$C$9,1,FALSE)),"","Y")</f>
        <v/>
      </c>
      <c r="D485" s="6" t="s">
        <v>1531</v>
      </c>
      <c r="E485" s="6" t="s">
        <v>1532</v>
      </c>
      <c r="F485" s="6" t="s">
        <v>102</v>
      </c>
      <c r="G485" s="6">
        <v>1874</v>
      </c>
      <c r="H485" s="7">
        <v>0</v>
      </c>
      <c r="I485" s="7">
        <v>0</v>
      </c>
      <c r="J485" s="7">
        <v>0</v>
      </c>
      <c r="K485" s="7">
        <v>63.1</v>
      </c>
      <c r="L485" s="7">
        <v>90.77</v>
      </c>
      <c r="M485" s="7">
        <v>99.21</v>
      </c>
      <c r="N485" s="7">
        <v>93.92</v>
      </c>
      <c r="O485" s="7">
        <v>80.47</v>
      </c>
      <c r="P485" s="7">
        <v>63.32</v>
      </c>
      <c r="Q485" s="7">
        <v>29.28</v>
      </c>
      <c r="R485" s="7">
        <v>0</v>
      </c>
      <c r="S485" s="7">
        <v>0</v>
      </c>
      <c r="T485" s="8">
        <f>SUM(IO_Pre_14[[#This Row],[JANUARY]:[DECEMBER]])</f>
        <v>520.07000000000005</v>
      </c>
      <c r="U485" s="11"/>
    </row>
    <row r="486" spans="1:21" x14ac:dyDescent="0.25">
      <c r="A486" s="6" t="s">
        <v>189</v>
      </c>
      <c r="B486" s="6" t="str">
        <f>IF(ISERROR(VLOOKUP(IO_Pre_14[[#This Row],[APP_ID]],Table7[APPL_ID],1,FALSE)),"","Y")</f>
        <v>Y</v>
      </c>
      <c r="C486" s="6" t="str">
        <f>IF(ISERROR(VLOOKUP(IO_Pre_14[[#This Row],[APP_ID]],Sheet1!$C$2:$C$9,1,FALSE)),"","Y")</f>
        <v/>
      </c>
      <c r="D486" s="6" t="s">
        <v>1531</v>
      </c>
      <c r="E486" s="6" t="s">
        <v>1532</v>
      </c>
      <c r="F486" s="6" t="s">
        <v>102</v>
      </c>
      <c r="G486" s="6">
        <v>1865</v>
      </c>
      <c r="H486" s="7">
        <v>0</v>
      </c>
      <c r="I486" s="7">
        <v>0</v>
      </c>
      <c r="J486" s="7">
        <v>0</v>
      </c>
      <c r="K486" s="7">
        <v>0</v>
      </c>
      <c r="L486" s="7">
        <v>86.75</v>
      </c>
      <c r="M486" s="7">
        <v>201.93</v>
      </c>
      <c r="N486" s="7">
        <v>169.53</v>
      </c>
      <c r="O486" s="7">
        <v>46.11</v>
      </c>
      <c r="P486" s="7">
        <v>33.130000000000003</v>
      </c>
      <c r="Q486" s="7">
        <v>30.54</v>
      </c>
      <c r="R486" s="7">
        <v>0</v>
      </c>
      <c r="S486" s="7">
        <v>0</v>
      </c>
      <c r="T486" s="8">
        <f>SUM(IO_Pre_14[[#This Row],[JANUARY]:[DECEMBER]])</f>
        <v>567.99</v>
      </c>
      <c r="U486" s="11"/>
    </row>
    <row r="487" spans="1:21" x14ac:dyDescent="0.25">
      <c r="A487" s="6" t="s">
        <v>105</v>
      </c>
      <c r="B487" s="6" t="str">
        <f>IF(ISERROR(VLOOKUP(IO_Pre_14[[#This Row],[APP_ID]],Table7[APPL_ID],1,FALSE)),"","Y")</f>
        <v>Y</v>
      </c>
      <c r="C487" s="6" t="str">
        <f>IF(ISERROR(VLOOKUP(IO_Pre_14[[#This Row],[APP_ID]],Sheet1!$C$2:$C$9,1,FALSE)),"","Y")</f>
        <v/>
      </c>
      <c r="D487" s="6" t="s">
        <v>1531</v>
      </c>
      <c r="E487" s="6" t="s">
        <v>1532</v>
      </c>
      <c r="F487" s="6" t="s">
        <v>102</v>
      </c>
      <c r="G487" s="6">
        <v>1865</v>
      </c>
      <c r="H487" s="7">
        <v>0</v>
      </c>
      <c r="I487" s="7">
        <v>0</v>
      </c>
      <c r="J487" s="7">
        <v>0</v>
      </c>
      <c r="K487" s="7">
        <v>0</v>
      </c>
      <c r="L487" s="7">
        <v>56.33</v>
      </c>
      <c r="M487" s="7">
        <v>63.33</v>
      </c>
      <c r="N487" s="7">
        <v>58.94</v>
      </c>
      <c r="O487" s="7">
        <v>54.95</v>
      </c>
      <c r="P487" s="7">
        <v>36.28</v>
      </c>
      <c r="Q487" s="7">
        <v>6.27</v>
      </c>
      <c r="R487" s="7">
        <v>0</v>
      </c>
      <c r="S487" s="7">
        <v>0</v>
      </c>
      <c r="T487" s="8">
        <f>SUM(IO_Pre_14[[#This Row],[JANUARY]:[DECEMBER]])</f>
        <v>276.10000000000002</v>
      </c>
      <c r="U487" s="11"/>
    </row>
    <row r="488" spans="1:21" x14ac:dyDescent="0.25">
      <c r="A488" s="6" t="s">
        <v>188</v>
      </c>
      <c r="B488" s="6" t="str">
        <f>IF(ISERROR(VLOOKUP(IO_Pre_14[[#This Row],[APP_ID]],Table7[APPL_ID],1,FALSE)),"","Y")</f>
        <v>Y</v>
      </c>
      <c r="C488" s="6" t="str">
        <f>IF(ISERROR(VLOOKUP(IO_Pre_14[[#This Row],[APP_ID]],Sheet1!$C$2:$C$9,1,FALSE)),"","Y")</f>
        <v/>
      </c>
      <c r="D488" s="6" t="s">
        <v>1531</v>
      </c>
      <c r="E488" s="6" t="s">
        <v>1532</v>
      </c>
      <c r="F488" s="6" t="s">
        <v>102</v>
      </c>
      <c r="G488" s="6">
        <v>1869</v>
      </c>
      <c r="H488" s="7">
        <v>0</v>
      </c>
      <c r="I488" s="7">
        <v>0</v>
      </c>
      <c r="J488" s="7">
        <v>0</v>
      </c>
      <c r="K488" s="7">
        <v>44.17</v>
      </c>
      <c r="L488" s="7">
        <v>63.54</v>
      </c>
      <c r="M488" s="7">
        <v>69.45</v>
      </c>
      <c r="N488" s="7">
        <v>65.739999999999995</v>
      </c>
      <c r="O488" s="7">
        <v>56.33</v>
      </c>
      <c r="P488" s="7">
        <v>44.33</v>
      </c>
      <c r="Q488" s="7">
        <v>20.5</v>
      </c>
      <c r="R488" s="7">
        <v>0</v>
      </c>
      <c r="S488" s="7">
        <v>0</v>
      </c>
      <c r="T488" s="8">
        <f>SUM(IO_Pre_14[[#This Row],[JANUARY]:[DECEMBER]])</f>
        <v>364.06</v>
      </c>
      <c r="U488" s="11"/>
    </row>
    <row r="489" spans="1:21" x14ac:dyDescent="0.25">
      <c r="A489" s="6" t="s">
        <v>152</v>
      </c>
      <c r="B489" s="6" t="str">
        <f>IF(ISERROR(VLOOKUP(IO_Pre_14[[#This Row],[APP_ID]],Table7[APPL_ID],1,FALSE)),"","Y")</f>
        <v>Y</v>
      </c>
      <c r="C489" s="6" t="str">
        <f>IF(ISERROR(VLOOKUP(IO_Pre_14[[#This Row],[APP_ID]],Sheet1!$C$2:$C$9,1,FALSE)),"","Y")</f>
        <v/>
      </c>
      <c r="D489" s="6" t="s">
        <v>1531</v>
      </c>
      <c r="E489" s="6" t="s">
        <v>1532</v>
      </c>
      <c r="F489" s="6" t="s">
        <v>102</v>
      </c>
      <c r="G489" s="6">
        <v>1877</v>
      </c>
      <c r="H489" s="7">
        <v>0</v>
      </c>
      <c r="I489" s="7">
        <v>0</v>
      </c>
      <c r="J489" s="7">
        <v>0</v>
      </c>
      <c r="K489" s="7">
        <v>63.1</v>
      </c>
      <c r="L489" s="7">
        <v>90.77</v>
      </c>
      <c r="M489" s="7">
        <v>99.21</v>
      </c>
      <c r="N489" s="7">
        <v>93.92</v>
      </c>
      <c r="O489" s="7">
        <v>80.47</v>
      </c>
      <c r="P489" s="7">
        <v>63.32</v>
      </c>
      <c r="Q489" s="7">
        <v>29.28</v>
      </c>
      <c r="R489" s="7">
        <v>0</v>
      </c>
      <c r="S489" s="7">
        <v>0</v>
      </c>
      <c r="T489" s="8">
        <f>SUM(IO_Pre_14[[#This Row],[JANUARY]:[DECEMBER]])</f>
        <v>520.07000000000005</v>
      </c>
      <c r="U489" s="11"/>
    </row>
    <row r="490" spans="1:21" x14ac:dyDescent="0.25">
      <c r="A490" s="6" t="s">
        <v>153</v>
      </c>
      <c r="B490" s="6" t="str">
        <f>IF(ISERROR(VLOOKUP(IO_Pre_14[[#This Row],[APP_ID]],Table7[APPL_ID],1,FALSE)),"","Y")</f>
        <v>Y</v>
      </c>
      <c r="C490" s="6" t="str">
        <f>IF(ISERROR(VLOOKUP(IO_Pre_14[[#This Row],[APP_ID]],Sheet1!$C$2:$C$9,1,FALSE)),"","Y")</f>
        <v/>
      </c>
      <c r="D490" s="6" t="s">
        <v>1531</v>
      </c>
      <c r="E490" s="6" t="s">
        <v>1532</v>
      </c>
      <c r="F490" s="6" t="s">
        <v>102</v>
      </c>
      <c r="G490" s="6">
        <v>1865</v>
      </c>
      <c r="H490" s="7">
        <v>0</v>
      </c>
      <c r="I490" s="7">
        <v>0</v>
      </c>
      <c r="J490" s="7">
        <v>0</v>
      </c>
      <c r="K490" s="7">
        <v>56.79</v>
      </c>
      <c r="L490" s="7">
        <v>81.69</v>
      </c>
      <c r="M490" s="7">
        <v>89.29</v>
      </c>
      <c r="N490" s="7">
        <v>84.53</v>
      </c>
      <c r="O490" s="7">
        <v>72.42</v>
      </c>
      <c r="P490" s="7">
        <v>56.99</v>
      </c>
      <c r="Q490" s="7">
        <v>26.35</v>
      </c>
      <c r="R490" s="7">
        <v>0</v>
      </c>
      <c r="S490" s="7">
        <v>0</v>
      </c>
      <c r="T490" s="8">
        <f>SUM(IO_Pre_14[[#This Row],[JANUARY]:[DECEMBER]])</f>
        <v>468.06</v>
      </c>
      <c r="U490" s="11"/>
    </row>
    <row r="491" spans="1:21" x14ac:dyDescent="0.25">
      <c r="A491" s="6" t="s">
        <v>156</v>
      </c>
      <c r="B491" s="6" t="str">
        <f>IF(ISERROR(VLOOKUP(IO_Pre_14[[#This Row],[APP_ID]],Table7[APPL_ID],1,FALSE)),"","Y")</f>
        <v>Y</v>
      </c>
      <c r="C491" s="6" t="str">
        <f>IF(ISERROR(VLOOKUP(IO_Pre_14[[#This Row],[APP_ID]],Sheet1!$C$2:$C$9,1,FALSE)),"","Y")</f>
        <v/>
      </c>
      <c r="D491" s="6" t="s">
        <v>1531</v>
      </c>
      <c r="E491" s="6" t="s">
        <v>1532</v>
      </c>
      <c r="F491" s="6" t="s">
        <v>102</v>
      </c>
      <c r="G491" s="6">
        <v>1874</v>
      </c>
      <c r="H491" s="7">
        <v>0</v>
      </c>
      <c r="I491" s="7">
        <v>0</v>
      </c>
      <c r="J491" s="7">
        <v>0</v>
      </c>
      <c r="K491" s="7">
        <v>6.23</v>
      </c>
      <c r="L491" s="7">
        <v>33.33</v>
      </c>
      <c r="M491" s="7">
        <v>74.42</v>
      </c>
      <c r="N491" s="7">
        <v>59.5</v>
      </c>
      <c r="O491" s="7">
        <v>7.97</v>
      </c>
      <c r="P491" s="7">
        <v>0</v>
      </c>
      <c r="Q491" s="7">
        <v>0</v>
      </c>
      <c r="R491" s="7">
        <v>0</v>
      </c>
      <c r="S491" s="7">
        <v>0</v>
      </c>
      <c r="T491" s="8">
        <f>SUM(IO_Pre_14[[#This Row],[JANUARY]:[DECEMBER]])</f>
        <v>181.45000000000002</v>
      </c>
      <c r="U491" s="11"/>
    </row>
    <row r="492" spans="1:21" x14ac:dyDescent="0.25">
      <c r="A492" s="6" t="s">
        <v>45</v>
      </c>
      <c r="B492" s="6" t="str">
        <f>IF(ISERROR(VLOOKUP(IO_Pre_14[[#This Row],[APP_ID]],Table7[APPL_ID],1,FALSE)),"","Y")</f>
        <v>Y</v>
      </c>
      <c r="C492" s="6" t="str">
        <f>IF(ISERROR(VLOOKUP(IO_Pre_14[[#This Row],[APP_ID]],Sheet1!$C$2:$C$9,1,FALSE)),"","Y")</f>
        <v/>
      </c>
      <c r="D492" s="6" t="s">
        <v>1531</v>
      </c>
      <c r="E492" s="6" t="s">
        <v>1532</v>
      </c>
      <c r="F492" s="6" t="s">
        <v>46</v>
      </c>
      <c r="G492" s="6">
        <v>1870</v>
      </c>
      <c r="H492" s="7">
        <v>0</v>
      </c>
      <c r="I492" s="7">
        <v>0</v>
      </c>
      <c r="J492" s="7">
        <v>36.82</v>
      </c>
      <c r="K492" s="7">
        <v>0</v>
      </c>
      <c r="L492" s="7">
        <v>0</v>
      </c>
      <c r="M492" s="7">
        <v>3.47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8">
        <f>SUM(IO_Pre_14[[#This Row],[JANUARY]:[DECEMBER]])</f>
        <v>40.29</v>
      </c>
      <c r="U492" s="11"/>
    </row>
    <row r="493" spans="1:21" x14ac:dyDescent="0.25">
      <c r="A493" s="6" t="s">
        <v>389</v>
      </c>
      <c r="B493" s="6" t="str">
        <f>IF(ISERROR(VLOOKUP(IO_Pre_14[[#This Row],[APP_ID]],Table7[APPL_ID],1,FALSE)),"","Y")</f>
        <v>Y</v>
      </c>
      <c r="C493" s="6" t="str">
        <f>IF(ISERROR(VLOOKUP(IO_Pre_14[[#This Row],[APP_ID]],Sheet1!$C$2:$C$9,1,FALSE)),"","Y")</f>
        <v/>
      </c>
      <c r="D493" s="6" t="s">
        <v>1531</v>
      </c>
      <c r="E493" s="6" t="s">
        <v>1533</v>
      </c>
      <c r="F493" s="6" t="s">
        <v>390</v>
      </c>
      <c r="G493" s="6">
        <v>1870</v>
      </c>
      <c r="H493" s="7">
        <v>0</v>
      </c>
      <c r="I493" s="7">
        <v>0</v>
      </c>
      <c r="J493" s="7">
        <v>0</v>
      </c>
      <c r="K493" s="7">
        <v>0</v>
      </c>
      <c r="L493" s="7">
        <v>67.86</v>
      </c>
      <c r="M493" s="7">
        <v>90.48</v>
      </c>
      <c r="N493" s="7">
        <v>106.28</v>
      </c>
      <c r="O493" s="7">
        <v>101.61</v>
      </c>
      <c r="P493" s="7">
        <v>72.17</v>
      </c>
      <c r="Q493" s="7">
        <v>0</v>
      </c>
      <c r="R493" s="7">
        <v>0</v>
      </c>
      <c r="S493" s="7">
        <v>0</v>
      </c>
      <c r="T493" s="8">
        <f>SUM(IO_Pre_14[[#This Row],[JANUARY]:[DECEMBER]])</f>
        <v>438.40000000000003</v>
      </c>
      <c r="U493" s="11"/>
    </row>
    <row r="494" spans="1:21" x14ac:dyDescent="0.25">
      <c r="A494" s="6" t="s">
        <v>712</v>
      </c>
      <c r="B494" s="6" t="str">
        <f>IF(ISERROR(VLOOKUP(IO_Pre_14[[#This Row],[APP_ID]],Table7[APPL_ID],1,FALSE)),"","Y")</f>
        <v>Y</v>
      </c>
      <c r="C494" s="6" t="str">
        <f>IF(ISERROR(VLOOKUP(IO_Pre_14[[#This Row],[APP_ID]],Sheet1!$C$2:$C$9,1,FALSE)),"","Y")</f>
        <v/>
      </c>
      <c r="D494" s="6" t="s">
        <v>1531</v>
      </c>
      <c r="E494" s="6" t="s">
        <v>1533</v>
      </c>
      <c r="F494" s="6" t="s">
        <v>390</v>
      </c>
      <c r="G494" s="6">
        <v>1870</v>
      </c>
      <c r="H494" s="7">
        <v>0</v>
      </c>
      <c r="I494" s="7">
        <v>0</v>
      </c>
      <c r="J494" s="7">
        <v>28.35</v>
      </c>
      <c r="K494" s="7">
        <v>32.159999999999997</v>
      </c>
      <c r="L494" s="7">
        <v>63.26</v>
      </c>
      <c r="M494" s="7">
        <v>81.239999999999995</v>
      </c>
      <c r="N494" s="7">
        <v>74.41</v>
      </c>
      <c r="O494" s="7">
        <v>62.92</v>
      </c>
      <c r="P494" s="7">
        <v>39.08</v>
      </c>
      <c r="Q494" s="7">
        <v>23.78</v>
      </c>
      <c r="R494" s="7">
        <v>0</v>
      </c>
      <c r="S494" s="7">
        <v>0</v>
      </c>
      <c r="T494" s="8">
        <f>SUM(IO_Pre_14[[#This Row],[JANUARY]:[DECEMBER]])</f>
        <v>405.19999999999993</v>
      </c>
      <c r="U494" s="11"/>
    </row>
    <row r="495" spans="1:21" x14ac:dyDescent="0.25">
      <c r="A495" s="6" t="s">
        <v>517</v>
      </c>
      <c r="B495" s="6" t="str">
        <f>IF(ISERROR(VLOOKUP(IO_Pre_14[[#This Row],[APP_ID]],Table7[APPL_ID],1,FALSE)),"","Y")</f>
        <v>Y</v>
      </c>
      <c r="C495" s="6" t="str">
        <f>IF(ISERROR(VLOOKUP(IO_Pre_14[[#This Row],[APP_ID]],Sheet1!$C$2:$C$9,1,FALSE)),"","Y")</f>
        <v/>
      </c>
      <c r="D495" s="6" t="s">
        <v>1531</v>
      </c>
      <c r="E495" s="6" t="s">
        <v>1532</v>
      </c>
      <c r="F495" s="6" t="s">
        <v>518</v>
      </c>
      <c r="G495" s="6">
        <v>1865</v>
      </c>
      <c r="H495" s="7">
        <v>0</v>
      </c>
      <c r="I495" s="7">
        <v>0</v>
      </c>
      <c r="J495" s="7">
        <v>0</v>
      </c>
      <c r="K495" s="7">
        <v>0</v>
      </c>
      <c r="L495" s="7">
        <v>70.400000000000006</v>
      </c>
      <c r="M495" s="7">
        <v>80</v>
      </c>
      <c r="N495" s="7">
        <v>80</v>
      </c>
      <c r="O495" s="7">
        <v>80</v>
      </c>
      <c r="P495" s="7">
        <v>80</v>
      </c>
      <c r="Q495" s="7">
        <v>0</v>
      </c>
      <c r="R495" s="7">
        <v>0</v>
      </c>
      <c r="S495" s="7">
        <v>0</v>
      </c>
      <c r="T495" s="8">
        <f>SUM(IO_Pre_14[[#This Row],[JANUARY]:[DECEMBER]])</f>
        <v>390.4</v>
      </c>
      <c r="U495" s="11"/>
    </row>
    <row r="496" spans="1:21" x14ac:dyDescent="0.25">
      <c r="A496" s="6" t="s">
        <v>987</v>
      </c>
      <c r="B496" s="6" t="str">
        <f>IF(ISERROR(VLOOKUP(IO_Pre_14[[#This Row],[APP_ID]],Table7[APPL_ID],1,FALSE)),"","Y")</f>
        <v>Y</v>
      </c>
      <c r="C496" s="6" t="str">
        <f>IF(ISERROR(VLOOKUP(IO_Pre_14[[#This Row],[APP_ID]],Sheet1!$C$2:$C$9,1,FALSE)),"","Y")</f>
        <v/>
      </c>
      <c r="D496" s="6" t="s">
        <v>1531</v>
      </c>
      <c r="E496" s="6" t="s">
        <v>1532</v>
      </c>
      <c r="F496" s="6" t="s">
        <v>988</v>
      </c>
      <c r="G496" s="6">
        <v>1899</v>
      </c>
      <c r="H496" s="7">
        <v>821.16</v>
      </c>
      <c r="I496" s="7">
        <v>13584</v>
      </c>
      <c r="J496" s="7">
        <v>271.8</v>
      </c>
      <c r="K496" s="7">
        <v>379.44</v>
      </c>
      <c r="L496" s="7">
        <v>538.28</v>
      </c>
      <c r="M496" s="7">
        <v>56535</v>
      </c>
      <c r="N496" s="7">
        <v>562.20000000000005</v>
      </c>
      <c r="O496" s="7">
        <v>461.5</v>
      </c>
      <c r="P496" s="7">
        <v>1233.0899999999999</v>
      </c>
      <c r="Q496" s="7">
        <v>860.53</v>
      </c>
      <c r="R496" s="7">
        <v>806.85</v>
      </c>
      <c r="S496" s="7">
        <v>775.09</v>
      </c>
      <c r="T496" s="8">
        <f>SUM(IO_Pre_14[[#This Row],[JANUARY]:[DECEMBER]])</f>
        <v>76828.939999999988</v>
      </c>
      <c r="U496" s="11"/>
    </row>
    <row r="497" spans="1:21" x14ac:dyDescent="0.25">
      <c r="A497" s="6" t="s">
        <v>357</v>
      </c>
      <c r="B497" s="6" t="str">
        <f>IF(ISERROR(VLOOKUP(IO_Pre_14[[#This Row],[APP_ID]],Table7[APPL_ID],1,FALSE)),"","Y")</f>
        <v>Y</v>
      </c>
      <c r="C497" s="6" t="str">
        <f>IF(ISERROR(VLOOKUP(IO_Pre_14[[#This Row],[APP_ID]],Sheet1!$C$2:$C$9,1,FALSE)),"","Y")</f>
        <v/>
      </c>
      <c r="D497" s="6" t="s">
        <v>1531</v>
      </c>
      <c r="E497" s="6" t="s">
        <v>1532</v>
      </c>
      <c r="F497" s="6" t="s">
        <v>358</v>
      </c>
      <c r="G497" s="6">
        <v>1865</v>
      </c>
      <c r="H497" s="7">
        <v>71.27</v>
      </c>
      <c r="I497" s="7">
        <v>32.61</v>
      </c>
      <c r="J497" s="7">
        <v>11.84</v>
      </c>
      <c r="K497" s="7">
        <v>11.6</v>
      </c>
      <c r="L497" s="7">
        <v>80.989999999999995</v>
      </c>
      <c r="M497" s="7">
        <v>228.03</v>
      </c>
      <c r="N497" s="7">
        <v>238.65</v>
      </c>
      <c r="O497" s="7">
        <v>133.83000000000001</v>
      </c>
      <c r="P497" s="7">
        <v>33.369999999999997</v>
      </c>
      <c r="Q497" s="7">
        <v>21.32</v>
      </c>
      <c r="R497" s="7">
        <v>13.23</v>
      </c>
      <c r="S497" s="7">
        <v>6.17</v>
      </c>
      <c r="T497" s="8">
        <f>SUM(IO_Pre_14[[#This Row],[JANUARY]:[DECEMBER]])</f>
        <v>882.91000000000008</v>
      </c>
      <c r="U497" s="11"/>
    </row>
    <row r="498" spans="1:21" x14ac:dyDescent="0.25">
      <c r="A498" s="6" t="s">
        <v>595</v>
      </c>
      <c r="B498" s="6" t="str">
        <f>IF(ISERROR(VLOOKUP(IO_Pre_14[[#This Row],[APP_ID]],Table7[APPL_ID],1,FALSE)),"","Y")</f>
        <v>Y</v>
      </c>
      <c r="C498" s="6" t="str">
        <f>IF(ISERROR(VLOOKUP(IO_Pre_14[[#This Row],[APP_ID]],Sheet1!$C$2:$C$9,1,FALSE)),"","Y")</f>
        <v/>
      </c>
      <c r="D498" s="6" t="s">
        <v>1531</v>
      </c>
      <c r="E498" s="6" t="s">
        <v>1532</v>
      </c>
      <c r="F498" s="6" t="s">
        <v>596</v>
      </c>
      <c r="G498" s="6">
        <v>1912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8">
        <f>SUM(IO_Pre_14[[#This Row],[JANUARY]:[DECEMBER]])</f>
        <v>0</v>
      </c>
      <c r="U498" s="11"/>
    </row>
    <row r="499" spans="1:21" x14ac:dyDescent="0.25">
      <c r="A499" s="6" t="s">
        <v>48</v>
      </c>
      <c r="B499" s="6" t="str">
        <f>IF(ISERROR(VLOOKUP(IO_Pre_14[[#This Row],[APP_ID]],Table7[APPL_ID],1,FALSE)),"","Y")</f>
        <v>Y</v>
      </c>
      <c r="C499" s="6" t="str">
        <f>IF(ISERROR(VLOOKUP(IO_Pre_14[[#This Row],[APP_ID]],Sheet1!$C$2:$C$9,1,FALSE)),"","Y")</f>
        <v/>
      </c>
      <c r="D499" s="6" t="s">
        <v>1531</v>
      </c>
      <c r="E499" s="6" t="s">
        <v>1532</v>
      </c>
      <c r="F499" s="6" t="s">
        <v>46</v>
      </c>
      <c r="G499" s="6">
        <v>1870</v>
      </c>
      <c r="H499" s="7">
        <v>0</v>
      </c>
      <c r="I499" s="7">
        <v>0</v>
      </c>
      <c r="J499" s="7">
        <v>0</v>
      </c>
      <c r="K499" s="7">
        <v>38.869999999999997</v>
      </c>
      <c r="L499" s="7">
        <v>134.37</v>
      </c>
      <c r="M499" s="7">
        <v>196.56</v>
      </c>
      <c r="N499" s="7">
        <v>183.76</v>
      </c>
      <c r="O499" s="7">
        <v>160.36000000000001</v>
      </c>
      <c r="P499" s="7">
        <v>114.32</v>
      </c>
      <c r="Q499" s="7">
        <v>0</v>
      </c>
      <c r="R499" s="7">
        <v>0</v>
      </c>
      <c r="S499" s="7">
        <v>0</v>
      </c>
      <c r="T499" s="8">
        <f>SUM(IO_Pre_14[[#This Row],[JANUARY]:[DECEMBER]])</f>
        <v>828.24</v>
      </c>
      <c r="U499" s="11"/>
    </row>
    <row r="500" spans="1:21" x14ac:dyDescent="0.25">
      <c r="A500" s="6" t="s">
        <v>49</v>
      </c>
      <c r="B500" s="6" t="str">
        <f>IF(ISERROR(VLOOKUP(IO_Pre_14[[#This Row],[APP_ID]],Table7[APPL_ID],1,FALSE)),"","Y")</f>
        <v>Y</v>
      </c>
      <c r="C500" s="6" t="str">
        <f>IF(ISERROR(VLOOKUP(IO_Pre_14[[#This Row],[APP_ID]],Sheet1!$C$2:$C$9,1,FALSE)),"","Y")</f>
        <v/>
      </c>
      <c r="D500" s="6" t="s">
        <v>1531</v>
      </c>
      <c r="E500" s="6" t="s">
        <v>1532</v>
      </c>
      <c r="F500" s="6" t="s">
        <v>46</v>
      </c>
      <c r="G500" s="6">
        <v>1870</v>
      </c>
      <c r="H500" s="7">
        <v>0</v>
      </c>
      <c r="I500" s="7">
        <v>0</v>
      </c>
      <c r="J500" s="7">
        <v>101.16</v>
      </c>
      <c r="K500" s="7">
        <v>0</v>
      </c>
      <c r="L500" s="7">
        <v>0</v>
      </c>
      <c r="M500" s="7">
        <v>0</v>
      </c>
      <c r="N500" s="7">
        <v>0</v>
      </c>
      <c r="O500" s="7">
        <v>7.67</v>
      </c>
      <c r="P500" s="7">
        <v>0</v>
      </c>
      <c r="Q500" s="7">
        <v>0</v>
      </c>
      <c r="R500" s="7">
        <v>0</v>
      </c>
      <c r="S500" s="7">
        <v>0</v>
      </c>
      <c r="T500" s="8">
        <f>SUM(IO_Pre_14[[#This Row],[JANUARY]:[DECEMBER]])</f>
        <v>108.83</v>
      </c>
      <c r="U500" s="11"/>
    </row>
    <row r="501" spans="1:21" x14ac:dyDescent="0.25">
      <c r="A501" s="6" t="s">
        <v>192</v>
      </c>
      <c r="B501" s="6" t="str">
        <f>IF(ISERROR(VLOOKUP(IO_Pre_14[[#This Row],[APP_ID]],Table7[APPL_ID],1,FALSE)),"","Y")</f>
        <v>Y</v>
      </c>
      <c r="C501" s="6" t="str">
        <f>IF(ISERROR(VLOOKUP(IO_Pre_14[[#This Row],[APP_ID]],Sheet1!$C$2:$C$9,1,FALSE)),"","Y")</f>
        <v/>
      </c>
      <c r="D501" s="6" t="s">
        <v>1531</v>
      </c>
      <c r="E501" s="6" t="s">
        <v>1532</v>
      </c>
      <c r="F501" s="6" t="s">
        <v>193</v>
      </c>
      <c r="G501" s="6">
        <v>1873</v>
      </c>
      <c r="H501" s="7">
        <v>0</v>
      </c>
      <c r="I501" s="7">
        <v>0</v>
      </c>
      <c r="J501" s="7">
        <v>0</v>
      </c>
      <c r="K501" s="7">
        <v>91.44</v>
      </c>
      <c r="L501" s="7">
        <v>117.91</v>
      </c>
      <c r="M501" s="7">
        <v>147.16999999999999</v>
      </c>
      <c r="N501" s="7">
        <v>164.1</v>
      </c>
      <c r="O501" s="7">
        <v>124.05</v>
      </c>
      <c r="P501" s="7">
        <v>81.900000000000006</v>
      </c>
      <c r="Q501" s="7">
        <v>0</v>
      </c>
      <c r="R501" s="7">
        <v>0</v>
      </c>
      <c r="S501" s="7">
        <v>0</v>
      </c>
      <c r="T501" s="8">
        <f>SUM(IO_Pre_14[[#This Row],[JANUARY]:[DECEMBER]])</f>
        <v>726.56999999999994</v>
      </c>
      <c r="U501" s="11"/>
    </row>
    <row r="502" spans="1:21" x14ac:dyDescent="0.25">
      <c r="A502" s="6" t="s">
        <v>51</v>
      </c>
      <c r="B502" s="6" t="str">
        <f>IF(ISERROR(VLOOKUP(IO_Pre_14[[#This Row],[APP_ID]],Table7[APPL_ID],1,FALSE)),"","Y")</f>
        <v>Y</v>
      </c>
      <c r="C502" s="6" t="str">
        <f>IF(ISERROR(VLOOKUP(IO_Pre_14[[#This Row],[APP_ID]],Sheet1!$C$2:$C$9,1,FALSE)),"","Y")</f>
        <v/>
      </c>
      <c r="D502" s="6" t="s">
        <v>1531</v>
      </c>
      <c r="E502" s="6" t="s">
        <v>1532</v>
      </c>
      <c r="F502" s="6" t="s">
        <v>46</v>
      </c>
      <c r="G502" s="6">
        <v>1870</v>
      </c>
      <c r="H502" s="7">
        <v>0</v>
      </c>
      <c r="I502" s="7">
        <v>0</v>
      </c>
      <c r="J502" s="7">
        <v>145.77000000000001</v>
      </c>
      <c r="K502" s="7">
        <v>195.89</v>
      </c>
      <c r="L502" s="7">
        <v>279.23</v>
      </c>
      <c r="M502" s="7">
        <v>290.02</v>
      </c>
      <c r="N502" s="7">
        <v>264.39999999999998</v>
      </c>
      <c r="O502" s="7">
        <v>229.3</v>
      </c>
      <c r="P502" s="7">
        <v>178.09</v>
      </c>
      <c r="Q502" s="7">
        <v>0</v>
      </c>
      <c r="R502" s="7">
        <v>0</v>
      </c>
      <c r="S502" s="7">
        <v>0</v>
      </c>
      <c r="T502" s="8">
        <f>SUM(IO_Pre_14[[#This Row],[JANUARY]:[DECEMBER]])</f>
        <v>1582.6999999999998</v>
      </c>
      <c r="U502" s="11"/>
    </row>
    <row r="503" spans="1:21" x14ac:dyDescent="0.25">
      <c r="A503" s="6" t="s">
        <v>366</v>
      </c>
      <c r="B503" s="6" t="str">
        <f>IF(ISERROR(VLOOKUP(IO_Pre_14[[#This Row],[APP_ID]],Table7[APPL_ID],1,FALSE)),"","Y")</f>
        <v>Y</v>
      </c>
      <c r="C503" s="6" t="str">
        <f>IF(ISERROR(VLOOKUP(IO_Pre_14[[#This Row],[APP_ID]],Sheet1!$C$2:$C$9,1,FALSE)),"","Y")</f>
        <v/>
      </c>
      <c r="D503" s="6" t="s">
        <v>1531</v>
      </c>
      <c r="E503" s="6" t="s">
        <v>1532</v>
      </c>
      <c r="F503" s="6" t="s">
        <v>345</v>
      </c>
      <c r="G503" s="6">
        <v>1869</v>
      </c>
      <c r="H503" s="7">
        <v>0</v>
      </c>
      <c r="I503" s="7">
        <v>0</v>
      </c>
      <c r="J503" s="7">
        <v>0</v>
      </c>
      <c r="K503" s="7">
        <v>44.17</v>
      </c>
      <c r="L503" s="7">
        <v>90.09</v>
      </c>
      <c r="M503" s="7">
        <v>144.32</v>
      </c>
      <c r="N503" s="7">
        <v>146.49</v>
      </c>
      <c r="O503" s="7">
        <v>122.83</v>
      </c>
      <c r="P503" s="7">
        <v>0</v>
      </c>
      <c r="Q503" s="7">
        <v>0</v>
      </c>
      <c r="R503" s="7">
        <v>0</v>
      </c>
      <c r="S503" s="7">
        <v>47.32</v>
      </c>
      <c r="T503" s="8">
        <f>SUM(IO_Pre_14[[#This Row],[JANUARY]:[DECEMBER]])</f>
        <v>595.22</v>
      </c>
      <c r="U503" s="11"/>
    </row>
    <row r="504" spans="1:21" x14ac:dyDescent="0.25">
      <c r="A504" s="6" t="s">
        <v>53</v>
      </c>
      <c r="B504" s="6" t="str">
        <f>IF(ISERROR(VLOOKUP(IO_Pre_14[[#This Row],[APP_ID]],Table7[APPL_ID],1,FALSE)),"","Y")</f>
        <v>Y</v>
      </c>
      <c r="C504" s="6" t="str">
        <f>IF(ISERROR(VLOOKUP(IO_Pre_14[[#This Row],[APP_ID]],Sheet1!$C$2:$C$9,1,FALSE)),"","Y")</f>
        <v/>
      </c>
      <c r="D504" s="6" t="s">
        <v>1531</v>
      </c>
      <c r="E504" s="6" t="s">
        <v>1532</v>
      </c>
      <c r="F504" s="6" t="s">
        <v>46</v>
      </c>
      <c r="G504" s="6">
        <v>1870</v>
      </c>
      <c r="H504" s="7">
        <v>0</v>
      </c>
      <c r="I504" s="7">
        <v>0</v>
      </c>
      <c r="J504" s="7">
        <v>68.87</v>
      </c>
      <c r="K504" s="7">
        <v>93.64</v>
      </c>
      <c r="L504" s="7">
        <v>129.1</v>
      </c>
      <c r="M504" s="7">
        <v>129.19</v>
      </c>
      <c r="N504" s="7">
        <v>117.5</v>
      </c>
      <c r="O504" s="7">
        <v>102.46</v>
      </c>
      <c r="P504" s="7">
        <v>79.010000000000005</v>
      </c>
      <c r="Q504" s="7">
        <v>0</v>
      </c>
      <c r="R504" s="7">
        <v>0</v>
      </c>
      <c r="S504" s="7">
        <v>0</v>
      </c>
      <c r="T504" s="8">
        <f>SUM(IO_Pre_14[[#This Row],[JANUARY]:[DECEMBER]])</f>
        <v>719.77</v>
      </c>
      <c r="U504" s="11"/>
    </row>
    <row r="505" spans="1:21" x14ac:dyDescent="0.25">
      <c r="A505" s="6" t="s">
        <v>303</v>
      </c>
      <c r="B505" s="6" t="str">
        <f>IF(ISERROR(VLOOKUP(IO_Pre_14[[#This Row],[APP_ID]],Table7[APPL_ID],1,FALSE)),"","Y")</f>
        <v>Y</v>
      </c>
      <c r="C505" s="6" t="str">
        <f>IF(ISERROR(VLOOKUP(IO_Pre_14[[#This Row],[APP_ID]],Sheet1!$C$2:$C$9,1,FALSE)),"","Y")</f>
        <v/>
      </c>
      <c r="D505" s="6" t="s">
        <v>1531</v>
      </c>
      <c r="E505" s="6" t="s">
        <v>1532</v>
      </c>
      <c r="F505" s="6" t="s">
        <v>304</v>
      </c>
      <c r="G505" s="6">
        <v>1876</v>
      </c>
      <c r="H505" s="7">
        <v>0</v>
      </c>
      <c r="I505" s="7">
        <v>0</v>
      </c>
      <c r="J505" s="7">
        <v>0</v>
      </c>
      <c r="K505" s="7">
        <v>51.22</v>
      </c>
      <c r="L505" s="7">
        <v>120.32</v>
      </c>
      <c r="M505" s="7">
        <v>240.41</v>
      </c>
      <c r="N505" s="7">
        <v>207.71</v>
      </c>
      <c r="O505" s="7">
        <v>63.6</v>
      </c>
      <c r="P505" s="7">
        <v>5.4</v>
      </c>
      <c r="Q505" s="7">
        <v>0</v>
      </c>
      <c r="R505" s="7">
        <v>0</v>
      </c>
      <c r="S505" s="7">
        <v>119.6</v>
      </c>
      <c r="T505" s="8">
        <f>SUM(IO_Pre_14[[#This Row],[JANUARY]:[DECEMBER]])</f>
        <v>808.26</v>
      </c>
      <c r="U505" s="11"/>
    </row>
    <row r="506" spans="1:21" x14ac:dyDescent="0.25">
      <c r="A506" s="6" t="s">
        <v>117</v>
      </c>
      <c r="B506" s="6" t="str">
        <f>IF(ISERROR(VLOOKUP(IO_Pre_14[[#This Row],[APP_ID]],Table7[APPL_ID],1,FALSE)),"","Y")</f>
        <v>Y</v>
      </c>
      <c r="C506" s="6" t="str">
        <f>IF(ISERROR(VLOOKUP(IO_Pre_14[[#This Row],[APP_ID]],Sheet1!$C$2:$C$9,1,FALSE)),"","Y")</f>
        <v/>
      </c>
      <c r="D506" s="6" t="s">
        <v>1531</v>
      </c>
      <c r="E506" s="6" t="s">
        <v>1532</v>
      </c>
      <c r="F506" s="6" t="s">
        <v>118</v>
      </c>
      <c r="G506" s="6">
        <v>1874</v>
      </c>
      <c r="H506" s="7">
        <v>0</v>
      </c>
      <c r="I506" s="7">
        <v>0</v>
      </c>
      <c r="J506" s="7">
        <v>0</v>
      </c>
      <c r="K506" s="7">
        <v>20.84</v>
      </c>
      <c r="L506" s="7">
        <v>42.98</v>
      </c>
      <c r="M506" s="7">
        <v>121.17</v>
      </c>
      <c r="N506" s="7">
        <v>130.69999999999999</v>
      </c>
      <c r="O506" s="7">
        <v>91.44</v>
      </c>
      <c r="P506" s="7">
        <v>0</v>
      </c>
      <c r="Q506" s="7">
        <v>0</v>
      </c>
      <c r="R506" s="7">
        <v>74.58</v>
      </c>
      <c r="S506" s="7">
        <v>0</v>
      </c>
      <c r="T506" s="8">
        <f>SUM(IO_Pre_14[[#This Row],[JANUARY]:[DECEMBER]])</f>
        <v>481.71</v>
      </c>
      <c r="U506" s="11"/>
    </row>
    <row r="507" spans="1:21" x14ac:dyDescent="0.25">
      <c r="A507" s="6" t="s">
        <v>50</v>
      </c>
      <c r="B507" s="6" t="str">
        <f>IF(ISERROR(VLOOKUP(IO_Pre_14[[#This Row],[APP_ID]],Table7[APPL_ID],1,FALSE)),"","Y")</f>
        <v>Y</v>
      </c>
      <c r="C507" s="6" t="str">
        <f>IF(ISERROR(VLOOKUP(IO_Pre_14[[#This Row],[APP_ID]],Sheet1!$C$2:$C$9,1,FALSE)),"","Y")</f>
        <v/>
      </c>
      <c r="D507" s="6" t="s">
        <v>1531</v>
      </c>
      <c r="E507" s="6" t="s">
        <v>1532</v>
      </c>
      <c r="F507" s="6" t="s">
        <v>46</v>
      </c>
      <c r="G507" s="6">
        <v>1870</v>
      </c>
      <c r="H507" s="7">
        <v>0</v>
      </c>
      <c r="I507" s="7">
        <v>0</v>
      </c>
      <c r="J507" s="7">
        <v>80.42</v>
      </c>
      <c r="K507" s="7">
        <v>0</v>
      </c>
      <c r="L507" s="7">
        <v>0</v>
      </c>
      <c r="M507" s="7">
        <v>0</v>
      </c>
      <c r="N507" s="7">
        <v>1.79</v>
      </c>
      <c r="O507" s="7">
        <v>6.1</v>
      </c>
      <c r="P507" s="7">
        <v>0</v>
      </c>
      <c r="Q507" s="7">
        <v>0</v>
      </c>
      <c r="R507" s="7">
        <v>0</v>
      </c>
      <c r="S507" s="7">
        <v>0</v>
      </c>
      <c r="T507" s="8">
        <f>SUM(IO_Pre_14[[#This Row],[JANUARY]:[DECEMBER]])</f>
        <v>88.31</v>
      </c>
      <c r="U507" s="11"/>
    </row>
    <row r="508" spans="1:21" x14ac:dyDescent="0.25">
      <c r="A508" s="6" t="s">
        <v>52</v>
      </c>
      <c r="B508" s="6" t="str">
        <f>IF(ISERROR(VLOOKUP(IO_Pre_14[[#This Row],[APP_ID]],Table7[APPL_ID],1,FALSE)),"","Y")</f>
        <v>Y</v>
      </c>
      <c r="C508" s="6" t="str">
        <f>IF(ISERROR(VLOOKUP(IO_Pre_14[[#This Row],[APP_ID]],Sheet1!$C$2:$C$9,1,FALSE)),"","Y")</f>
        <v/>
      </c>
      <c r="D508" s="6" t="s">
        <v>1531</v>
      </c>
      <c r="E508" s="6" t="s">
        <v>1532</v>
      </c>
      <c r="F508" s="6" t="s">
        <v>46</v>
      </c>
      <c r="G508" s="6">
        <v>1870</v>
      </c>
      <c r="H508" s="7">
        <v>0</v>
      </c>
      <c r="I508" s="7">
        <v>0</v>
      </c>
      <c r="J508" s="7">
        <v>17.29</v>
      </c>
      <c r="K508" s="7">
        <v>28.44</v>
      </c>
      <c r="L508" s="7">
        <v>72.8</v>
      </c>
      <c r="M508" s="7">
        <v>97.41</v>
      </c>
      <c r="N508" s="7">
        <v>91.28</v>
      </c>
      <c r="O508" s="7">
        <v>79.8</v>
      </c>
      <c r="P508" s="7">
        <v>57.91</v>
      </c>
      <c r="Q508" s="7">
        <v>0</v>
      </c>
      <c r="R508" s="7">
        <v>0</v>
      </c>
      <c r="S508" s="7">
        <v>0</v>
      </c>
      <c r="T508" s="8">
        <f>SUM(IO_Pre_14[[#This Row],[JANUARY]:[DECEMBER]])</f>
        <v>444.93000000000006</v>
      </c>
      <c r="U508" s="11"/>
    </row>
    <row r="509" spans="1:21" x14ac:dyDescent="0.25">
      <c r="A509" s="6" t="s">
        <v>194</v>
      </c>
      <c r="B509" s="6" t="str">
        <f>IF(ISERROR(VLOOKUP(IO_Pre_14[[#This Row],[APP_ID]],Table7[APPL_ID],1,FALSE)),"","Y")</f>
        <v>Y</v>
      </c>
      <c r="C509" s="6" t="str">
        <f>IF(ISERROR(VLOOKUP(IO_Pre_14[[#This Row],[APP_ID]],Sheet1!$C$2:$C$9,1,FALSE)),"","Y")</f>
        <v/>
      </c>
      <c r="D509" s="6" t="s">
        <v>1531</v>
      </c>
      <c r="E509" s="6" t="s">
        <v>1532</v>
      </c>
      <c r="F509" s="6" t="s">
        <v>195</v>
      </c>
      <c r="G509" s="6">
        <v>1859</v>
      </c>
      <c r="H509" s="7">
        <v>0</v>
      </c>
      <c r="I509" s="7">
        <v>0</v>
      </c>
      <c r="J509" s="7">
        <v>153</v>
      </c>
      <c r="K509" s="7">
        <v>219</v>
      </c>
      <c r="L509" s="7">
        <v>176</v>
      </c>
      <c r="M509" s="7">
        <v>57</v>
      </c>
      <c r="N509" s="7">
        <v>52</v>
      </c>
      <c r="O509" s="7">
        <v>52</v>
      </c>
      <c r="P509" s="7">
        <v>34</v>
      </c>
      <c r="Q509" s="7">
        <v>0</v>
      </c>
      <c r="R509" s="7">
        <v>0</v>
      </c>
      <c r="S509" s="7">
        <v>0</v>
      </c>
      <c r="T509" s="8">
        <f>SUM(IO_Pre_14[[#This Row],[JANUARY]:[DECEMBER]])</f>
        <v>743</v>
      </c>
      <c r="U509" s="11"/>
    </row>
    <row r="510" spans="1:21" x14ac:dyDescent="0.25">
      <c r="A510" s="6" t="s">
        <v>47</v>
      </c>
      <c r="B510" s="6" t="str">
        <f>IF(ISERROR(VLOOKUP(IO_Pre_14[[#This Row],[APP_ID]],Table7[APPL_ID],1,FALSE)),"","Y")</f>
        <v>Y</v>
      </c>
      <c r="C510" s="6" t="str">
        <f>IF(ISERROR(VLOOKUP(IO_Pre_14[[#This Row],[APP_ID]],Sheet1!$C$2:$C$9,1,FALSE)),"","Y")</f>
        <v/>
      </c>
      <c r="D510" s="6" t="s">
        <v>1531</v>
      </c>
      <c r="E510" s="6" t="s">
        <v>1532</v>
      </c>
      <c r="F510" s="6" t="s">
        <v>46</v>
      </c>
      <c r="G510" s="6">
        <v>1870</v>
      </c>
      <c r="H510" s="7">
        <v>0</v>
      </c>
      <c r="I510" s="7">
        <v>0</v>
      </c>
      <c r="J510" s="7">
        <v>61.19</v>
      </c>
      <c r="K510" s="7">
        <v>77.36</v>
      </c>
      <c r="L510" s="7">
        <v>110.32</v>
      </c>
      <c r="M510" s="7">
        <v>119.68</v>
      </c>
      <c r="N510" s="7">
        <v>109.14</v>
      </c>
      <c r="O510" s="7">
        <v>92.58</v>
      </c>
      <c r="P510" s="7">
        <v>0</v>
      </c>
      <c r="Q510" s="7">
        <v>0</v>
      </c>
      <c r="R510" s="7">
        <v>0</v>
      </c>
      <c r="S510" s="7">
        <v>0</v>
      </c>
      <c r="T510" s="8">
        <f>SUM(IO_Pre_14[[#This Row],[JANUARY]:[DECEMBER]])</f>
        <v>570.27</v>
      </c>
      <c r="U510" s="11"/>
    </row>
    <row r="511" spans="1:21" x14ac:dyDescent="0.25">
      <c r="A511" s="6" t="s">
        <v>902</v>
      </c>
      <c r="B511" s="6" t="str">
        <f>IF(ISERROR(VLOOKUP(IO_Pre_14[[#This Row],[APP_ID]],Table7[APPL_ID],1,FALSE)),"","Y")</f>
        <v>Y</v>
      </c>
      <c r="C511" s="6" t="str">
        <f>IF(ISERROR(VLOOKUP(IO_Pre_14[[#This Row],[APP_ID]],Sheet1!$C$2:$C$9,1,FALSE)),"","Y")</f>
        <v/>
      </c>
      <c r="D511" s="6" t="s">
        <v>1531</v>
      </c>
      <c r="E511" s="6" t="s">
        <v>1533</v>
      </c>
      <c r="F511" s="6" t="s">
        <v>903</v>
      </c>
      <c r="G511" s="6">
        <v>1872</v>
      </c>
      <c r="H511" s="7">
        <v>0</v>
      </c>
      <c r="I511" s="7">
        <v>0</v>
      </c>
      <c r="J511" s="7">
        <v>0</v>
      </c>
      <c r="K511" s="7">
        <v>28.2</v>
      </c>
      <c r="L511" s="7">
        <v>102.3</v>
      </c>
      <c r="M511" s="7">
        <v>270</v>
      </c>
      <c r="N511" s="7">
        <v>285.7</v>
      </c>
      <c r="O511" s="7">
        <v>213.5</v>
      </c>
      <c r="P511" s="7">
        <v>22.8</v>
      </c>
      <c r="Q511" s="7">
        <v>20</v>
      </c>
      <c r="R511" s="7">
        <v>0</v>
      </c>
      <c r="S511" s="7">
        <v>0</v>
      </c>
      <c r="T511" s="8">
        <f>SUM(IO_Pre_14[[#This Row],[JANUARY]:[DECEMBER]])</f>
        <v>942.5</v>
      </c>
      <c r="U511" s="11"/>
    </row>
    <row r="512" spans="1:21" x14ac:dyDescent="0.25">
      <c r="A512" s="6" t="s">
        <v>1438</v>
      </c>
      <c r="B512" s="6" t="str">
        <f>IF(ISERROR(VLOOKUP(IO_Pre_14[[#This Row],[APP_ID]],Table7[APPL_ID],1,FALSE)),"","Y")</f>
        <v>Y</v>
      </c>
      <c r="C512" s="6" t="str">
        <f>IF(ISERROR(VLOOKUP(IO_Pre_14[[#This Row],[APP_ID]],Sheet1!$C$2:$C$9,1,FALSE)),"","Y")</f>
        <v/>
      </c>
      <c r="D512" s="6" t="s">
        <v>1531</v>
      </c>
      <c r="E512" s="6" t="s">
        <v>1532</v>
      </c>
      <c r="F512" s="6" t="s">
        <v>1497</v>
      </c>
      <c r="G512" s="6">
        <v>1865</v>
      </c>
      <c r="H512" s="7">
        <v>0</v>
      </c>
      <c r="I512" s="7">
        <v>0</v>
      </c>
      <c r="J512" s="7">
        <v>24.52</v>
      </c>
      <c r="K512" s="7">
        <v>31.55</v>
      </c>
      <c r="L512" s="7">
        <v>45.38</v>
      </c>
      <c r="M512" s="7">
        <v>49.61</v>
      </c>
      <c r="N512" s="7">
        <v>46.96</v>
      </c>
      <c r="O512" s="7">
        <v>40.24</v>
      </c>
      <c r="P512" s="7">
        <v>31.66</v>
      </c>
      <c r="Q512" s="7">
        <v>0</v>
      </c>
      <c r="R512" s="7">
        <v>0</v>
      </c>
      <c r="S512" s="7">
        <v>0</v>
      </c>
      <c r="T512" s="8">
        <f>SUM(IO_Pre_14[[#This Row],[JANUARY]:[DECEMBER]])</f>
        <v>269.92</v>
      </c>
      <c r="U512" s="11"/>
    </row>
    <row r="513" spans="1:21" x14ac:dyDescent="0.25">
      <c r="A513" s="6" t="s">
        <v>654</v>
      </c>
      <c r="B513" s="6" t="str">
        <f>IF(ISERROR(VLOOKUP(IO_Pre_14[[#This Row],[APP_ID]],Table7[APPL_ID],1,FALSE)),"","Y")</f>
        <v>Y</v>
      </c>
      <c r="C513" s="6" t="str">
        <f>IF(ISERROR(VLOOKUP(IO_Pre_14[[#This Row],[APP_ID]],Sheet1!$C$2:$C$9,1,FALSE)),"","Y")</f>
        <v/>
      </c>
      <c r="D513" s="6" t="s">
        <v>1531</v>
      </c>
      <c r="E513" s="6" t="s">
        <v>1532</v>
      </c>
      <c r="F513" s="6" t="s">
        <v>605</v>
      </c>
      <c r="G513" s="13">
        <v>1914</v>
      </c>
      <c r="H513" s="7">
        <v>15.18</v>
      </c>
      <c r="I513" s="7">
        <v>15.67</v>
      </c>
      <c r="J513" s="7">
        <v>40.01</v>
      </c>
      <c r="K513" s="7">
        <v>59.92</v>
      </c>
      <c r="L513" s="7">
        <v>110.94</v>
      </c>
      <c r="M513" s="7">
        <v>139.62</v>
      </c>
      <c r="N513" s="7">
        <v>137.51</v>
      </c>
      <c r="O513" s="7">
        <v>121.13</v>
      </c>
      <c r="P513" s="7">
        <v>83.01</v>
      </c>
      <c r="Q513" s="7">
        <v>46.65</v>
      </c>
      <c r="R513" s="7">
        <v>22.48</v>
      </c>
      <c r="S513" s="7">
        <v>11.32</v>
      </c>
      <c r="T513" s="8">
        <f>SUM(IO_Pre_14[[#This Row],[JANUARY]:[DECEMBER]])</f>
        <v>803.44</v>
      </c>
      <c r="U513" t="s">
        <v>1498</v>
      </c>
    </row>
    <row r="514" spans="1:21" x14ac:dyDescent="0.25">
      <c r="A514" s="6" t="s">
        <v>610</v>
      </c>
      <c r="B514" s="6" t="str">
        <f>IF(ISERROR(VLOOKUP(IO_Pre_14[[#This Row],[APP_ID]],Table7[APPL_ID],1,FALSE)),"","Y")</f>
        <v>Y</v>
      </c>
      <c r="C514" s="6" t="str">
        <f>IF(ISERROR(VLOOKUP(IO_Pre_14[[#This Row],[APP_ID]],Sheet1!$C$2:$C$9,1,FALSE)),"","Y")</f>
        <v/>
      </c>
      <c r="D514" s="6" t="s">
        <v>1531</v>
      </c>
      <c r="E514" s="6" t="s">
        <v>1532</v>
      </c>
      <c r="F514" s="6" t="s">
        <v>605</v>
      </c>
      <c r="G514" s="13">
        <v>1914</v>
      </c>
      <c r="H514" s="7">
        <v>15.18</v>
      </c>
      <c r="I514" s="7">
        <v>15.67</v>
      </c>
      <c r="J514" s="7">
        <v>40.01</v>
      </c>
      <c r="K514" s="7">
        <v>59.92</v>
      </c>
      <c r="L514" s="7">
        <v>110.94</v>
      </c>
      <c r="M514" s="7">
        <v>139.62</v>
      </c>
      <c r="N514" s="7">
        <v>137.51</v>
      </c>
      <c r="O514" s="7">
        <v>121.13</v>
      </c>
      <c r="P514" s="7">
        <v>83.01</v>
      </c>
      <c r="Q514" s="7">
        <v>46.65</v>
      </c>
      <c r="R514" s="7">
        <v>22.48</v>
      </c>
      <c r="S514" s="7">
        <v>11.32</v>
      </c>
      <c r="T514" s="8">
        <f>SUM(IO_Pre_14[[#This Row],[JANUARY]:[DECEMBER]])</f>
        <v>803.44</v>
      </c>
      <c r="U514" t="s">
        <v>1498</v>
      </c>
    </row>
    <row r="515" spans="1:21" x14ac:dyDescent="0.25">
      <c r="A515" s="6" t="s">
        <v>746</v>
      </c>
      <c r="B515" s="6" t="str">
        <f>IF(ISERROR(VLOOKUP(IO_Pre_14[[#This Row],[APP_ID]],Table7[APPL_ID],1,FALSE)),"","Y")</f>
        <v>Y</v>
      </c>
      <c r="C515" s="6" t="str">
        <f>IF(ISERROR(VLOOKUP(IO_Pre_14[[#This Row],[APP_ID]],Sheet1!$C$2:$C$9,1,FALSE)),"","Y")</f>
        <v/>
      </c>
      <c r="D515" s="6" t="s">
        <v>1531</v>
      </c>
      <c r="E515" s="6" t="s">
        <v>1533</v>
      </c>
      <c r="F515" s="6" t="s">
        <v>747</v>
      </c>
      <c r="G515" s="6">
        <v>1860</v>
      </c>
      <c r="H515" s="7">
        <v>0</v>
      </c>
      <c r="I515" s="7">
        <v>0</v>
      </c>
      <c r="J515" s="7">
        <v>299.35000000000002</v>
      </c>
      <c r="K515" s="7">
        <v>385.46</v>
      </c>
      <c r="L515" s="7">
        <v>554.94000000000005</v>
      </c>
      <c r="M515" s="7">
        <v>606.67999999999995</v>
      </c>
      <c r="N515" s="7">
        <v>574.26</v>
      </c>
      <c r="O515" s="7">
        <v>491.88</v>
      </c>
      <c r="P515" s="7">
        <v>386.84</v>
      </c>
      <c r="Q515" s="7">
        <v>178.33</v>
      </c>
      <c r="R515" s="7">
        <v>0</v>
      </c>
      <c r="S515" s="7">
        <v>0</v>
      </c>
      <c r="T515" s="8">
        <f>SUM(IO_Pre_14[[#This Row],[JANUARY]:[DECEMBER]])</f>
        <v>3477.74</v>
      </c>
      <c r="U515" s="11"/>
    </row>
    <row r="516" spans="1:21" x14ac:dyDescent="0.25">
      <c r="A516" s="6" t="s">
        <v>978</v>
      </c>
      <c r="B516" s="6" t="str">
        <f>IF(ISERROR(VLOOKUP(IO_Pre_14[[#This Row],[APP_ID]],Table7[APPL_ID],1,FALSE)),"","Y")</f>
        <v>Y</v>
      </c>
      <c r="C516" s="6" t="str">
        <f>IF(ISERROR(VLOOKUP(IO_Pre_14[[#This Row],[APP_ID]],Sheet1!$C$2:$C$9,1,FALSE)),"","Y")</f>
        <v/>
      </c>
      <c r="D516" s="6" t="s">
        <v>1531</v>
      </c>
      <c r="E516" s="6" t="s">
        <v>1533</v>
      </c>
      <c r="F516" s="6" t="s">
        <v>979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8">
        <f>SUM(IO_Pre_14[[#This Row],[JANUARY]:[DECEMBER]])</f>
        <v>0</v>
      </c>
      <c r="U516" s="11"/>
    </row>
    <row r="517" spans="1:21" x14ac:dyDescent="0.25">
      <c r="A517" s="6" t="s">
        <v>1267</v>
      </c>
      <c r="B517" s="6" t="str">
        <f>IF(ISERROR(VLOOKUP(IO_Pre_14[[#This Row],[APP_ID]],Table7[APPL_ID],1,FALSE)),"","Y")</f>
        <v>Y</v>
      </c>
      <c r="C517" s="6" t="str">
        <f>IF(ISERROR(VLOOKUP(IO_Pre_14[[#This Row],[APP_ID]],Sheet1!$C$2:$C$9,1,FALSE)),"","Y")</f>
        <v/>
      </c>
      <c r="D517" s="6" t="s">
        <v>1531</v>
      </c>
      <c r="E517" s="6" t="s">
        <v>1533</v>
      </c>
      <c r="F517" s="6" t="s">
        <v>1263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0</v>
      </c>
      <c r="T517" s="8">
        <f>SUM(IO_Pre_14[[#This Row],[JANUARY]:[DECEMBER]])</f>
        <v>0</v>
      </c>
      <c r="U517" s="11"/>
    </row>
    <row r="518" spans="1:21" x14ac:dyDescent="0.25">
      <c r="A518" s="6" t="s">
        <v>1242</v>
      </c>
      <c r="B518" s="6" t="str">
        <f>IF(ISERROR(VLOOKUP(IO_Pre_14[[#This Row],[APP_ID]],Table7[APPL_ID],1,FALSE)),"","Y")</f>
        <v>Y</v>
      </c>
      <c r="C518" s="6" t="str">
        <f>IF(ISERROR(VLOOKUP(IO_Pre_14[[#This Row],[APP_ID]],Sheet1!$C$2:$C$9,1,FALSE)),"","Y")</f>
        <v/>
      </c>
      <c r="D518" s="6" t="s">
        <v>1531</v>
      </c>
      <c r="E518" s="6" t="s">
        <v>1533</v>
      </c>
      <c r="F518" s="6" t="s">
        <v>979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8">
        <f>SUM(IO_Pre_14[[#This Row],[JANUARY]:[DECEMBER]])</f>
        <v>0</v>
      </c>
      <c r="U518" s="11"/>
    </row>
    <row r="519" spans="1:21" x14ac:dyDescent="0.25">
      <c r="A519" s="6" t="s">
        <v>1320</v>
      </c>
      <c r="B519" s="6" t="str">
        <f>IF(ISERROR(VLOOKUP(IO_Pre_14[[#This Row],[APP_ID]],Table7[APPL_ID],1,FALSE)),"","Y")</f>
        <v>Y</v>
      </c>
      <c r="C519" s="6" t="str">
        <f>IF(ISERROR(VLOOKUP(IO_Pre_14[[#This Row],[APP_ID]],Sheet1!$C$2:$C$9,1,FALSE)),"","Y")</f>
        <v/>
      </c>
      <c r="D519" s="6" t="s">
        <v>1531</v>
      </c>
      <c r="E519" s="6" t="s">
        <v>1532</v>
      </c>
      <c r="F519" s="6" t="s">
        <v>1321</v>
      </c>
      <c r="G519" s="6">
        <v>1867</v>
      </c>
      <c r="H519" s="7">
        <v>125.76</v>
      </c>
      <c r="I519" s="7">
        <v>0</v>
      </c>
      <c r="J519" s="7">
        <v>0</v>
      </c>
      <c r="K519" s="7">
        <v>0</v>
      </c>
      <c r="L519" s="7">
        <v>54.99</v>
      </c>
      <c r="M519" s="7">
        <v>155.04</v>
      </c>
      <c r="N519" s="7">
        <v>167.23</v>
      </c>
      <c r="O519" s="7">
        <v>117</v>
      </c>
      <c r="P519" s="7">
        <v>9.8800000000000008</v>
      </c>
      <c r="Q519" s="7">
        <v>92.2</v>
      </c>
      <c r="R519" s="7">
        <v>94.78</v>
      </c>
      <c r="S519" s="7">
        <v>97.99</v>
      </c>
      <c r="T519" s="8">
        <f>SUM(IO_Pre_14[[#This Row],[JANUARY]:[DECEMBER]])</f>
        <v>914.87</v>
      </c>
      <c r="U519" s="11"/>
    </row>
    <row r="520" spans="1:21" x14ac:dyDescent="0.25">
      <c r="A520" s="6" t="s">
        <v>1324</v>
      </c>
      <c r="B520" s="6" t="str">
        <f>IF(ISERROR(VLOOKUP(IO_Pre_14[[#This Row],[APP_ID]],Table7[APPL_ID],1,FALSE)),"","Y")</f>
        <v>Y</v>
      </c>
      <c r="C520" s="6" t="str">
        <f>IF(ISERROR(VLOOKUP(IO_Pre_14[[#This Row],[APP_ID]],Sheet1!$C$2:$C$9,1,FALSE)),"","Y")</f>
        <v/>
      </c>
      <c r="D520" s="6" t="s">
        <v>1531</v>
      </c>
      <c r="E520" s="6" t="s">
        <v>1532</v>
      </c>
      <c r="F520" s="6" t="s">
        <v>1321</v>
      </c>
      <c r="G520" s="6">
        <v>1877</v>
      </c>
      <c r="H520" s="7">
        <v>125.76</v>
      </c>
      <c r="I520" s="7">
        <v>0</v>
      </c>
      <c r="J520" s="7">
        <v>0</v>
      </c>
      <c r="K520" s="7">
        <v>0</v>
      </c>
      <c r="L520" s="7">
        <v>54.99</v>
      </c>
      <c r="M520" s="7">
        <v>155.04</v>
      </c>
      <c r="N520" s="7">
        <v>167.23</v>
      </c>
      <c r="O520" s="7">
        <v>117</v>
      </c>
      <c r="P520" s="7">
        <v>9.8800000000000008</v>
      </c>
      <c r="Q520" s="7">
        <v>92.2</v>
      </c>
      <c r="R520" s="7">
        <v>94.78</v>
      </c>
      <c r="S520" s="7">
        <v>97.99</v>
      </c>
      <c r="T520" s="8">
        <f>SUM(IO_Pre_14[[#This Row],[JANUARY]:[DECEMBER]])</f>
        <v>914.87</v>
      </c>
      <c r="U520" s="11"/>
    </row>
    <row r="521" spans="1:21" x14ac:dyDescent="0.25">
      <c r="A521" s="6" t="s">
        <v>1322</v>
      </c>
      <c r="B521" s="6" t="str">
        <f>IF(ISERROR(VLOOKUP(IO_Pre_14[[#This Row],[APP_ID]],Table7[APPL_ID],1,FALSE)),"","Y")</f>
        <v>Y</v>
      </c>
      <c r="C521" s="6" t="str">
        <f>IF(ISERROR(VLOOKUP(IO_Pre_14[[#This Row],[APP_ID]],Sheet1!$C$2:$C$9,1,FALSE)),"","Y")</f>
        <v/>
      </c>
      <c r="D521" s="6" t="s">
        <v>1531</v>
      </c>
      <c r="E521" s="6" t="s">
        <v>1532</v>
      </c>
      <c r="F521" s="6" t="s">
        <v>1321</v>
      </c>
      <c r="G521" s="6">
        <v>1867</v>
      </c>
      <c r="H521" s="7">
        <v>125.76</v>
      </c>
      <c r="I521" s="7">
        <v>0</v>
      </c>
      <c r="J521" s="7">
        <v>0</v>
      </c>
      <c r="K521" s="7">
        <v>0</v>
      </c>
      <c r="L521" s="7">
        <v>54.99</v>
      </c>
      <c r="M521" s="7">
        <v>155.04</v>
      </c>
      <c r="N521" s="7">
        <v>167.23</v>
      </c>
      <c r="O521" s="7">
        <v>117</v>
      </c>
      <c r="P521" s="7">
        <v>9.8800000000000008</v>
      </c>
      <c r="Q521" s="7">
        <v>92.2</v>
      </c>
      <c r="R521" s="7">
        <v>94.78</v>
      </c>
      <c r="S521" s="7">
        <v>97.99</v>
      </c>
      <c r="T521" s="8">
        <f>SUM(IO_Pre_14[[#This Row],[JANUARY]:[DECEMBER]])</f>
        <v>914.87</v>
      </c>
      <c r="U521" s="11"/>
    </row>
    <row r="522" spans="1:21" x14ac:dyDescent="0.25">
      <c r="A522" s="6" t="s">
        <v>264</v>
      </c>
      <c r="B522" s="6" t="str">
        <f>IF(ISERROR(VLOOKUP(IO_Pre_14[[#This Row],[APP_ID]],Table7[APPL_ID],1,FALSE)),"","Y")</f>
        <v>Y</v>
      </c>
      <c r="C522" s="6" t="str">
        <f>IF(ISERROR(VLOOKUP(IO_Pre_14[[#This Row],[APP_ID]],Sheet1!$C$2:$C$9,1,FALSE)),"","Y")</f>
        <v/>
      </c>
      <c r="D522" s="6" t="s">
        <v>1531</v>
      </c>
      <c r="E522" s="6" t="s">
        <v>1532</v>
      </c>
      <c r="F522" s="6" t="s">
        <v>120</v>
      </c>
      <c r="G522" s="6">
        <v>1877</v>
      </c>
      <c r="H522" s="7">
        <v>44.86</v>
      </c>
      <c r="I522" s="7">
        <v>16.39</v>
      </c>
      <c r="J522" s="7">
        <v>28.84</v>
      </c>
      <c r="K522" s="7">
        <v>14.38</v>
      </c>
      <c r="L522" s="7">
        <v>76.91</v>
      </c>
      <c r="M522" s="7">
        <v>171.73</v>
      </c>
      <c r="N522" s="7">
        <v>137.30000000000001</v>
      </c>
      <c r="O522" s="7">
        <v>18.39</v>
      </c>
      <c r="P522" s="7">
        <v>1.4</v>
      </c>
      <c r="Q522" s="7">
        <v>12.87</v>
      </c>
      <c r="R522" s="7">
        <v>15.34</v>
      </c>
      <c r="S522" s="7">
        <v>18.39</v>
      </c>
      <c r="T522" s="8">
        <f>SUM(IO_Pre_14[[#This Row],[JANUARY]:[DECEMBER]])</f>
        <v>556.79999999999995</v>
      </c>
      <c r="U522" s="11"/>
    </row>
    <row r="523" spans="1:21" x14ac:dyDescent="0.25">
      <c r="A523" s="6" t="s">
        <v>218</v>
      </c>
      <c r="B523" s="6" t="str">
        <f>IF(ISERROR(VLOOKUP(IO_Pre_14[[#This Row],[APP_ID]],Table7[APPL_ID],1,FALSE)),"","Y")</f>
        <v>Y</v>
      </c>
      <c r="C523" s="6" t="str">
        <f>IF(ISERROR(VLOOKUP(IO_Pre_14[[#This Row],[APP_ID]],Sheet1!$C$2:$C$9,1,FALSE)),"","Y")</f>
        <v/>
      </c>
      <c r="D523" s="6" t="s">
        <v>1531</v>
      </c>
      <c r="E523" s="6" t="s">
        <v>1532</v>
      </c>
      <c r="F523" s="6" t="s">
        <v>219</v>
      </c>
      <c r="G523" s="6">
        <v>1869</v>
      </c>
      <c r="H523" s="7">
        <v>59.93</v>
      </c>
      <c r="I523" s="7">
        <v>0</v>
      </c>
      <c r="J523" s="7">
        <v>0</v>
      </c>
      <c r="K523" s="7">
        <v>0</v>
      </c>
      <c r="L523" s="7">
        <v>26.21</v>
      </c>
      <c r="M523" s="7">
        <v>73.88</v>
      </c>
      <c r="N523" s="7">
        <v>79.69</v>
      </c>
      <c r="O523" s="7">
        <v>55.75</v>
      </c>
      <c r="P523" s="7">
        <v>0</v>
      </c>
      <c r="Q523" s="7">
        <v>43.94</v>
      </c>
      <c r="R523" s="7">
        <v>45.17</v>
      </c>
      <c r="S523" s="7">
        <v>46.7</v>
      </c>
      <c r="T523" s="8">
        <f>SUM(IO_Pre_14[[#This Row],[JANUARY]:[DECEMBER]])</f>
        <v>431.27</v>
      </c>
      <c r="U523" s="11"/>
    </row>
    <row r="524" spans="1:21" x14ac:dyDescent="0.25">
      <c r="A524" s="6" t="s">
        <v>1323</v>
      </c>
      <c r="B524" s="6" t="str">
        <f>IF(ISERROR(VLOOKUP(IO_Pre_14[[#This Row],[APP_ID]],Table7[APPL_ID],1,FALSE)),"","Y")</f>
        <v>Y</v>
      </c>
      <c r="C524" s="6" t="str">
        <f>IF(ISERROR(VLOOKUP(IO_Pre_14[[#This Row],[APP_ID]],Sheet1!$C$2:$C$9,1,FALSE)),"","Y")</f>
        <v/>
      </c>
      <c r="D524" s="6" t="s">
        <v>1531</v>
      </c>
      <c r="E524" s="6" t="s">
        <v>1532</v>
      </c>
      <c r="F524" s="6" t="s">
        <v>1321</v>
      </c>
      <c r="G524" s="6">
        <v>1877</v>
      </c>
      <c r="H524" s="7">
        <v>125.76</v>
      </c>
      <c r="I524" s="7">
        <v>0</v>
      </c>
      <c r="J524" s="7">
        <v>0</v>
      </c>
      <c r="K524" s="7">
        <v>0</v>
      </c>
      <c r="L524" s="7">
        <v>54.99</v>
      </c>
      <c r="M524" s="7">
        <v>155.04</v>
      </c>
      <c r="N524" s="7">
        <v>167.23</v>
      </c>
      <c r="O524" s="7">
        <v>117</v>
      </c>
      <c r="P524" s="7">
        <v>9.8800000000000008</v>
      </c>
      <c r="Q524" s="7">
        <v>92.2</v>
      </c>
      <c r="R524" s="7">
        <v>94.78</v>
      </c>
      <c r="S524" s="7">
        <v>97.99</v>
      </c>
      <c r="T524" s="8">
        <f>SUM(IO_Pre_14[[#This Row],[JANUARY]:[DECEMBER]])</f>
        <v>914.87</v>
      </c>
      <c r="U524" s="11"/>
    </row>
    <row r="525" spans="1:21" x14ac:dyDescent="0.25">
      <c r="A525" s="6" t="s">
        <v>222</v>
      </c>
      <c r="B525" s="6" t="str">
        <f>IF(ISERROR(VLOOKUP(IO_Pre_14[[#This Row],[APP_ID]],Table7[APPL_ID],1,FALSE)),"","Y")</f>
        <v>Y</v>
      </c>
      <c r="C525" s="6" t="str">
        <f>IF(ISERROR(VLOOKUP(IO_Pre_14[[#This Row],[APP_ID]],Sheet1!$C$2:$C$9,1,FALSE)),"","Y")</f>
        <v/>
      </c>
      <c r="D525" s="6" t="s">
        <v>1531</v>
      </c>
      <c r="E525" s="6" t="s">
        <v>1532</v>
      </c>
      <c r="F525" s="6" t="s">
        <v>219</v>
      </c>
      <c r="G525" s="6">
        <v>1869</v>
      </c>
      <c r="H525" s="7">
        <v>0</v>
      </c>
      <c r="I525" s="7">
        <v>0</v>
      </c>
      <c r="J525" s="7">
        <v>0</v>
      </c>
      <c r="K525" s="7">
        <v>0</v>
      </c>
      <c r="L525" s="7">
        <v>77.77</v>
      </c>
      <c r="M525" s="7">
        <v>266.19</v>
      </c>
      <c r="N525" s="7">
        <v>316.42</v>
      </c>
      <c r="O525" s="7">
        <v>218.44</v>
      </c>
      <c r="P525" s="7">
        <v>0</v>
      </c>
      <c r="Q525" s="7">
        <v>0</v>
      </c>
      <c r="R525" s="7">
        <v>0</v>
      </c>
      <c r="S525" s="7">
        <v>0</v>
      </c>
      <c r="T525" s="8">
        <f>SUM(IO_Pre_14[[#This Row],[JANUARY]:[DECEMBER]])</f>
        <v>878.81999999999994</v>
      </c>
      <c r="U525" s="11"/>
    </row>
    <row r="526" spans="1:21" x14ac:dyDescent="0.25">
      <c r="A526" s="6" t="s">
        <v>266</v>
      </c>
      <c r="B526" s="6" t="str">
        <f>IF(ISERROR(VLOOKUP(IO_Pre_14[[#This Row],[APP_ID]],Table7[APPL_ID],1,FALSE)),"","Y")</f>
        <v>Y</v>
      </c>
      <c r="C526" s="6" t="str">
        <f>IF(ISERROR(VLOOKUP(IO_Pre_14[[#This Row],[APP_ID]],Sheet1!$C$2:$C$9,1,FALSE)),"","Y")</f>
        <v/>
      </c>
      <c r="D526" s="6" t="s">
        <v>1531</v>
      </c>
      <c r="E526" s="6" t="s">
        <v>1532</v>
      </c>
      <c r="F526" s="6" t="s">
        <v>120</v>
      </c>
      <c r="G526" s="6">
        <v>1877</v>
      </c>
      <c r="H526" s="7">
        <v>89.05</v>
      </c>
      <c r="I526" s="7">
        <v>48.78</v>
      </c>
      <c r="J526" s="7">
        <v>88.65</v>
      </c>
      <c r="K526" s="7">
        <v>89.46</v>
      </c>
      <c r="L526" s="7">
        <v>170.59</v>
      </c>
      <c r="M526" s="7">
        <v>269.95</v>
      </c>
      <c r="N526" s="7">
        <v>222.05</v>
      </c>
      <c r="O526" s="7">
        <v>62.42</v>
      </c>
      <c r="P526" s="7">
        <v>30.54</v>
      </c>
      <c r="Q526" s="7">
        <v>34.71</v>
      </c>
      <c r="R526" s="7">
        <v>33.92</v>
      </c>
      <c r="S526" s="7">
        <v>38.31</v>
      </c>
      <c r="T526" s="8">
        <f>SUM(IO_Pre_14[[#This Row],[JANUARY]:[DECEMBER]])</f>
        <v>1178.43</v>
      </c>
      <c r="U526" s="11"/>
    </row>
    <row r="527" spans="1:21" x14ac:dyDescent="0.25">
      <c r="A527" s="6" t="s">
        <v>456</v>
      </c>
      <c r="B527" s="6" t="str">
        <f>IF(ISERROR(VLOOKUP(IO_Pre_14[[#This Row],[APP_ID]],Table7[APPL_ID],1,FALSE)),"","Y")</f>
        <v>Y</v>
      </c>
      <c r="C527" s="6" t="str">
        <f>IF(ISERROR(VLOOKUP(IO_Pre_14[[#This Row],[APP_ID]],Sheet1!$C$2:$C$9,1,FALSE)),"","Y")</f>
        <v/>
      </c>
      <c r="D527" s="6" t="s">
        <v>1531</v>
      </c>
      <c r="E527" s="6" t="s">
        <v>1533</v>
      </c>
      <c r="F527" s="6" t="s">
        <v>457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8">
        <f>SUM(IO_Pre_14[[#This Row],[JANUARY]:[DECEMBER]])</f>
        <v>0</v>
      </c>
      <c r="U527" s="11"/>
    </row>
    <row r="528" spans="1:21" x14ac:dyDescent="0.25">
      <c r="A528" s="6" t="s">
        <v>755</v>
      </c>
      <c r="B528" s="6" t="str">
        <f>IF(ISERROR(VLOOKUP(IO_Pre_14[[#This Row],[APP_ID]],Table7[APPL_ID],1,FALSE)),"","Y")</f>
        <v>Y</v>
      </c>
      <c r="C528" s="6" t="str">
        <f>IF(ISERROR(VLOOKUP(IO_Pre_14[[#This Row],[APP_ID]],Sheet1!$C$2:$C$9,1,FALSE)),"","Y")</f>
        <v/>
      </c>
      <c r="D528" s="6" t="s">
        <v>1531</v>
      </c>
      <c r="E528" s="6" t="s">
        <v>1532</v>
      </c>
      <c r="F528" s="6" t="s">
        <v>756</v>
      </c>
      <c r="G528" s="6">
        <v>1876</v>
      </c>
      <c r="H528" s="7">
        <v>12.26</v>
      </c>
      <c r="I528" s="7">
        <v>0</v>
      </c>
      <c r="J528" s="7">
        <v>0</v>
      </c>
      <c r="K528" s="7">
        <v>24.57</v>
      </c>
      <c r="L528" s="7">
        <v>62.33</v>
      </c>
      <c r="M528" s="7">
        <v>110.21</v>
      </c>
      <c r="N528" s="7">
        <v>92.2</v>
      </c>
      <c r="O528" s="7">
        <v>33.25</v>
      </c>
      <c r="P528" s="7">
        <v>18.11</v>
      </c>
      <c r="Q528" s="7">
        <v>0</v>
      </c>
      <c r="R528" s="7">
        <v>0</v>
      </c>
      <c r="S528" s="7">
        <v>0</v>
      </c>
      <c r="T528" s="8">
        <f>SUM(IO_Pre_14[[#This Row],[JANUARY]:[DECEMBER]])</f>
        <v>352.93</v>
      </c>
      <c r="U528" s="11"/>
    </row>
    <row r="529" spans="1:21" x14ac:dyDescent="0.25">
      <c r="A529" s="6" t="s">
        <v>220</v>
      </c>
      <c r="B529" s="6" t="str">
        <f>IF(ISERROR(VLOOKUP(IO_Pre_14[[#This Row],[APP_ID]],Table7[APPL_ID],1,FALSE)),"","Y")</f>
        <v>Y</v>
      </c>
      <c r="C529" s="6" t="str">
        <f>IF(ISERROR(VLOOKUP(IO_Pre_14[[#This Row],[APP_ID]],Sheet1!$C$2:$C$9,1,FALSE)),"","Y")</f>
        <v/>
      </c>
      <c r="D529" s="6" t="s">
        <v>1531</v>
      </c>
      <c r="E529" s="6" t="s">
        <v>1532</v>
      </c>
      <c r="F529" s="6" t="s">
        <v>219</v>
      </c>
      <c r="G529" s="6">
        <v>1869</v>
      </c>
      <c r="H529" s="7">
        <v>59.93</v>
      </c>
      <c r="I529" s="7">
        <v>0</v>
      </c>
      <c r="J529" s="7">
        <v>0</v>
      </c>
      <c r="K529" s="7">
        <v>0</v>
      </c>
      <c r="L529" s="7">
        <v>26.21</v>
      </c>
      <c r="M529" s="7">
        <v>73.88</v>
      </c>
      <c r="N529" s="7">
        <v>79.69</v>
      </c>
      <c r="O529" s="7">
        <v>55.75</v>
      </c>
      <c r="P529" s="7">
        <v>0</v>
      </c>
      <c r="Q529" s="7">
        <v>43.94</v>
      </c>
      <c r="R529" s="7">
        <v>45.17</v>
      </c>
      <c r="S529" s="7">
        <v>46.7</v>
      </c>
      <c r="T529" s="8">
        <f>SUM(IO_Pre_14[[#This Row],[JANUARY]:[DECEMBER]])</f>
        <v>431.27</v>
      </c>
      <c r="U529" s="11"/>
    </row>
    <row r="530" spans="1:21" x14ac:dyDescent="0.25">
      <c r="A530" s="6" t="s">
        <v>1262</v>
      </c>
      <c r="B530" s="6" t="str">
        <f>IF(ISERROR(VLOOKUP(IO_Pre_14[[#This Row],[APP_ID]],Table7[APPL_ID],1,FALSE)),"","Y")</f>
        <v>Y</v>
      </c>
      <c r="C530" s="6" t="str">
        <f>IF(ISERROR(VLOOKUP(IO_Pre_14[[#This Row],[APP_ID]],Sheet1!$C$2:$C$9,1,FALSE)),"","Y")</f>
        <v/>
      </c>
      <c r="D530" s="6" t="s">
        <v>1531</v>
      </c>
      <c r="E530" s="6" t="s">
        <v>1533</v>
      </c>
      <c r="F530" s="6" t="s">
        <v>1263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8">
        <f>SUM(IO_Pre_14[[#This Row],[JANUARY]:[DECEMBER]])</f>
        <v>0</v>
      </c>
      <c r="U530" s="11"/>
    </row>
    <row r="531" spans="1:21" x14ac:dyDescent="0.25">
      <c r="A531" s="6" t="s">
        <v>776</v>
      </c>
      <c r="B531" s="6" t="str">
        <f>IF(ISERROR(VLOOKUP(IO_Pre_14[[#This Row],[APP_ID]],Table7[APPL_ID],1,FALSE)),"","Y")</f>
        <v>Y</v>
      </c>
      <c r="C531" s="6" t="str">
        <f>IF(ISERROR(VLOOKUP(IO_Pre_14[[#This Row],[APP_ID]],Sheet1!$C$2:$C$9,1,FALSE)),"","Y")</f>
        <v/>
      </c>
      <c r="D531" s="6" t="s">
        <v>1531</v>
      </c>
      <c r="E531" s="6" t="s">
        <v>1532</v>
      </c>
      <c r="F531" s="6" t="s">
        <v>777</v>
      </c>
      <c r="G531" s="6">
        <v>1876</v>
      </c>
      <c r="H531" s="7">
        <v>0</v>
      </c>
      <c r="I531" s="7">
        <v>0</v>
      </c>
      <c r="J531" s="7">
        <v>0</v>
      </c>
      <c r="K531" s="7">
        <v>96.93</v>
      </c>
      <c r="L531" s="7">
        <v>201.99</v>
      </c>
      <c r="M531" s="7">
        <v>226.19</v>
      </c>
      <c r="N531" s="7">
        <v>228.3</v>
      </c>
      <c r="O531" s="7">
        <v>48.28</v>
      </c>
      <c r="P531" s="7">
        <v>98.47</v>
      </c>
      <c r="Q531" s="7">
        <v>0</v>
      </c>
      <c r="R531" s="7">
        <v>0</v>
      </c>
      <c r="S531" s="7">
        <v>0</v>
      </c>
      <c r="T531" s="8">
        <f>SUM(IO_Pre_14[[#This Row],[JANUARY]:[DECEMBER]])</f>
        <v>900.16000000000008</v>
      </c>
      <c r="U531" s="11"/>
    </row>
    <row r="532" spans="1:21" x14ac:dyDescent="0.25">
      <c r="A532" s="6" t="s">
        <v>815</v>
      </c>
      <c r="B532" s="6" t="str">
        <f>IF(ISERROR(VLOOKUP(IO_Pre_14[[#This Row],[APP_ID]],Table7[APPL_ID],1,FALSE)),"","Y")</f>
        <v>Y</v>
      </c>
      <c r="C532" s="6" t="str">
        <f>IF(ISERROR(VLOOKUP(IO_Pre_14[[#This Row],[APP_ID]],Sheet1!$C$2:$C$9,1,FALSE)),"","Y")</f>
        <v/>
      </c>
      <c r="D532" s="6" t="s">
        <v>1531</v>
      </c>
      <c r="E532" s="6" t="s">
        <v>1532</v>
      </c>
      <c r="F532" s="6" t="s">
        <v>777</v>
      </c>
      <c r="G532" s="6">
        <v>1877</v>
      </c>
      <c r="H532" s="7">
        <v>0</v>
      </c>
      <c r="I532" s="7">
        <v>0</v>
      </c>
      <c r="J532" s="7">
        <v>0</v>
      </c>
      <c r="K532" s="7">
        <v>49.21</v>
      </c>
      <c r="L532" s="7">
        <v>70.8</v>
      </c>
      <c r="M532" s="7">
        <v>77.39</v>
      </c>
      <c r="N532" s="7">
        <v>73.260000000000005</v>
      </c>
      <c r="O532" s="7">
        <v>62.77</v>
      </c>
      <c r="P532" s="7">
        <v>0</v>
      </c>
      <c r="Q532" s="7">
        <v>0</v>
      </c>
      <c r="R532" s="7">
        <v>0</v>
      </c>
      <c r="S532" s="7">
        <v>0</v>
      </c>
      <c r="T532" s="8">
        <f>SUM(IO_Pre_14[[#This Row],[JANUARY]:[DECEMBER]])</f>
        <v>333.42999999999995</v>
      </c>
      <c r="U532" s="11"/>
    </row>
    <row r="533" spans="1:21" x14ac:dyDescent="0.25">
      <c r="A533" s="6" t="s">
        <v>207</v>
      </c>
      <c r="B533" s="6" t="str">
        <f>IF(ISERROR(VLOOKUP(IO_Pre_14[[#This Row],[APP_ID]],Table7[APPL_ID],1,FALSE)),"","Y")</f>
        <v>Y</v>
      </c>
      <c r="C533" s="6" t="str">
        <f>IF(ISERROR(VLOOKUP(IO_Pre_14[[#This Row],[APP_ID]],Sheet1!$C$2:$C$9,1,FALSE)),"","Y")</f>
        <v/>
      </c>
      <c r="D533" s="6" t="s">
        <v>1531</v>
      </c>
      <c r="E533" s="6" t="s">
        <v>1532</v>
      </c>
      <c r="F533" s="6" t="s">
        <v>208</v>
      </c>
      <c r="G533" s="6">
        <v>1871</v>
      </c>
      <c r="H533" s="7">
        <v>0</v>
      </c>
      <c r="I533" s="7">
        <v>0</v>
      </c>
      <c r="J533" s="7">
        <v>0</v>
      </c>
      <c r="K533" s="7">
        <v>0</v>
      </c>
      <c r="L533" s="7">
        <v>46.47</v>
      </c>
      <c r="M533" s="7">
        <v>131.02000000000001</v>
      </c>
      <c r="N533" s="7">
        <v>141.32</v>
      </c>
      <c r="O533" s="7">
        <v>98.87</v>
      </c>
      <c r="P533" s="7">
        <v>0</v>
      </c>
      <c r="Q533" s="7">
        <v>0</v>
      </c>
      <c r="R533" s="7">
        <v>0</v>
      </c>
      <c r="S533" s="7">
        <v>0</v>
      </c>
      <c r="T533" s="8">
        <f>SUM(IO_Pre_14[[#This Row],[JANUARY]:[DECEMBER]])</f>
        <v>417.68</v>
      </c>
      <c r="U533" s="11"/>
    </row>
    <row r="534" spans="1:21" x14ac:dyDescent="0.25">
      <c r="A534" s="6" t="s">
        <v>210</v>
      </c>
      <c r="B534" s="6" t="str">
        <f>IF(ISERROR(VLOOKUP(IO_Pre_14[[#This Row],[APP_ID]],Table7[APPL_ID],1,FALSE)),"","Y")</f>
        <v>Y</v>
      </c>
      <c r="C534" s="6" t="str">
        <f>IF(ISERROR(VLOOKUP(IO_Pre_14[[#This Row],[APP_ID]],Sheet1!$C$2:$C$9,1,FALSE)),"","Y")</f>
        <v/>
      </c>
      <c r="D534" s="6" t="s">
        <v>1531</v>
      </c>
      <c r="E534" s="6" t="s">
        <v>1532</v>
      </c>
      <c r="F534" s="6" t="s">
        <v>208</v>
      </c>
      <c r="G534" s="6">
        <v>1871</v>
      </c>
      <c r="H534" s="7">
        <v>44.86</v>
      </c>
      <c r="I534" s="7">
        <v>40.520000000000003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8">
        <f>SUM(IO_Pre_14[[#This Row],[JANUARY]:[DECEMBER]])</f>
        <v>85.38</v>
      </c>
      <c r="U534" s="11"/>
    </row>
    <row r="535" spans="1:21" x14ac:dyDescent="0.25">
      <c r="A535" s="6" t="s">
        <v>209</v>
      </c>
      <c r="B535" s="6" t="str">
        <f>IF(ISERROR(VLOOKUP(IO_Pre_14[[#This Row],[APP_ID]],Table7[APPL_ID],1,FALSE)),"","Y")</f>
        <v>Y</v>
      </c>
      <c r="C535" s="6" t="str">
        <f>IF(ISERROR(VLOOKUP(IO_Pre_14[[#This Row],[APP_ID]],Sheet1!$C$2:$C$9,1,FALSE)),"","Y")</f>
        <v/>
      </c>
      <c r="D535" s="6" t="s">
        <v>1531</v>
      </c>
      <c r="E535" s="6" t="s">
        <v>1532</v>
      </c>
      <c r="F535" s="6" t="s">
        <v>208</v>
      </c>
      <c r="G535" s="6">
        <v>1871</v>
      </c>
      <c r="H535" s="7">
        <v>0</v>
      </c>
      <c r="I535" s="7">
        <v>0</v>
      </c>
      <c r="J535" s="7">
        <v>0</v>
      </c>
      <c r="K535" s="7">
        <v>0</v>
      </c>
      <c r="L535" s="7">
        <v>46.47</v>
      </c>
      <c r="M535" s="7">
        <v>131.02000000000001</v>
      </c>
      <c r="N535" s="7">
        <v>141.32</v>
      </c>
      <c r="O535" s="7">
        <v>98.87</v>
      </c>
      <c r="P535" s="7">
        <v>0</v>
      </c>
      <c r="Q535" s="7">
        <v>0</v>
      </c>
      <c r="R535" s="7">
        <v>0</v>
      </c>
      <c r="S535" s="7">
        <v>0</v>
      </c>
      <c r="T535" s="8">
        <f>SUM(IO_Pre_14[[#This Row],[JANUARY]:[DECEMBER]])</f>
        <v>417.68</v>
      </c>
      <c r="U535" s="11"/>
    </row>
    <row r="536" spans="1:21" x14ac:dyDescent="0.25">
      <c r="A536" s="6" t="s">
        <v>259</v>
      </c>
      <c r="B536" s="6" t="str">
        <f>IF(ISERROR(VLOOKUP(IO_Pre_14[[#This Row],[APP_ID]],Table7[APPL_ID],1,FALSE)),"","Y")</f>
        <v>Y</v>
      </c>
      <c r="C536" s="6" t="str">
        <f>IF(ISERROR(VLOOKUP(IO_Pre_14[[#This Row],[APP_ID]],Sheet1!$C$2:$C$9,1,FALSE)),"","Y")</f>
        <v/>
      </c>
      <c r="D536" s="6" t="s">
        <v>1531</v>
      </c>
      <c r="E536" s="6" t="s">
        <v>1532</v>
      </c>
      <c r="F536" s="6" t="s">
        <v>254</v>
      </c>
      <c r="G536" s="6">
        <v>1871</v>
      </c>
      <c r="H536" s="7">
        <v>93.26</v>
      </c>
      <c r="I536" s="7">
        <v>46.48</v>
      </c>
      <c r="J536" s="7">
        <v>0</v>
      </c>
      <c r="K536" s="7">
        <v>80.08</v>
      </c>
      <c r="L536" s="7">
        <v>91.15</v>
      </c>
      <c r="M536" s="7">
        <v>114.77</v>
      </c>
      <c r="N536" s="7">
        <v>116.97</v>
      </c>
      <c r="O536" s="7">
        <v>90.16</v>
      </c>
      <c r="P536" s="7">
        <v>36.630000000000003</v>
      </c>
      <c r="Q536" s="7">
        <v>52.7</v>
      </c>
      <c r="R536" s="7">
        <v>49.07</v>
      </c>
      <c r="S536" s="7">
        <v>49.3</v>
      </c>
      <c r="T536" s="8">
        <f>SUM(IO_Pre_14[[#This Row],[JANUARY]:[DECEMBER]])</f>
        <v>820.57</v>
      </c>
      <c r="U536" s="11"/>
    </row>
    <row r="537" spans="1:21" x14ac:dyDescent="0.25">
      <c r="A537" s="6" t="s">
        <v>215</v>
      </c>
      <c r="B537" s="6" t="str">
        <f>IF(ISERROR(VLOOKUP(IO_Pre_14[[#This Row],[APP_ID]],Table7[APPL_ID],1,FALSE)),"","Y")</f>
        <v>Y</v>
      </c>
      <c r="C537" s="6" t="str">
        <f>IF(ISERROR(VLOOKUP(IO_Pre_14[[#This Row],[APP_ID]],Sheet1!$C$2:$C$9,1,FALSE)),"","Y")</f>
        <v/>
      </c>
      <c r="D537" s="6" t="s">
        <v>1531</v>
      </c>
      <c r="E537" s="6" t="s">
        <v>1532</v>
      </c>
      <c r="F537" s="6" t="s">
        <v>208</v>
      </c>
      <c r="G537" s="6">
        <v>1871</v>
      </c>
      <c r="H537" s="7">
        <v>44.86</v>
      </c>
      <c r="I537" s="7">
        <v>40.520000000000003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8">
        <f>SUM(IO_Pre_14[[#This Row],[JANUARY]:[DECEMBER]])</f>
        <v>85.38</v>
      </c>
      <c r="U537" s="11"/>
    </row>
    <row r="538" spans="1:21" x14ac:dyDescent="0.25">
      <c r="A538" s="6" t="s">
        <v>962</v>
      </c>
      <c r="B538" s="6" t="str">
        <f>IF(ISERROR(VLOOKUP(IO_Pre_14[[#This Row],[APP_ID]],Table7[APPL_ID],1,FALSE)),"","Y")</f>
        <v>Y</v>
      </c>
      <c r="C538" s="6" t="str">
        <f>IF(ISERROR(VLOOKUP(IO_Pre_14[[#This Row],[APP_ID]],Sheet1!$C$2:$C$9,1,FALSE)),"","Y")</f>
        <v/>
      </c>
      <c r="D538" s="6" t="s">
        <v>1531</v>
      </c>
      <c r="E538" s="6" t="s">
        <v>1532</v>
      </c>
      <c r="F538" s="6" t="s">
        <v>956</v>
      </c>
      <c r="G538" s="12">
        <v>1899</v>
      </c>
      <c r="H538" s="7">
        <v>0</v>
      </c>
      <c r="I538" s="7">
        <v>0</v>
      </c>
      <c r="J538" s="7">
        <v>107.89</v>
      </c>
      <c r="K538" s="7">
        <v>98.56</v>
      </c>
      <c r="L538" s="7">
        <v>214</v>
      </c>
      <c r="M538" s="7">
        <v>422.2</v>
      </c>
      <c r="N538" s="7">
        <v>477.57</v>
      </c>
      <c r="O538" s="7">
        <v>381.88</v>
      </c>
      <c r="P538" s="7">
        <v>202.34</v>
      </c>
      <c r="Q538" s="7">
        <v>107.79</v>
      </c>
      <c r="R538" s="7">
        <v>0</v>
      </c>
      <c r="S538" s="7">
        <v>0</v>
      </c>
      <c r="T538" s="8">
        <f>SUM(IO_Pre_14[[#This Row],[JANUARY]:[DECEMBER]])</f>
        <v>2012.2299999999998</v>
      </c>
      <c r="U538" s="11"/>
    </row>
    <row r="539" spans="1:21" x14ac:dyDescent="0.25">
      <c r="A539" s="6" t="s">
        <v>865</v>
      </c>
      <c r="B539" s="6" t="str">
        <f>IF(ISERROR(VLOOKUP(IO_Pre_14[[#This Row],[APP_ID]],Table7[APPL_ID],1,FALSE)),"","Y")</f>
        <v>Y</v>
      </c>
      <c r="C539" s="6" t="str">
        <f>IF(ISERROR(VLOOKUP(IO_Pre_14[[#This Row],[APP_ID]],Sheet1!$C$2:$C$9,1,FALSE)),"","Y")</f>
        <v/>
      </c>
      <c r="D539" s="6" t="s">
        <v>1531</v>
      </c>
      <c r="E539" s="6" t="s">
        <v>1532</v>
      </c>
      <c r="F539" s="6" t="s">
        <v>866</v>
      </c>
      <c r="G539" s="6">
        <v>1877</v>
      </c>
      <c r="H539" s="7">
        <v>0</v>
      </c>
      <c r="I539" s="7">
        <v>0</v>
      </c>
      <c r="J539" s="7">
        <v>0</v>
      </c>
      <c r="K539" s="7">
        <v>0</v>
      </c>
      <c r="L539" s="7">
        <v>74.11</v>
      </c>
      <c r="M539" s="7">
        <v>46.75</v>
      </c>
      <c r="N539" s="7">
        <v>43.18</v>
      </c>
      <c r="O539" s="7">
        <v>60.84</v>
      </c>
      <c r="P539" s="7">
        <v>27.31</v>
      </c>
      <c r="Q539" s="7">
        <v>0</v>
      </c>
      <c r="R539" s="7">
        <v>0</v>
      </c>
      <c r="S539" s="7">
        <v>0</v>
      </c>
      <c r="T539" s="8">
        <f>SUM(IO_Pre_14[[#This Row],[JANUARY]:[DECEMBER]])</f>
        <v>252.19</v>
      </c>
      <c r="U539" s="11"/>
    </row>
    <row r="540" spans="1:21" x14ac:dyDescent="0.25">
      <c r="A540" s="6" t="s">
        <v>1073</v>
      </c>
      <c r="B540" s="6" t="str">
        <f>IF(ISERROR(VLOOKUP(IO_Pre_14[[#This Row],[APP_ID]],Table7[APPL_ID],1,FALSE)),"","Y")</f>
        <v>Y</v>
      </c>
      <c r="C540" s="6" t="str">
        <f>IF(ISERROR(VLOOKUP(IO_Pre_14[[#This Row],[APP_ID]],Sheet1!$C$2:$C$9,1,FALSE)),"","Y")</f>
        <v/>
      </c>
      <c r="D540" s="6" t="s">
        <v>1531</v>
      </c>
      <c r="E540" s="6" t="s">
        <v>1532</v>
      </c>
      <c r="F540" s="6" t="s">
        <v>1074</v>
      </c>
      <c r="G540" s="6">
        <v>1886</v>
      </c>
      <c r="H540" s="7">
        <v>0</v>
      </c>
      <c r="I540" s="7">
        <v>0</v>
      </c>
      <c r="J540" s="7">
        <v>0</v>
      </c>
      <c r="K540" s="7">
        <v>9.0500000000000007</v>
      </c>
      <c r="L540" s="7">
        <v>48.39</v>
      </c>
      <c r="M540" s="7">
        <v>108.05</v>
      </c>
      <c r="N540" s="7">
        <v>86.38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8">
        <f>SUM(IO_Pre_14[[#This Row],[JANUARY]:[DECEMBER]])</f>
        <v>251.87</v>
      </c>
      <c r="U540" s="11"/>
    </row>
    <row r="541" spans="1:21" x14ac:dyDescent="0.25">
      <c r="A541" s="6" t="s">
        <v>567</v>
      </c>
      <c r="B541" s="6" t="str">
        <f>IF(ISERROR(VLOOKUP(IO_Pre_14[[#This Row],[APP_ID]],Table7[APPL_ID],1,FALSE)),"","Y")</f>
        <v>Y</v>
      </c>
      <c r="C541" s="6" t="str">
        <f>IF(ISERROR(VLOOKUP(IO_Pre_14[[#This Row],[APP_ID]],Sheet1!$C$2:$C$9,1,FALSE)),"","Y")</f>
        <v/>
      </c>
      <c r="D541" s="6" t="s">
        <v>1531</v>
      </c>
      <c r="E541" s="6" t="s">
        <v>1532</v>
      </c>
      <c r="F541" s="6" t="s">
        <v>568</v>
      </c>
      <c r="G541" s="6">
        <v>1877</v>
      </c>
      <c r="H541" s="7">
        <v>0</v>
      </c>
      <c r="I541" s="7">
        <v>0</v>
      </c>
      <c r="J541" s="7">
        <v>0</v>
      </c>
      <c r="K541" s="7">
        <v>1.24</v>
      </c>
      <c r="L541" s="7">
        <v>6.33</v>
      </c>
      <c r="M541" s="7">
        <v>18</v>
      </c>
      <c r="N541" s="7">
        <v>38.67</v>
      </c>
      <c r="O541" s="7">
        <v>42.09</v>
      </c>
      <c r="P541" s="7">
        <v>5.36</v>
      </c>
      <c r="Q541" s="7">
        <v>0</v>
      </c>
      <c r="R541" s="7">
        <v>0</v>
      </c>
      <c r="S541" s="7">
        <v>0</v>
      </c>
      <c r="T541" s="8">
        <f>SUM(IO_Pre_14[[#This Row],[JANUARY]:[DECEMBER]])</f>
        <v>111.69000000000001</v>
      </c>
      <c r="U541" s="11"/>
    </row>
    <row r="542" spans="1:21" x14ac:dyDescent="0.25">
      <c r="A542" s="6" t="s">
        <v>488</v>
      </c>
      <c r="B542" s="6" t="str">
        <f>IF(ISERROR(VLOOKUP(IO_Pre_14[[#This Row],[APP_ID]],Table7[APPL_ID],1,FALSE)),"","Y")</f>
        <v>Y</v>
      </c>
      <c r="C542" s="6" t="str">
        <f>IF(ISERROR(VLOOKUP(IO_Pre_14[[#This Row],[APP_ID]],Sheet1!$C$2:$C$9,1,FALSE)),"","Y")</f>
        <v/>
      </c>
      <c r="D542" s="6" t="s">
        <v>1531</v>
      </c>
      <c r="E542" s="6" t="s">
        <v>1532</v>
      </c>
      <c r="F542" s="6" t="s">
        <v>479</v>
      </c>
      <c r="G542" s="6">
        <v>1868</v>
      </c>
      <c r="H542" s="7">
        <v>89.27</v>
      </c>
      <c r="I542" s="7">
        <v>53.99</v>
      </c>
      <c r="J542" s="7">
        <v>64.61</v>
      </c>
      <c r="K542" s="7">
        <v>72.8</v>
      </c>
      <c r="L542" s="7">
        <v>130.71</v>
      </c>
      <c r="M542" s="7">
        <v>354.99</v>
      </c>
      <c r="N542" s="7">
        <v>400.87</v>
      </c>
      <c r="O542" s="7">
        <v>310.01</v>
      </c>
      <c r="P542" s="7">
        <v>64.17</v>
      </c>
      <c r="Q542" s="7">
        <v>38.409999999999997</v>
      </c>
      <c r="R542" s="7">
        <v>18.79</v>
      </c>
      <c r="S542" s="7">
        <v>50.26</v>
      </c>
      <c r="T542" s="8">
        <f>SUM(IO_Pre_14[[#This Row],[JANUARY]:[DECEMBER]])</f>
        <v>1648.88</v>
      </c>
      <c r="U542" s="11"/>
    </row>
    <row r="543" spans="1:21" x14ac:dyDescent="0.25">
      <c r="A543" s="6" t="s">
        <v>790</v>
      </c>
      <c r="B543" s="6" t="str">
        <f>IF(ISERROR(VLOOKUP(IO_Pre_14[[#This Row],[APP_ID]],Table7[APPL_ID],1,FALSE)),"","Y")</f>
        <v>Y</v>
      </c>
      <c r="C543" s="6" t="str">
        <f>IF(ISERROR(VLOOKUP(IO_Pre_14[[#This Row],[APP_ID]],Sheet1!$C$2:$C$9,1,FALSE)),"","Y")</f>
        <v/>
      </c>
      <c r="D543" s="6" t="s">
        <v>1531</v>
      </c>
      <c r="E543" s="6" t="s">
        <v>1532</v>
      </c>
      <c r="F543" s="6" t="s">
        <v>791</v>
      </c>
      <c r="G543" s="6">
        <v>1865</v>
      </c>
      <c r="H543" s="7">
        <v>0</v>
      </c>
      <c r="I543" s="7">
        <v>0</v>
      </c>
      <c r="J543" s="7">
        <v>0</v>
      </c>
      <c r="K543" s="7">
        <v>21.58</v>
      </c>
      <c r="L543" s="7">
        <v>79.11</v>
      </c>
      <c r="M543" s="7">
        <v>70.83</v>
      </c>
      <c r="N543" s="7">
        <v>66.209999999999994</v>
      </c>
      <c r="O543" s="7">
        <v>56.78</v>
      </c>
      <c r="P543" s="7">
        <v>44.64</v>
      </c>
      <c r="Q543" s="7">
        <v>0</v>
      </c>
      <c r="R543" s="7">
        <v>0</v>
      </c>
      <c r="S543" s="7">
        <v>0</v>
      </c>
      <c r="T543" s="8">
        <f>SUM(IO_Pre_14[[#This Row],[JANUARY]:[DECEMBER]])</f>
        <v>339.15</v>
      </c>
      <c r="U543" s="11"/>
    </row>
    <row r="544" spans="1:21" x14ac:dyDescent="0.25">
      <c r="A544" s="6" t="s">
        <v>929</v>
      </c>
      <c r="B544" s="6" t="str">
        <f>IF(ISERROR(VLOOKUP(IO_Pre_14[[#This Row],[APP_ID]],Table7[APPL_ID],1,FALSE)),"","Y")</f>
        <v>Y</v>
      </c>
      <c r="C544" s="6" t="str">
        <f>IF(ISERROR(VLOOKUP(IO_Pre_14[[#This Row],[APP_ID]],Sheet1!$C$2:$C$9,1,FALSE)),"","Y")</f>
        <v/>
      </c>
      <c r="D544" s="6" t="s">
        <v>1531</v>
      </c>
      <c r="E544" s="6" t="s">
        <v>1532</v>
      </c>
      <c r="F544" s="6" t="s">
        <v>930</v>
      </c>
      <c r="G544" s="6">
        <v>1886</v>
      </c>
      <c r="H544" s="7">
        <v>0</v>
      </c>
      <c r="I544" s="7">
        <v>0</v>
      </c>
      <c r="J544" s="7">
        <v>0</v>
      </c>
      <c r="K544" s="7">
        <v>0</v>
      </c>
      <c r="L544" s="7">
        <v>140.47</v>
      </c>
      <c r="M544" s="7">
        <v>157.87</v>
      </c>
      <c r="N544" s="7">
        <v>183.13</v>
      </c>
      <c r="O544" s="7">
        <v>170.74</v>
      </c>
      <c r="P544" s="7">
        <v>91.06</v>
      </c>
      <c r="Q544" s="7">
        <v>0</v>
      </c>
      <c r="R544" s="7">
        <v>0</v>
      </c>
      <c r="S544" s="7">
        <v>0</v>
      </c>
      <c r="T544" s="8">
        <f>SUM(IO_Pre_14[[#This Row],[JANUARY]:[DECEMBER]])</f>
        <v>743.27</v>
      </c>
      <c r="U544" s="11"/>
    </row>
    <row r="545" spans="1:21" x14ac:dyDescent="0.25">
      <c r="A545" s="6" t="s">
        <v>725</v>
      </c>
      <c r="B545" s="6" t="str">
        <f>IF(ISERROR(VLOOKUP(IO_Pre_14[[#This Row],[APP_ID]],Table7[APPL_ID],1,FALSE)),"","Y")</f>
        <v>Y</v>
      </c>
      <c r="C545" s="6" t="str">
        <f>IF(ISERROR(VLOOKUP(IO_Pre_14[[#This Row],[APP_ID]],Sheet1!$C$2:$C$9,1,FALSE)),"","Y")</f>
        <v/>
      </c>
      <c r="D545" s="6" t="s">
        <v>1531</v>
      </c>
      <c r="E545" s="6" t="s">
        <v>1533</v>
      </c>
      <c r="F545" s="6" t="s">
        <v>726</v>
      </c>
      <c r="G545" s="6">
        <v>1896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8">
        <f>SUM(IO_Pre_14[[#This Row],[JANUARY]:[DECEMBER]])</f>
        <v>0</v>
      </c>
      <c r="U545" s="11"/>
    </row>
    <row r="546" spans="1:21" x14ac:dyDescent="0.25">
      <c r="A546" s="6" t="s">
        <v>515</v>
      </c>
      <c r="B546" s="6" t="str">
        <f>IF(ISERROR(VLOOKUP(IO_Pre_14[[#This Row],[APP_ID]],Table7[APPL_ID],1,FALSE)),"","Y")</f>
        <v>Y</v>
      </c>
      <c r="C546" s="6" t="str">
        <f>IF(ISERROR(VLOOKUP(IO_Pre_14[[#This Row],[APP_ID]],Sheet1!$C$2:$C$9,1,FALSE)),"","Y")</f>
        <v/>
      </c>
      <c r="D546" s="6" t="s">
        <v>1531</v>
      </c>
      <c r="E546" s="6" t="s">
        <v>1533</v>
      </c>
      <c r="F546" s="6" t="s">
        <v>516</v>
      </c>
      <c r="G546" s="6">
        <v>1870</v>
      </c>
      <c r="H546" s="7">
        <v>0</v>
      </c>
      <c r="I546" s="7">
        <v>0</v>
      </c>
      <c r="J546" s="7">
        <v>0</v>
      </c>
      <c r="K546" s="7">
        <v>65</v>
      </c>
      <c r="L546" s="7">
        <v>100</v>
      </c>
      <c r="M546" s="7">
        <v>100</v>
      </c>
      <c r="N546" s="7">
        <v>100</v>
      </c>
      <c r="O546" s="7">
        <v>65</v>
      </c>
      <c r="P546" s="7">
        <v>65</v>
      </c>
      <c r="Q546" s="7">
        <v>65</v>
      </c>
      <c r="R546" s="7">
        <v>0</v>
      </c>
      <c r="S546" s="7">
        <v>0</v>
      </c>
      <c r="T546" s="8">
        <f>SUM(IO_Pre_14[[#This Row],[JANUARY]:[DECEMBER]])</f>
        <v>560</v>
      </c>
      <c r="U546" s="11"/>
    </row>
    <row r="547" spans="1:21" x14ac:dyDescent="0.25">
      <c r="A547" s="6" t="s">
        <v>890</v>
      </c>
      <c r="B547" s="6" t="str">
        <f>IF(ISERROR(VLOOKUP(IO_Pre_14[[#This Row],[APP_ID]],Table7[APPL_ID],1,FALSE)),"","Y")</f>
        <v>Y</v>
      </c>
      <c r="C547" s="6" t="str">
        <f>IF(ISERROR(VLOOKUP(IO_Pre_14[[#This Row],[APP_ID]],Sheet1!$C$2:$C$9,1,FALSE)),"","Y")</f>
        <v/>
      </c>
      <c r="D547" s="6" t="s">
        <v>1531</v>
      </c>
      <c r="E547" s="6" t="s">
        <v>1533</v>
      </c>
      <c r="F547" s="6" t="s">
        <v>891</v>
      </c>
      <c r="G547" s="6">
        <v>1859</v>
      </c>
      <c r="H547" s="7">
        <v>0</v>
      </c>
      <c r="I547" s="7">
        <v>0</v>
      </c>
      <c r="J547" s="7">
        <v>19.23</v>
      </c>
      <c r="K547" s="7">
        <v>9.59</v>
      </c>
      <c r="L547" s="7">
        <v>51.27</v>
      </c>
      <c r="M547" s="7">
        <v>114.49</v>
      </c>
      <c r="N547" s="7">
        <v>91.53</v>
      </c>
      <c r="O547" s="7">
        <v>12.26</v>
      </c>
      <c r="P547" s="7">
        <v>0</v>
      </c>
      <c r="Q547" s="7">
        <v>0</v>
      </c>
      <c r="R547" s="7">
        <v>0</v>
      </c>
      <c r="S547" s="7">
        <v>0</v>
      </c>
      <c r="T547" s="8">
        <f>SUM(IO_Pre_14[[#This Row],[JANUARY]:[DECEMBER]])</f>
        <v>298.37</v>
      </c>
      <c r="U547" s="11"/>
    </row>
    <row r="548" spans="1:21" x14ac:dyDescent="0.25">
      <c r="A548" s="6" t="s">
        <v>271</v>
      </c>
      <c r="B548" s="6" t="str">
        <f>IF(ISERROR(VLOOKUP(IO_Pre_14[[#This Row],[APP_ID]],Table7[APPL_ID],1,FALSE)),"","Y")</f>
        <v>Y</v>
      </c>
      <c r="C548" s="6" t="str">
        <f>IF(ISERROR(VLOOKUP(IO_Pre_14[[#This Row],[APP_ID]],Sheet1!$C$2:$C$9,1,FALSE)),"","Y")</f>
        <v/>
      </c>
      <c r="D548" s="6" t="s">
        <v>1531</v>
      </c>
      <c r="E548" s="6" t="s">
        <v>1532</v>
      </c>
      <c r="F548" s="6" t="s">
        <v>120</v>
      </c>
      <c r="G548" s="6">
        <v>1877</v>
      </c>
      <c r="H548" s="7">
        <v>100.12</v>
      </c>
      <c r="I548" s="7">
        <v>23.98</v>
      </c>
      <c r="J548" s="7">
        <v>46.11</v>
      </c>
      <c r="K548" s="7">
        <v>26.11</v>
      </c>
      <c r="L548" s="7">
        <v>101.22</v>
      </c>
      <c r="M548" s="7">
        <v>240.16</v>
      </c>
      <c r="N548" s="7">
        <v>210.98</v>
      </c>
      <c r="O548" s="7">
        <v>69.739999999999995</v>
      </c>
      <c r="P548" s="7">
        <v>5.74</v>
      </c>
      <c r="Q548" s="7">
        <v>18.829999999999998</v>
      </c>
      <c r="R548" s="7">
        <v>22.44</v>
      </c>
      <c r="S548" s="7">
        <v>26.9</v>
      </c>
      <c r="T548" s="8">
        <f>SUM(IO_Pre_14[[#This Row],[JANUARY]:[DECEMBER]])</f>
        <v>892.33</v>
      </c>
      <c r="U548" s="11"/>
    </row>
    <row r="549" spans="1:21" x14ac:dyDescent="0.25">
      <c r="A549" s="6" t="s">
        <v>276</v>
      </c>
      <c r="B549" s="6" t="str">
        <f>IF(ISERROR(VLOOKUP(IO_Pre_14[[#This Row],[APP_ID]],Table7[APPL_ID],1,FALSE)),"","Y")</f>
        <v>Y</v>
      </c>
      <c r="C549" s="6" t="str">
        <f>IF(ISERROR(VLOOKUP(IO_Pre_14[[#This Row],[APP_ID]],Sheet1!$C$2:$C$9,1,FALSE)),"","Y")</f>
        <v/>
      </c>
      <c r="D549" s="6" t="s">
        <v>1531</v>
      </c>
      <c r="E549" s="6" t="s">
        <v>1532</v>
      </c>
      <c r="F549" s="6" t="s">
        <v>120</v>
      </c>
      <c r="G549" s="6">
        <v>1877</v>
      </c>
      <c r="H549" s="7">
        <v>84.08</v>
      </c>
      <c r="I549" s="7">
        <v>53.83</v>
      </c>
      <c r="J549" s="7">
        <v>98.58</v>
      </c>
      <c r="K549" s="7">
        <v>112.88</v>
      </c>
      <c r="L549" s="7">
        <v>171.99</v>
      </c>
      <c r="M549" s="7">
        <v>226.88</v>
      </c>
      <c r="N549" s="7">
        <v>191.15</v>
      </c>
      <c r="O549" s="7">
        <v>75.900000000000006</v>
      </c>
      <c r="P549" s="7">
        <v>45.85</v>
      </c>
      <c r="Q549" s="7">
        <v>38.4</v>
      </c>
      <c r="R549" s="7">
        <v>34.17</v>
      </c>
      <c r="S549" s="7">
        <v>37.15</v>
      </c>
      <c r="T549" s="8">
        <f>SUM(IO_Pre_14[[#This Row],[JANUARY]:[DECEMBER]])</f>
        <v>1170.8600000000001</v>
      </c>
      <c r="U549" s="11"/>
    </row>
    <row r="550" spans="1:21" x14ac:dyDescent="0.25">
      <c r="A550" s="6" t="s">
        <v>1359</v>
      </c>
      <c r="B550" s="6" t="str">
        <f>IF(ISERROR(VLOOKUP(IO_Pre_14[[#This Row],[APP_ID]],Table7[APPL_ID],1,FALSE)),"","Y")</f>
        <v>Y</v>
      </c>
      <c r="C550" s="6" t="str">
        <f>IF(ISERROR(VLOOKUP(IO_Pre_14[[#This Row],[APP_ID]],Sheet1!$C$2:$C$9,1,FALSE)),"","Y")</f>
        <v/>
      </c>
      <c r="D550" s="6" t="s">
        <v>1531</v>
      </c>
      <c r="E550" s="6" t="s">
        <v>1532</v>
      </c>
      <c r="F550" s="6" t="s">
        <v>324</v>
      </c>
      <c r="G550" s="6">
        <v>1876</v>
      </c>
      <c r="H550" s="7">
        <v>48.25</v>
      </c>
      <c r="I550" s="7">
        <v>21.17</v>
      </c>
      <c r="J550" s="7">
        <v>45.13</v>
      </c>
      <c r="K550" s="7">
        <v>53.2</v>
      </c>
      <c r="L550" s="7">
        <v>95.18</v>
      </c>
      <c r="M550" s="7">
        <v>169.52</v>
      </c>
      <c r="N550" s="7">
        <v>165.26</v>
      </c>
      <c r="O550" s="7">
        <v>84.99</v>
      </c>
      <c r="P550" s="7">
        <v>14.96</v>
      </c>
      <c r="Q550" s="7">
        <v>16.64</v>
      </c>
      <c r="R550" s="7">
        <v>17.57</v>
      </c>
      <c r="S550" s="7">
        <v>20.16</v>
      </c>
      <c r="T550" s="8">
        <f>SUM(IO_Pre_14[[#This Row],[JANUARY]:[DECEMBER]])</f>
        <v>752.03000000000009</v>
      </c>
      <c r="U550" s="11"/>
    </row>
    <row r="551" spans="1:21" x14ac:dyDescent="0.25">
      <c r="A551" s="6" t="s">
        <v>955</v>
      </c>
      <c r="B551" s="6" t="str">
        <f>IF(ISERROR(VLOOKUP(IO_Pre_14[[#This Row],[APP_ID]],Table7[APPL_ID],1,FALSE)),"","Y")</f>
        <v>Y</v>
      </c>
      <c r="C551" s="6" t="str">
        <f>IF(ISERROR(VLOOKUP(IO_Pre_14[[#This Row],[APP_ID]],Sheet1!$C$2:$C$9,1,FALSE)),"","Y")</f>
        <v/>
      </c>
      <c r="D551" s="6" t="s">
        <v>1531</v>
      </c>
      <c r="E551" s="6" t="s">
        <v>1532</v>
      </c>
      <c r="F551" s="6" t="s">
        <v>956</v>
      </c>
      <c r="G551" s="12">
        <v>1899</v>
      </c>
      <c r="H551" s="7">
        <v>0</v>
      </c>
      <c r="I551" s="7">
        <v>0</v>
      </c>
      <c r="J551" s="7">
        <v>107.89</v>
      </c>
      <c r="K551" s="7">
        <v>98.56</v>
      </c>
      <c r="L551" s="7">
        <v>214</v>
      </c>
      <c r="M551" s="7">
        <v>422.2</v>
      </c>
      <c r="N551" s="7">
        <v>477.57</v>
      </c>
      <c r="O551" s="7">
        <v>381.88</v>
      </c>
      <c r="P551" s="7">
        <v>202.34</v>
      </c>
      <c r="Q551" s="7">
        <v>107.79</v>
      </c>
      <c r="R551" s="7">
        <v>0</v>
      </c>
      <c r="S551" s="7">
        <v>0</v>
      </c>
      <c r="T551" s="8">
        <f>SUM(IO_Pre_14[[#This Row],[JANUARY]:[DECEMBER]])</f>
        <v>2012.2299999999998</v>
      </c>
      <c r="U551" s="11"/>
    </row>
    <row r="552" spans="1:21" x14ac:dyDescent="0.25">
      <c r="A552" s="6" t="s">
        <v>958</v>
      </c>
      <c r="B552" s="6" t="str">
        <f>IF(ISERROR(VLOOKUP(IO_Pre_14[[#This Row],[APP_ID]],Table7[APPL_ID],1,FALSE)),"","Y")</f>
        <v>Y</v>
      </c>
      <c r="C552" s="6" t="str">
        <f>IF(ISERROR(VLOOKUP(IO_Pre_14[[#This Row],[APP_ID]],Sheet1!$C$2:$C$9,1,FALSE)),"","Y")</f>
        <v/>
      </c>
      <c r="D552" s="6" t="s">
        <v>1531</v>
      </c>
      <c r="E552" s="6" t="s">
        <v>1532</v>
      </c>
      <c r="F552" s="6" t="s">
        <v>956</v>
      </c>
      <c r="G552" s="12">
        <v>1899</v>
      </c>
      <c r="H552" s="7">
        <v>0</v>
      </c>
      <c r="I552" s="7">
        <v>0</v>
      </c>
      <c r="J552" s="7">
        <v>107.89</v>
      </c>
      <c r="K552" s="7">
        <v>98.56</v>
      </c>
      <c r="L552" s="7">
        <v>214</v>
      </c>
      <c r="M552" s="7">
        <v>422.2</v>
      </c>
      <c r="N552" s="7">
        <v>477.57</v>
      </c>
      <c r="O552" s="7">
        <v>381.88</v>
      </c>
      <c r="P552" s="7">
        <v>202.34</v>
      </c>
      <c r="Q552" s="7">
        <v>107.79</v>
      </c>
      <c r="R552" s="7">
        <v>0</v>
      </c>
      <c r="S552" s="7">
        <v>0</v>
      </c>
      <c r="T552" s="8">
        <f>SUM(IO_Pre_14[[#This Row],[JANUARY]:[DECEMBER]])</f>
        <v>2012.2299999999998</v>
      </c>
      <c r="U552" s="11"/>
    </row>
    <row r="553" spans="1:21" x14ac:dyDescent="0.25">
      <c r="A553" s="6" t="s">
        <v>960</v>
      </c>
      <c r="B553" s="6" t="str">
        <f>IF(ISERROR(VLOOKUP(IO_Pre_14[[#This Row],[APP_ID]],Table7[APPL_ID],1,FALSE)),"","Y")</f>
        <v>Y</v>
      </c>
      <c r="C553" s="6" t="str">
        <f>IF(ISERROR(VLOOKUP(IO_Pre_14[[#This Row],[APP_ID]],Sheet1!$C$2:$C$9,1,FALSE)),"","Y")</f>
        <v/>
      </c>
      <c r="D553" s="6" t="s">
        <v>1531</v>
      </c>
      <c r="E553" s="6" t="s">
        <v>1532</v>
      </c>
      <c r="F553" s="6" t="s">
        <v>956</v>
      </c>
      <c r="G553" s="12">
        <v>1899</v>
      </c>
      <c r="H553" s="7">
        <v>0</v>
      </c>
      <c r="I553" s="7">
        <v>0</v>
      </c>
      <c r="J553" s="7">
        <v>107.89</v>
      </c>
      <c r="K553" s="7">
        <v>98.56</v>
      </c>
      <c r="L553" s="7">
        <v>214</v>
      </c>
      <c r="M553" s="7">
        <v>422.2</v>
      </c>
      <c r="N553" s="7">
        <v>477.57</v>
      </c>
      <c r="O553" s="7">
        <v>381.88</v>
      </c>
      <c r="P553" s="7">
        <v>202.34</v>
      </c>
      <c r="Q553" s="7">
        <v>107.79</v>
      </c>
      <c r="R553" s="7">
        <v>0</v>
      </c>
      <c r="S553" s="7">
        <v>0</v>
      </c>
      <c r="T553" s="8">
        <f>SUM(IO_Pre_14[[#This Row],[JANUARY]:[DECEMBER]])</f>
        <v>2012.2299999999998</v>
      </c>
      <c r="U553" s="11"/>
    </row>
    <row r="554" spans="1:21" x14ac:dyDescent="0.25">
      <c r="A554" s="6" t="s">
        <v>784</v>
      </c>
      <c r="B554" s="6" t="str">
        <f>IF(ISERROR(VLOOKUP(IO_Pre_14[[#This Row],[APP_ID]],Table7[APPL_ID],1,FALSE)),"","Y")</f>
        <v>Y</v>
      </c>
      <c r="C554" s="6" t="str">
        <f>IF(ISERROR(VLOOKUP(IO_Pre_14[[#This Row],[APP_ID]],Sheet1!$C$2:$C$9,1,FALSE)),"","Y")</f>
        <v/>
      </c>
      <c r="D554" s="6" t="s">
        <v>1531</v>
      </c>
      <c r="E554" s="6" t="s">
        <v>1532</v>
      </c>
      <c r="F554" s="6" t="s">
        <v>448</v>
      </c>
      <c r="G554" s="6">
        <v>1869</v>
      </c>
      <c r="H554" s="7">
        <v>0</v>
      </c>
      <c r="I554" s="7">
        <v>0</v>
      </c>
      <c r="J554" s="7">
        <v>0</v>
      </c>
      <c r="K554" s="7">
        <v>0</v>
      </c>
      <c r="L554" s="7">
        <v>38.450000000000003</v>
      </c>
      <c r="M554" s="7">
        <v>85.87</v>
      </c>
      <c r="N554" s="7">
        <v>68.650000000000006</v>
      </c>
      <c r="O554" s="7">
        <v>9.1999999999999993</v>
      </c>
      <c r="P554" s="7">
        <v>0</v>
      </c>
      <c r="Q554" s="7">
        <v>0</v>
      </c>
      <c r="R554" s="7">
        <v>0</v>
      </c>
      <c r="S554" s="7">
        <v>0</v>
      </c>
      <c r="T554" s="8">
        <f>SUM(IO_Pre_14[[#This Row],[JANUARY]:[DECEMBER]])</f>
        <v>202.17000000000002</v>
      </c>
      <c r="U554" s="11"/>
    </row>
    <row r="555" spans="1:21" x14ac:dyDescent="0.25">
      <c r="A555" s="6" t="s">
        <v>462</v>
      </c>
      <c r="B555" s="6" t="str">
        <f>IF(ISERROR(VLOOKUP(IO_Pre_14[[#This Row],[APP_ID]],Table7[APPL_ID],1,FALSE)),"","Y")</f>
        <v>Y</v>
      </c>
      <c r="C555" s="6" t="str">
        <f>IF(ISERROR(VLOOKUP(IO_Pre_14[[#This Row],[APP_ID]],Sheet1!$C$2:$C$9,1,FALSE)),"","Y")</f>
        <v/>
      </c>
      <c r="D555" s="6" t="s">
        <v>1531</v>
      </c>
      <c r="E555" s="6" t="s">
        <v>1532</v>
      </c>
      <c r="F555" s="6" t="s">
        <v>448</v>
      </c>
      <c r="G555" s="6">
        <v>1869</v>
      </c>
      <c r="H555" s="7">
        <v>0</v>
      </c>
      <c r="I555" s="7">
        <v>0</v>
      </c>
      <c r="J555" s="7">
        <v>14.73</v>
      </c>
      <c r="K555" s="7">
        <v>7.34</v>
      </c>
      <c r="L555" s="7">
        <v>39.28</v>
      </c>
      <c r="M555" s="7">
        <v>87.7</v>
      </c>
      <c r="N555" s="7">
        <v>70.11</v>
      </c>
      <c r="O555" s="7">
        <v>9.39</v>
      </c>
      <c r="P555" s="7">
        <v>0</v>
      </c>
      <c r="Q555" s="7">
        <v>0</v>
      </c>
      <c r="R555" s="7">
        <v>0</v>
      </c>
      <c r="S555" s="7">
        <v>0</v>
      </c>
      <c r="T555" s="8">
        <f>SUM(IO_Pre_14[[#This Row],[JANUARY]:[DECEMBER]])</f>
        <v>228.55</v>
      </c>
      <c r="U555" s="11"/>
    </row>
    <row r="556" spans="1:21" x14ac:dyDescent="0.25">
      <c r="A556" s="6" t="s">
        <v>1346</v>
      </c>
      <c r="B556" s="6" t="str">
        <f>IF(ISERROR(VLOOKUP(IO_Pre_14[[#This Row],[APP_ID]],Table7[APPL_ID],1,FALSE)),"","Y")</f>
        <v>Y</v>
      </c>
      <c r="C556" s="6" t="str">
        <f>IF(ISERROR(VLOOKUP(IO_Pre_14[[#This Row],[APP_ID]],Sheet1!$C$2:$C$9,1,FALSE)),"","Y")</f>
        <v/>
      </c>
      <c r="D556" s="6" t="s">
        <v>1531</v>
      </c>
      <c r="E556" s="6" t="s">
        <v>1532</v>
      </c>
      <c r="F556" s="6" t="s">
        <v>771</v>
      </c>
      <c r="G556" s="6">
        <v>1869</v>
      </c>
      <c r="H556" s="7">
        <v>0</v>
      </c>
      <c r="I556" s="7">
        <v>0</v>
      </c>
      <c r="J556" s="7">
        <v>0</v>
      </c>
      <c r="K556" s="7">
        <v>0</v>
      </c>
      <c r="L556" s="7">
        <v>38.450000000000003</v>
      </c>
      <c r="M556" s="7">
        <v>85.87</v>
      </c>
      <c r="N556" s="7">
        <v>68.650000000000006</v>
      </c>
      <c r="O556" s="7">
        <v>9.1999999999999993</v>
      </c>
      <c r="P556" s="7">
        <v>0</v>
      </c>
      <c r="Q556" s="7">
        <v>0</v>
      </c>
      <c r="R556" s="7">
        <v>0</v>
      </c>
      <c r="S556" s="7">
        <v>0</v>
      </c>
      <c r="T556" s="8">
        <f>SUM(IO_Pre_14[[#This Row],[JANUARY]:[DECEMBER]])</f>
        <v>202.17000000000002</v>
      </c>
      <c r="U556" s="11"/>
    </row>
    <row r="557" spans="1:21" x14ac:dyDescent="0.25">
      <c r="A557" s="6" t="s">
        <v>463</v>
      </c>
      <c r="B557" s="6" t="str">
        <f>IF(ISERROR(VLOOKUP(IO_Pre_14[[#This Row],[APP_ID]],Table7[APPL_ID],1,FALSE)),"","Y")</f>
        <v>Y</v>
      </c>
      <c r="C557" s="6" t="str">
        <f>IF(ISERROR(VLOOKUP(IO_Pre_14[[#This Row],[APP_ID]],Sheet1!$C$2:$C$9,1,FALSE)),"","Y")</f>
        <v/>
      </c>
      <c r="D557" s="6" t="s">
        <v>1531</v>
      </c>
      <c r="E557" s="6" t="s">
        <v>1532</v>
      </c>
      <c r="F557" s="6" t="s">
        <v>448</v>
      </c>
      <c r="G557" s="6">
        <v>1869</v>
      </c>
      <c r="H557" s="7">
        <v>0</v>
      </c>
      <c r="I557" s="7">
        <v>0</v>
      </c>
      <c r="J557" s="7">
        <v>13.79</v>
      </c>
      <c r="K557" s="7">
        <v>6.78</v>
      </c>
      <c r="L557" s="7">
        <v>36.25</v>
      </c>
      <c r="M557" s="7">
        <v>80.94</v>
      </c>
      <c r="N557" s="7">
        <v>64.709999999999994</v>
      </c>
      <c r="O557" s="7">
        <v>8.67</v>
      </c>
      <c r="P557" s="7">
        <v>0</v>
      </c>
      <c r="Q557" s="7">
        <v>0</v>
      </c>
      <c r="R557" s="7">
        <v>0</v>
      </c>
      <c r="S557" s="7">
        <v>0</v>
      </c>
      <c r="T557" s="8">
        <f>SUM(IO_Pre_14[[#This Row],[JANUARY]:[DECEMBER]])</f>
        <v>211.13999999999996</v>
      </c>
      <c r="U557" s="11"/>
    </row>
    <row r="558" spans="1:21" x14ac:dyDescent="0.25">
      <c r="A558" s="6" t="s">
        <v>1333</v>
      </c>
      <c r="B558" s="6" t="str">
        <f>IF(ISERROR(VLOOKUP(IO_Pre_14[[#This Row],[APP_ID]],Table7[APPL_ID],1,FALSE)),"","Y")</f>
        <v>Y</v>
      </c>
      <c r="C558" s="6" t="str">
        <f>IF(ISERROR(VLOOKUP(IO_Pre_14[[#This Row],[APP_ID]],Sheet1!$C$2:$C$9,1,FALSE)),"","Y")</f>
        <v/>
      </c>
      <c r="D558" s="6" t="s">
        <v>1531</v>
      </c>
      <c r="E558" s="6" t="s">
        <v>1532</v>
      </c>
      <c r="F558" s="6" t="s">
        <v>1326</v>
      </c>
      <c r="G558" s="6">
        <v>1867</v>
      </c>
      <c r="H558" s="7">
        <v>87</v>
      </c>
      <c r="I558" s="7">
        <v>0</v>
      </c>
      <c r="J558" s="7">
        <v>26.43</v>
      </c>
      <c r="K558" s="7">
        <v>22.89</v>
      </c>
      <c r="L558" s="7">
        <v>60.13</v>
      </c>
      <c r="M558" s="7">
        <v>106.03</v>
      </c>
      <c r="N558" s="7">
        <v>110.17</v>
      </c>
      <c r="O558" s="7">
        <v>84.55</v>
      </c>
      <c r="P558" s="7">
        <v>14.88</v>
      </c>
      <c r="Q558" s="7">
        <v>9.4</v>
      </c>
      <c r="R558" s="7">
        <v>65.53</v>
      </c>
      <c r="S558" s="7">
        <v>67.86</v>
      </c>
      <c r="T558" s="8">
        <f>SUM(IO_Pre_14[[#This Row],[JANUARY]:[DECEMBER]])</f>
        <v>654.87</v>
      </c>
      <c r="U558" s="11"/>
    </row>
    <row r="559" spans="1:21" x14ac:dyDescent="0.25">
      <c r="A559" s="6" t="s">
        <v>1334</v>
      </c>
      <c r="B559" s="6" t="str">
        <f>IF(ISERROR(VLOOKUP(IO_Pre_14[[#This Row],[APP_ID]],Table7[APPL_ID],1,FALSE)),"","Y")</f>
        <v>Y</v>
      </c>
      <c r="C559" s="6" t="str">
        <f>IF(ISERROR(VLOOKUP(IO_Pre_14[[#This Row],[APP_ID]],Sheet1!$C$2:$C$9,1,FALSE)),"","Y")</f>
        <v/>
      </c>
      <c r="D559" s="6" t="s">
        <v>1531</v>
      </c>
      <c r="E559" s="6" t="s">
        <v>1532</v>
      </c>
      <c r="F559" s="6" t="s">
        <v>1326</v>
      </c>
      <c r="G559" s="6">
        <v>1867</v>
      </c>
      <c r="H559" s="7">
        <v>87</v>
      </c>
      <c r="I559" s="7">
        <v>0</v>
      </c>
      <c r="J559" s="7">
        <v>26.43</v>
      </c>
      <c r="K559" s="7">
        <v>22.89</v>
      </c>
      <c r="L559" s="7">
        <v>60.13</v>
      </c>
      <c r="M559" s="7">
        <v>106.03</v>
      </c>
      <c r="N559" s="7">
        <v>110.07</v>
      </c>
      <c r="O559" s="7">
        <v>84.55</v>
      </c>
      <c r="P559" s="7">
        <v>14.88</v>
      </c>
      <c r="Q559" s="7">
        <v>9.4</v>
      </c>
      <c r="R559" s="7">
        <v>65.53</v>
      </c>
      <c r="S559" s="7">
        <v>67.86</v>
      </c>
      <c r="T559" s="8">
        <f>SUM(IO_Pre_14[[#This Row],[JANUARY]:[DECEMBER]])</f>
        <v>654.77</v>
      </c>
      <c r="U559" s="11"/>
    </row>
    <row r="560" spans="1:21" x14ac:dyDescent="0.25">
      <c r="A560" s="6" t="s">
        <v>1332</v>
      </c>
      <c r="B560" s="6" t="str">
        <f>IF(ISERROR(VLOOKUP(IO_Pre_14[[#This Row],[APP_ID]],Table7[APPL_ID],1,FALSE)),"","Y")</f>
        <v>Y</v>
      </c>
      <c r="C560" s="6" t="str">
        <f>IF(ISERROR(VLOOKUP(IO_Pre_14[[#This Row],[APP_ID]],Sheet1!$C$2:$C$9,1,FALSE)),"","Y")</f>
        <v/>
      </c>
      <c r="D560" s="6" t="s">
        <v>1531</v>
      </c>
      <c r="E560" s="6" t="s">
        <v>1532</v>
      </c>
      <c r="F560" s="6" t="s">
        <v>1326</v>
      </c>
      <c r="G560" s="6">
        <v>1867</v>
      </c>
      <c r="H560" s="7">
        <v>87</v>
      </c>
      <c r="I560" s="7">
        <v>0</v>
      </c>
      <c r="J560" s="7">
        <v>26.43</v>
      </c>
      <c r="K560" s="7">
        <v>22.89</v>
      </c>
      <c r="L560" s="7">
        <v>60.13</v>
      </c>
      <c r="M560" s="7">
        <v>106.03</v>
      </c>
      <c r="N560" s="7">
        <v>110.17</v>
      </c>
      <c r="O560" s="7">
        <v>84.55</v>
      </c>
      <c r="P560" s="7">
        <v>14.88</v>
      </c>
      <c r="Q560" s="7">
        <v>9.4</v>
      </c>
      <c r="R560" s="7">
        <v>65.53</v>
      </c>
      <c r="S560" s="7">
        <v>67.86</v>
      </c>
      <c r="T560" s="8">
        <f>SUM(IO_Pre_14[[#This Row],[JANUARY]:[DECEMBER]])</f>
        <v>654.87</v>
      </c>
      <c r="U560" s="11"/>
    </row>
    <row r="561" spans="1:21" x14ac:dyDescent="0.25">
      <c r="A561" s="6" t="s">
        <v>1331</v>
      </c>
      <c r="B561" s="6" t="str">
        <f>IF(ISERROR(VLOOKUP(IO_Pre_14[[#This Row],[APP_ID]],Table7[APPL_ID],1,FALSE)),"","Y")</f>
        <v>Y</v>
      </c>
      <c r="C561" s="6" t="str">
        <f>IF(ISERROR(VLOOKUP(IO_Pre_14[[#This Row],[APP_ID]],Sheet1!$C$2:$C$9,1,FALSE)),"","Y")</f>
        <v/>
      </c>
      <c r="D561" s="6" t="s">
        <v>1531</v>
      </c>
      <c r="E561" s="6" t="s">
        <v>1532</v>
      </c>
      <c r="F561" s="6" t="s">
        <v>1326</v>
      </c>
      <c r="G561" s="6">
        <v>1867</v>
      </c>
      <c r="H561" s="7">
        <v>87</v>
      </c>
      <c r="I561" s="7">
        <v>0</v>
      </c>
      <c r="J561" s="7">
        <v>26.43</v>
      </c>
      <c r="K561" s="7">
        <v>22.89</v>
      </c>
      <c r="L561" s="7">
        <v>60.13</v>
      </c>
      <c r="M561" s="7">
        <v>106.03</v>
      </c>
      <c r="N561" s="7">
        <v>110.17</v>
      </c>
      <c r="O561" s="7">
        <v>84.55</v>
      </c>
      <c r="P561" s="7">
        <v>14.88</v>
      </c>
      <c r="Q561" s="7">
        <v>9.4</v>
      </c>
      <c r="R561" s="7">
        <v>65.53</v>
      </c>
      <c r="S561" s="7">
        <v>67.86</v>
      </c>
      <c r="T561" s="8">
        <f>SUM(IO_Pre_14[[#This Row],[JANUARY]:[DECEMBER]])</f>
        <v>654.87</v>
      </c>
      <c r="U561" s="11"/>
    </row>
    <row r="562" spans="1:21" x14ac:dyDescent="0.25">
      <c r="A562" s="6" t="s">
        <v>1335</v>
      </c>
      <c r="B562" s="6" t="str">
        <f>IF(ISERROR(VLOOKUP(IO_Pre_14[[#This Row],[APP_ID]],Table7[APPL_ID],1,FALSE)),"","Y")</f>
        <v>Y</v>
      </c>
      <c r="C562" s="6" t="str">
        <f>IF(ISERROR(VLOOKUP(IO_Pre_14[[#This Row],[APP_ID]],Sheet1!$C$2:$C$9,1,FALSE)),"","Y")</f>
        <v/>
      </c>
      <c r="D562" s="6" t="s">
        <v>1531</v>
      </c>
      <c r="E562" s="6" t="s">
        <v>1532</v>
      </c>
      <c r="F562" s="6" t="s">
        <v>1326</v>
      </c>
      <c r="G562" s="6">
        <v>1866</v>
      </c>
      <c r="H562" s="7">
        <v>87</v>
      </c>
      <c r="I562" s="7">
        <v>0</v>
      </c>
      <c r="J562" s="7">
        <v>26.43</v>
      </c>
      <c r="K562" s="7">
        <v>22.89</v>
      </c>
      <c r="L562" s="7">
        <v>60.13</v>
      </c>
      <c r="M562" s="7">
        <v>106.03</v>
      </c>
      <c r="N562" s="7">
        <v>110.17</v>
      </c>
      <c r="O562" s="7">
        <v>84.55</v>
      </c>
      <c r="P562" s="7">
        <v>14.88</v>
      </c>
      <c r="Q562" s="7">
        <v>9.4</v>
      </c>
      <c r="R562" s="7">
        <v>65.53</v>
      </c>
      <c r="S562" s="7">
        <v>67.86</v>
      </c>
      <c r="T562" s="8">
        <f>SUM(IO_Pre_14[[#This Row],[JANUARY]:[DECEMBER]])</f>
        <v>654.87</v>
      </c>
      <c r="U562" s="11"/>
    </row>
    <row r="563" spans="1:21" x14ac:dyDescent="0.25">
      <c r="A563" s="6" t="s">
        <v>1330</v>
      </c>
      <c r="B563" s="6" t="str">
        <f>IF(ISERROR(VLOOKUP(IO_Pre_14[[#This Row],[APP_ID]],Table7[APPL_ID],1,FALSE)),"","Y")</f>
        <v>Y</v>
      </c>
      <c r="C563" s="6" t="str">
        <f>IF(ISERROR(VLOOKUP(IO_Pre_14[[#This Row],[APP_ID]],Sheet1!$C$2:$C$9,1,FALSE)),"","Y")</f>
        <v/>
      </c>
      <c r="D563" s="6" t="s">
        <v>1531</v>
      </c>
      <c r="E563" s="6" t="s">
        <v>1532</v>
      </c>
      <c r="F563" s="6" t="s">
        <v>1326</v>
      </c>
      <c r="G563" s="6">
        <v>1867</v>
      </c>
      <c r="H563" s="7">
        <v>87</v>
      </c>
      <c r="I563" s="7">
        <v>0</v>
      </c>
      <c r="J563" s="7">
        <v>26.43</v>
      </c>
      <c r="K563" s="7">
        <v>22.89</v>
      </c>
      <c r="L563" s="7">
        <v>60.13</v>
      </c>
      <c r="M563" s="7">
        <v>106.03</v>
      </c>
      <c r="N563" s="7">
        <v>11017</v>
      </c>
      <c r="O563" s="7">
        <v>84.55</v>
      </c>
      <c r="P563" s="7">
        <v>14.88</v>
      </c>
      <c r="Q563" s="7">
        <v>9.4</v>
      </c>
      <c r="R563" s="7">
        <v>65.53</v>
      </c>
      <c r="S563" s="7">
        <v>67.86</v>
      </c>
      <c r="T563" s="8">
        <f>SUM(IO_Pre_14[[#This Row],[JANUARY]:[DECEMBER]])</f>
        <v>11561.699999999999</v>
      </c>
      <c r="U563" s="11"/>
    </row>
    <row r="564" spans="1:21" x14ac:dyDescent="0.25">
      <c r="A564" s="6" t="s">
        <v>1336</v>
      </c>
      <c r="B564" s="6" t="str">
        <f>IF(ISERROR(VLOOKUP(IO_Pre_14[[#This Row],[APP_ID]],Table7[APPL_ID],1,FALSE)),"","Y")</f>
        <v>Y</v>
      </c>
      <c r="C564" s="6" t="str">
        <f>IF(ISERROR(VLOOKUP(IO_Pre_14[[#This Row],[APP_ID]],Sheet1!$C$2:$C$9,1,FALSE)),"","Y")</f>
        <v/>
      </c>
      <c r="D564" s="6" t="s">
        <v>1531</v>
      </c>
      <c r="E564" s="6" t="s">
        <v>1532</v>
      </c>
      <c r="F564" s="6" t="s">
        <v>1326</v>
      </c>
      <c r="G564" s="6">
        <v>1867</v>
      </c>
      <c r="H564" s="7">
        <v>87</v>
      </c>
      <c r="I564" s="7">
        <v>0</v>
      </c>
      <c r="J564" s="7">
        <v>26.43</v>
      </c>
      <c r="K564" s="7">
        <v>22.89</v>
      </c>
      <c r="L564" s="7">
        <v>60.13</v>
      </c>
      <c r="M564" s="7">
        <v>106.03</v>
      </c>
      <c r="N564" s="7">
        <v>110.17</v>
      </c>
      <c r="O564" s="7">
        <v>84.55</v>
      </c>
      <c r="P564" s="7">
        <v>14.88</v>
      </c>
      <c r="Q564" s="7">
        <v>9.4</v>
      </c>
      <c r="R564" s="7">
        <v>65.53</v>
      </c>
      <c r="S564" s="7">
        <v>67.86</v>
      </c>
      <c r="T564" s="8">
        <f>SUM(IO_Pre_14[[#This Row],[JANUARY]:[DECEMBER]])</f>
        <v>654.87</v>
      </c>
      <c r="U564" s="11"/>
    </row>
    <row r="565" spans="1:21" x14ac:dyDescent="0.25">
      <c r="A565" s="6" t="s">
        <v>1329</v>
      </c>
      <c r="B565" s="6" t="str">
        <f>IF(ISERROR(VLOOKUP(IO_Pre_14[[#This Row],[APP_ID]],Table7[APPL_ID],1,FALSE)),"","Y")</f>
        <v>Y</v>
      </c>
      <c r="C565" s="6" t="str">
        <f>IF(ISERROR(VLOOKUP(IO_Pre_14[[#This Row],[APP_ID]],Sheet1!$C$2:$C$9,1,FALSE)),"","Y")</f>
        <v/>
      </c>
      <c r="D565" s="6" t="s">
        <v>1531</v>
      </c>
      <c r="E565" s="6" t="s">
        <v>1532</v>
      </c>
      <c r="F565" s="6" t="s">
        <v>1326</v>
      </c>
      <c r="G565" s="6">
        <v>1867</v>
      </c>
      <c r="H565" s="7">
        <v>87</v>
      </c>
      <c r="I565" s="7">
        <v>0</v>
      </c>
      <c r="J565" s="7">
        <v>26.43</v>
      </c>
      <c r="K565" s="7">
        <v>22.89</v>
      </c>
      <c r="L565" s="7">
        <v>60.13</v>
      </c>
      <c r="M565" s="7">
        <v>106.03</v>
      </c>
      <c r="N565" s="7">
        <v>110.17</v>
      </c>
      <c r="O565" s="7">
        <v>84.55</v>
      </c>
      <c r="P565" s="7">
        <v>14.88</v>
      </c>
      <c r="Q565" s="7">
        <v>9.4</v>
      </c>
      <c r="R565" s="7">
        <v>65.53</v>
      </c>
      <c r="S565" s="7">
        <v>67.86</v>
      </c>
      <c r="T565" s="8">
        <f>SUM(IO_Pre_14[[#This Row],[JANUARY]:[DECEMBER]])</f>
        <v>654.87</v>
      </c>
      <c r="U565" s="11"/>
    </row>
    <row r="566" spans="1:21" x14ac:dyDescent="0.25">
      <c r="A566" s="6" t="s">
        <v>1337</v>
      </c>
      <c r="B566" s="6" t="str">
        <f>IF(ISERROR(VLOOKUP(IO_Pre_14[[#This Row],[APP_ID]],Table7[APPL_ID],1,FALSE)),"","Y")</f>
        <v>Y</v>
      </c>
      <c r="C566" s="6" t="str">
        <f>IF(ISERROR(VLOOKUP(IO_Pre_14[[#This Row],[APP_ID]],Sheet1!$C$2:$C$9,1,FALSE)),"","Y")</f>
        <v/>
      </c>
      <c r="D566" s="6" t="s">
        <v>1531</v>
      </c>
      <c r="E566" s="6" t="s">
        <v>1532</v>
      </c>
      <c r="F566" s="6" t="s">
        <v>1326</v>
      </c>
      <c r="G566" s="6">
        <v>1867</v>
      </c>
      <c r="H566" s="7">
        <v>87</v>
      </c>
      <c r="I566" s="7">
        <v>0</v>
      </c>
      <c r="J566" s="7">
        <v>26.43</v>
      </c>
      <c r="K566" s="7">
        <v>22.89</v>
      </c>
      <c r="L566" s="7">
        <v>60.13</v>
      </c>
      <c r="M566" s="7">
        <v>106.03</v>
      </c>
      <c r="N566" s="7">
        <v>110.07</v>
      </c>
      <c r="O566" s="7">
        <v>84.55</v>
      </c>
      <c r="P566" s="7">
        <v>14.88</v>
      </c>
      <c r="Q566" s="7">
        <v>9.4</v>
      </c>
      <c r="R566" s="7">
        <v>65.53</v>
      </c>
      <c r="S566" s="7">
        <v>67.86</v>
      </c>
      <c r="T566" s="8">
        <f>SUM(IO_Pre_14[[#This Row],[JANUARY]:[DECEMBER]])</f>
        <v>654.77</v>
      </c>
      <c r="U566" s="11"/>
    </row>
    <row r="567" spans="1:21" x14ac:dyDescent="0.25">
      <c r="A567" s="6" t="s">
        <v>1328</v>
      </c>
      <c r="B567" s="6" t="str">
        <f>IF(ISERROR(VLOOKUP(IO_Pre_14[[#This Row],[APP_ID]],Table7[APPL_ID],1,FALSE)),"","Y")</f>
        <v>Y</v>
      </c>
      <c r="C567" s="6" t="str">
        <f>IF(ISERROR(VLOOKUP(IO_Pre_14[[#This Row],[APP_ID]],Sheet1!$C$2:$C$9,1,FALSE)),"","Y")</f>
        <v/>
      </c>
      <c r="D567" s="6" t="s">
        <v>1531</v>
      </c>
      <c r="E567" s="6" t="s">
        <v>1532</v>
      </c>
      <c r="F567" s="6" t="s">
        <v>1326</v>
      </c>
      <c r="G567" s="6">
        <v>1867</v>
      </c>
      <c r="H567" s="7">
        <v>87</v>
      </c>
      <c r="I567" s="7">
        <v>0</v>
      </c>
      <c r="J567" s="7">
        <v>26.43</v>
      </c>
      <c r="K567" s="7">
        <v>22.89</v>
      </c>
      <c r="L567" s="7">
        <v>60.13</v>
      </c>
      <c r="M567" s="7">
        <v>106.03</v>
      </c>
      <c r="N567" s="7">
        <v>110.17</v>
      </c>
      <c r="O567" s="7">
        <v>84.55</v>
      </c>
      <c r="P567" s="7">
        <v>14.88</v>
      </c>
      <c r="Q567" s="7">
        <v>9.4</v>
      </c>
      <c r="R567" s="7">
        <v>65.53</v>
      </c>
      <c r="S567" s="7">
        <v>67.86</v>
      </c>
      <c r="T567" s="8">
        <f>SUM(IO_Pre_14[[#This Row],[JANUARY]:[DECEMBER]])</f>
        <v>654.87</v>
      </c>
      <c r="U567" s="11"/>
    </row>
    <row r="568" spans="1:21" x14ac:dyDescent="0.25">
      <c r="A568" s="6" t="s">
        <v>1338</v>
      </c>
      <c r="B568" s="6" t="str">
        <f>IF(ISERROR(VLOOKUP(IO_Pre_14[[#This Row],[APP_ID]],Table7[APPL_ID],1,FALSE)),"","Y")</f>
        <v>Y</v>
      </c>
      <c r="C568" s="6" t="str">
        <f>IF(ISERROR(VLOOKUP(IO_Pre_14[[#This Row],[APP_ID]],Sheet1!$C$2:$C$9,1,FALSE)),"","Y")</f>
        <v/>
      </c>
      <c r="D568" s="6" t="s">
        <v>1531</v>
      </c>
      <c r="E568" s="6" t="s">
        <v>1532</v>
      </c>
      <c r="F568" s="6" t="s">
        <v>1326</v>
      </c>
      <c r="G568" s="6">
        <v>1867</v>
      </c>
      <c r="H568" s="7">
        <v>87</v>
      </c>
      <c r="I568" s="7">
        <v>0</v>
      </c>
      <c r="J568" s="7">
        <v>26.43</v>
      </c>
      <c r="K568" s="7">
        <v>22.89</v>
      </c>
      <c r="L568" s="7">
        <v>60.13</v>
      </c>
      <c r="M568" s="7">
        <v>106.03</v>
      </c>
      <c r="N568" s="7">
        <v>110.17</v>
      </c>
      <c r="O568" s="7">
        <v>84.55</v>
      </c>
      <c r="P568" s="7">
        <v>14.88</v>
      </c>
      <c r="Q568" s="7">
        <v>9.4</v>
      </c>
      <c r="R568" s="7">
        <v>65.53</v>
      </c>
      <c r="S568" s="7">
        <v>67.86</v>
      </c>
      <c r="T568" s="8">
        <f>SUM(IO_Pre_14[[#This Row],[JANUARY]:[DECEMBER]])</f>
        <v>654.87</v>
      </c>
      <c r="U568" s="11"/>
    </row>
    <row r="569" spans="1:21" x14ac:dyDescent="0.25">
      <c r="A569" s="6" t="s">
        <v>1327</v>
      </c>
      <c r="B569" s="6" t="str">
        <f>IF(ISERROR(VLOOKUP(IO_Pre_14[[#This Row],[APP_ID]],Table7[APPL_ID],1,FALSE)),"","Y")</f>
        <v>Y</v>
      </c>
      <c r="C569" s="6" t="str">
        <f>IF(ISERROR(VLOOKUP(IO_Pre_14[[#This Row],[APP_ID]],Sheet1!$C$2:$C$9,1,FALSE)),"","Y")</f>
        <v/>
      </c>
      <c r="D569" s="6" t="s">
        <v>1531</v>
      </c>
      <c r="E569" s="6" t="s">
        <v>1532</v>
      </c>
      <c r="F569" s="6" t="s">
        <v>1326</v>
      </c>
      <c r="G569" s="6">
        <v>1867</v>
      </c>
      <c r="H569" s="7">
        <v>87</v>
      </c>
      <c r="I569" s="7">
        <v>0</v>
      </c>
      <c r="J569" s="7">
        <v>26.43</v>
      </c>
      <c r="K569" s="7">
        <v>22.89</v>
      </c>
      <c r="L569" s="7">
        <v>60.13</v>
      </c>
      <c r="M569" s="7">
        <v>106.03</v>
      </c>
      <c r="N569" s="7">
        <v>110.17</v>
      </c>
      <c r="O569" s="7">
        <v>84.55</v>
      </c>
      <c r="P569" s="7">
        <v>14.88</v>
      </c>
      <c r="Q569" s="7">
        <v>9.4</v>
      </c>
      <c r="R569" s="7">
        <v>65.53</v>
      </c>
      <c r="S569" s="7">
        <v>67.86</v>
      </c>
      <c r="T569" s="8">
        <f>SUM(IO_Pre_14[[#This Row],[JANUARY]:[DECEMBER]])</f>
        <v>654.87</v>
      </c>
      <c r="U569" s="11"/>
    </row>
    <row r="570" spans="1:21" x14ac:dyDescent="0.25">
      <c r="A570" s="6" t="s">
        <v>819</v>
      </c>
      <c r="B570" s="6" t="str">
        <f>IF(ISERROR(VLOOKUP(IO_Pre_14[[#This Row],[APP_ID]],Table7[APPL_ID],1,FALSE)),"","Y")</f>
        <v>Y</v>
      </c>
      <c r="C570" s="6" t="str">
        <f>IF(ISERROR(VLOOKUP(IO_Pre_14[[#This Row],[APP_ID]],Sheet1!$C$2:$C$9,1,FALSE)),"","Y")</f>
        <v/>
      </c>
      <c r="D570" s="6" t="s">
        <v>1531</v>
      </c>
      <c r="E570" s="6" t="s">
        <v>1532</v>
      </c>
      <c r="F570" s="6" t="s">
        <v>820</v>
      </c>
      <c r="G570" s="6">
        <v>1869</v>
      </c>
      <c r="H570" s="7">
        <v>0</v>
      </c>
      <c r="I570" s="7">
        <v>0</v>
      </c>
      <c r="J570" s="7">
        <v>0</v>
      </c>
      <c r="K570" s="7">
        <v>63.1</v>
      </c>
      <c r="L570" s="7">
        <v>90.77</v>
      </c>
      <c r="M570" s="7">
        <v>99.21</v>
      </c>
      <c r="N570" s="7">
        <v>93.92</v>
      </c>
      <c r="O570" s="7">
        <v>84.47</v>
      </c>
      <c r="P570" s="7">
        <v>63.32</v>
      </c>
      <c r="Q570" s="7">
        <v>0</v>
      </c>
      <c r="R570" s="7">
        <v>0</v>
      </c>
      <c r="S570" s="7">
        <v>0</v>
      </c>
      <c r="T570" s="8">
        <f>SUM(IO_Pre_14[[#This Row],[JANUARY]:[DECEMBER]])</f>
        <v>494.79</v>
      </c>
      <c r="U570" s="11"/>
    </row>
    <row r="571" spans="1:21" x14ac:dyDescent="0.25">
      <c r="A571" s="6" t="s">
        <v>1325</v>
      </c>
      <c r="B571" s="6" t="str">
        <f>IF(ISERROR(VLOOKUP(IO_Pre_14[[#This Row],[APP_ID]],Table7[APPL_ID],1,FALSE)),"","Y")</f>
        <v>Y</v>
      </c>
      <c r="C571" s="6" t="str">
        <f>IF(ISERROR(VLOOKUP(IO_Pre_14[[#This Row],[APP_ID]],Sheet1!$C$2:$C$9,1,FALSE)),"","Y")</f>
        <v/>
      </c>
      <c r="D571" s="6" t="s">
        <v>1531</v>
      </c>
      <c r="E571" s="6" t="s">
        <v>1532</v>
      </c>
      <c r="F571" s="6" t="s">
        <v>1326</v>
      </c>
      <c r="G571" s="6">
        <v>1867</v>
      </c>
      <c r="H571" s="7">
        <v>87</v>
      </c>
      <c r="I571" s="7">
        <v>0</v>
      </c>
      <c r="J571" s="7">
        <v>26.43</v>
      </c>
      <c r="K571" s="7">
        <v>22.89</v>
      </c>
      <c r="L571" s="7">
        <v>60.13</v>
      </c>
      <c r="M571" s="7">
        <v>106.03</v>
      </c>
      <c r="N571" s="7">
        <v>110.17</v>
      </c>
      <c r="O571" s="7">
        <v>84.55</v>
      </c>
      <c r="P571" s="7">
        <v>14.88</v>
      </c>
      <c r="Q571" s="7">
        <v>9.4</v>
      </c>
      <c r="R571" s="7">
        <v>65.33</v>
      </c>
      <c r="S571" s="7">
        <v>67.86</v>
      </c>
      <c r="T571" s="8">
        <f>SUM(IO_Pre_14[[#This Row],[JANUARY]:[DECEMBER]])</f>
        <v>654.67000000000007</v>
      </c>
      <c r="U571" s="11"/>
    </row>
    <row r="572" spans="1:21" x14ac:dyDescent="0.25">
      <c r="A572" s="6" t="s">
        <v>1340</v>
      </c>
      <c r="B572" s="6" t="str">
        <f>IF(ISERROR(VLOOKUP(IO_Pre_14[[#This Row],[APP_ID]],Table7[APPL_ID],1,FALSE)),"","Y")</f>
        <v>Y</v>
      </c>
      <c r="C572" s="6" t="str">
        <f>IF(ISERROR(VLOOKUP(IO_Pre_14[[#This Row],[APP_ID]],Sheet1!$C$2:$C$9,1,FALSE)),"","Y")</f>
        <v/>
      </c>
      <c r="D572" s="6" t="s">
        <v>1531</v>
      </c>
      <c r="E572" s="6" t="s">
        <v>1532</v>
      </c>
      <c r="F572" s="6" t="s">
        <v>1326</v>
      </c>
      <c r="G572" s="6">
        <v>1867</v>
      </c>
      <c r="H572" s="7">
        <v>87</v>
      </c>
      <c r="I572" s="7">
        <v>0</v>
      </c>
      <c r="J572" s="7">
        <v>26.43</v>
      </c>
      <c r="K572" s="7">
        <v>22.89</v>
      </c>
      <c r="L572" s="7">
        <v>60.13</v>
      </c>
      <c r="M572" s="7">
        <v>106.03</v>
      </c>
      <c r="N572" s="7">
        <v>110.17</v>
      </c>
      <c r="O572" s="7">
        <v>84.55</v>
      </c>
      <c r="P572" s="7">
        <v>14.88</v>
      </c>
      <c r="Q572" s="7">
        <v>9.4</v>
      </c>
      <c r="R572" s="7">
        <v>65.53</v>
      </c>
      <c r="S572" s="7">
        <v>67.86</v>
      </c>
      <c r="T572" s="8">
        <f>SUM(IO_Pre_14[[#This Row],[JANUARY]:[DECEMBER]])</f>
        <v>654.87</v>
      </c>
      <c r="U572" s="11"/>
    </row>
    <row r="573" spans="1:21" x14ac:dyDescent="0.25">
      <c r="A573" s="6" t="s">
        <v>1339</v>
      </c>
      <c r="B573" s="6" t="str">
        <f>IF(ISERROR(VLOOKUP(IO_Pre_14[[#This Row],[APP_ID]],Table7[APPL_ID],1,FALSE)),"","Y")</f>
        <v>Y</v>
      </c>
      <c r="C573" s="6" t="str">
        <f>IF(ISERROR(VLOOKUP(IO_Pre_14[[#This Row],[APP_ID]],Sheet1!$C$2:$C$9,1,FALSE)),"","Y")</f>
        <v/>
      </c>
      <c r="D573" s="6" t="s">
        <v>1531</v>
      </c>
      <c r="E573" s="6" t="s">
        <v>1532</v>
      </c>
      <c r="F573" s="6" t="s">
        <v>1326</v>
      </c>
      <c r="G573" s="6">
        <v>1867</v>
      </c>
      <c r="H573" s="7">
        <v>87</v>
      </c>
      <c r="I573" s="7">
        <v>0</v>
      </c>
      <c r="J573" s="7">
        <v>26.43</v>
      </c>
      <c r="K573" s="7">
        <v>22.89</v>
      </c>
      <c r="L573" s="7">
        <v>60.13</v>
      </c>
      <c r="M573" s="7">
        <v>106.03</v>
      </c>
      <c r="N573" s="7">
        <v>110.17</v>
      </c>
      <c r="O573" s="7">
        <v>84.55</v>
      </c>
      <c r="P573" s="7">
        <v>14.88</v>
      </c>
      <c r="Q573" s="7">
        <v>9.4</v>
      </c>
      <c r="R573" s="7">
        <v>65.53</v>
      </c>
      <c r="S573" s="7">
        <v>67.86</v>
      </c>
      <c r="T573" s="8">
        <f>SUM(IO_Pre_14[[#This Row],[JANUARY]:[DECEMBER]])</f>
        <v>654.87</v>
      </c>
      <c r="U573" s="11"/>
    </row>
    <row r="574" spans="1:21" x14ac:dyDescent="0.25">
      <c r="A574" s="6" t="s">
        <v>464</v>
      </c>
      <c r="B574" s="6" t="str">
        <f>IF(ISERROR(VLOOKUP(IO_Pre_14[[#This Row],[APP_ID]],Table7[APPL_ID],1,FALSE)),"","Y")</f>
        <v>Y</v>
      </c>
      <c r="C574" s="6" t="str">
        <f>IF(ISERROR(VLOOKUP(IO_Pre_14[[#This Row],[APP_ID]],Sheet1!$C$2:$C$9,1,FALSE)),"","Y")</f>
        <v/>
      </c>
      <c r="D574" s="6" t="s">
        <v>1531</v>
      </c>
      <c r="E574" s="6" t="s">
        <v>1532</v>
      </c>
      <c r="F574" s="6" t="s">
        <v>448</v>
      </c>
      <c r="G574" s="6">
        <v>1869</v>
      </c>
      <c r="H574" s="7">
        <v>0</v>
      </c>
      <c r="I574" s="7">
        <v>0</v>
      </c>
      <c r="J574" s="7">
        <v>12.94</v>
      </c>
      <c r="K574" s="7">
        <v>6.45</v>
      </c>
      <c r="L574" s="7">
        <v>34.51</v>
      </c>
      <c r="M574" s="7">
        <v>77.05</v>
      </c>
      <c r="N574" s="7">
        <v>61.6</v>
      </c>
      <c r="O574" s="7">
        <v>8.25</v>
      </c>
      <c r="P574" s="7">
        <v>0</v>
      </c>
      <c r="Q574" s="7">
        <v>0</v>
      </c>
      <c r="R574" s="7">
        <v>0</v>
      </c>
      <c r="S574" s="7">
        <v>0</v>
      </c>
      <c r="T574" s="8">
        <f>SUM(IO_Pre_14[[#This Row],[JANUARY]:[DECEMBER]])</f>
        <v>200.79999999999998</v>
      </c>
      <c r="U574" s="11"/>
    </row>
    <row r="575" spans="1:21" x14ac:dyDescent="0.25">
      <c r="A575" s="6" t="s">
        <v>1078</v>
      </c>
      <c r="B575" s="6" t="str">
        <f>IF(ISERROR(VLOOKUP(IO_Pre_14[[#This Row],[APP_ID]],Table7[APPL_ID],1,FALSE)),"","Y")</f>
        <v>Y</v>
      </c>
      <c r="C575" s="6" t="str">
        <f>IF(ISERROR(VLOOKUP(IO_Pre_14[[#This Row],[APP_ID]],Sheet1!$C$2:$C$9,1,FALSE)),"","Y")</f>
        <v/>
      </c>
      <c r="D575" s="6" t="s">
        <v>1531</v>
      </c>
      <c r="E575" s="6" t="s">
        <v>1533</v>
      </c>
      <c r="F575" s="6" t="s">
        <v>1079</v>
      </c>
      <c r="G575" s="6">
        <v>1870</v>
      </c>
      <c r="H575" s="7">
        <v>0</v>
      </c>
      <c r="I575" s="7">
        <v>0</v>
      </c>
      <c r="J575" s="7">
        <v>0</v>
      </c>
      <c r="K575" s="7">
        <v>0</v>
      </c>
      <c r="L575" s="7">
        <v>120</v>
      </c>
      <c r="M575" s="7">
        <v>120</v>
      </c>
      <c r="N575" s="7">
        <v>120</v>
      </c>
      <c r="O575" s="7">
        <v>120</v>
      </c>
      <c r="P575" s="7">
        <v>120</v>
      </c>
      <c r="Q575" s="7">
        <v>0</v>
      </c>
      <c r="R575" s="7">
        <v>0</v>
      </c>
      <c r="S575" s="7">
        <v>0</v>
      </c>
      <c r="T575" s="8">
        <f>SUM(IO_Pre_14[[#This Row],[JANUARY]:[DECEMBER]])</f>
        <v>600</v>
      </c>
      <c r="U575" s="11"/>
    </row>
    <row r="576" spans="1:21" x14ac:dyDescent="0.25">
      <c r="A576" s="6" t="s">
        <v>1310</v>
      </c>
      <c r="B576" s="6" t="str">
        <f>IF(ISERROR(VLOOKUP(IO_Pre_14[[#This Row],[APP_ID]],Table7[APPL_ID],1,FALSE)),"","Y")</f>
        <v>Y</v>
      </c>
      <c r="C576" s="6" t="str">
        <f>IF(ISERROR(VLOOKUP(IO_Pre_14[[#This Row],[APP_ID]],Sheet1!$C$2:$C$9,1,FALSE)),"","Y")</f>
        <v/>
      </c>
      <c r="D576" s="6" t="s">
        <v>1531</v>
      </c>
      <c r="E576" s="6" t="s">
        <v>1532</v>
      </c>
      <c r="F576" s="6" t="s">
        <v>1304</v>
      </c>
      <c r="G576" s="6">
        <v>1867</v>
      </c>
      <c r="H576" s="7">
        <v>33</v>
      </c>
      <c r="I576" s="7">
        <v>0</v>
      </c>
      <c r="J576" s="7">
        <v>0</v>
      </c>
      <c r="K576" s="7">
        <v>67.78</v>
      </c>
      <c r="L576" s="7">
        <v>99.41</v>
      </c>
      <c r="M576" s="7">
        <v>116.2</v>
      </c>
      <c r="N576" s="7">
        <v>110.25</v>
      </c>
      <c r="O576" s="7">
        <v>25.17</v>
      </c>
      <c r="P576" s="7">
        <v>57.12</v>
      </c>
      <c r="Q576" s="7">
        <v>54.8</v>
      </c>
      <c r="R576" s="7">
        <v>13.09</v>
      </c>
      <c r="S576" s="7">
        <v>14.18</v>
      </c>
      <c r="T576" s="8">
        <f>SUM(IO_Pre_14[[#This Row],[JANUARY]:[DECEMBER]])</f>
        <v>591</v>
      </c>
      <c r="U576" s="11"/>
    </row>
    <row r="577" spans="1:21" x14ac:dyDescent="0.25">
      <c r="A577" s="6" t="s">
        <v>1307</v>
      </c>
      <c r="B577" s="6" t="str">
        <f>IF(ISERROR(VLOOKUP(IO_Pre_14[[#This Row],[APP_ID]],Table7[APPL_ID],1,FALSE)),"","Y")</f>
        <v>Y</v>
      </c>
      <c r="C577" s="6" t="str">
        <f>IF(ISERROR(VLOOKUP(IO_Pre_14[[#This Row],[APP_ID]],Sheet1!$C$2:$C$9,1,FALSE)),"","Y")</f>
        <v/>
      </c>
      <c r="D577" s="6" t="s">
        <v>1531</v>
      </c>
      <c r="E577" s="6" t="s">
        <v>1532</v>
      </c>
      <c r="F577" s="6" t="s">
        <v>1304</v>
      </c>
      <c r="G577" s="6">
        <v>1867</v>
      </c>
      <c r="H577" s="7">
        <v>72.78</v>
      </c>
      <c r="I577" s="7">
        <v>0</v>
      </c>
      <c r="J577" s="7">
        <v>97.62</v>
      </c>
      <c r="K577" s="7">
        <v>125.92</v>
      </c>
      <c r="L577" s="7">
        <v>89.37</v>
      </c>
      <c r="M577" s="7">
        <v>67.540000000000006</v>
      </c>
      <c r="N577" s="7">
        <v>117.78</v>
      </c>
      <c r="O577" s="7">
        <v>99.67</v>
      </c>
      <c r="P577" s="7">
        <v>73.540000000000006</v>
      </c>
      <c r="Q577" s="7">
        <v>36.700000000000003</v>
      </c>
      <c r="R577" s="7">
        <v>34.21</v>
      </c>
      <c r="S577" s="7">
        <v>34.39</v>
      </c>
      <c r="T577" s="8">
        <f>SUM(IO_Pre_14[[#This Row],[JANUARY]:[DECEMBER]])</f>
        <v>849.52</v>
      </c>
      <c r="U577" s="11"/>
    </row>
    <row r="578" spans="1:21" x14ac:dyDescent="0.25">
      <c r="A578" s="6" t="s">
        <v>166</v>
      </c>
      <c r="B578" s="6" t="str">
        <f>IF(ISERROR(VLOOKUP(IO_Pre_14[[#This Row],[APP_ID]],Table7[APPL_ID],1,FALSE)),"","Y")</f>
        <v>Y</v>
      </c>
      <c r="C578" s="6" t="str">
        <f>IF(ISERROR(VLOOKUP(IO_Pre_14[[#This Row],[APP_ID]],Sheet1!$C$2:$C$9,1,FALSE)),"","Y")</f>
        <v/>
      </c>
      <c r="D578" s="6" t="s">
        <v>1531</v>
      </c>
      <c r="E578" s="6" t="s">
        <v>1532</v>
      </c>
      <c r="F578" s="6" t="s">
        <v>167</v>
      </c>
      <c r="G578" s="6">
        <v>1843</v>
      </c>
      <c r="H578" s="7">
        <v>0</v>
      </c>
      <c r="I578" s="7">
        <v>0</v>
      </c>
      <c r="J578" s="7">
        <v>64</v>
      </c>
      <c r="K578" s="7">
        <v>94</v>
      </c>
      <c r="L578" s="7">
        <v>66</v>
      </c>
      <c r="M578" s="7">
        <v>123</v>
      </c>
      <c r="N578" s="7">
        <v>133</v>
      </c>
      <c r="O578" s="7">
        <v>92</v>
      </c>
      <c r="P578" s="7">
        <v>8</v>
      </c>
      <c r="Q578" s="7">
        <v>0</v>
      </c>
      <c r="R578" s="7">
        <v>0</v>
      </c>
      <c r="S578" s="7">
        <v>0</v>
      </c>
      <c r="T578" s="8">
        <f>SUM(IO_Pre_14[[#This Row],[JANUARY]:[DECEMBER]])</f>
        <v>580</v>
      </c>
      <c r="U578" s="11"/>
    </row>
    <row r="579" spans="1:21" x14ac:dyDescent="0.25">
      <c r="A579" s="6" t="s">
        <v>1303</v>
      </c>
      <c r="B579" s="6" t="str">
        <f>IF(ISERROR(VLOOKUP(IO_Pre_14[[#This Row],[APP_ID]],Table7[APPL_ID],1,FALSE)),"","Y")</f>
        <v>Y</v>
      </c>
      <c r="C579" s="6" t="str">
        <f>IF(ISERROR(VLOOKUP(IO_Pre_14[[#This Row],[APP_ID]],Sheet1!$C$2:$C$9,1,FALSE)),"","Y")</f>
        <v/>
      </c>
      <c r="D579" s="6" t="s">
        <v>1531</v>
      </c>
      <c r="E579" s="6" t="s">
        <v>1532</v>
      </c>
      <c r="F579" s="6" t="s">
        <v>1304</v>
      </c>
      <c r="G579" s="6">
        <v>1867</v>
      </c>
      <c r="H579" s="7">
        <v>365.67</v>
      </c>
      <c r="I579" s="7">
        <v>0</v>
      </c>
      <c r="J579" s="7">
        <v>0</v>
      </c>
      <c r="K579" s="7">
        <v>77.540000000000006</v>
      </c>
      <c r="L579" s="7">
        <v>159.88999999999999</v>
      </c>
      <c r="M579" s="7">
        <v>450.79</v>
      </c>
      <c r="N579" s="7">
        <v>486.23</v>
      </c>
      <c r="O579" s="7">
        <v>340.18</v>
      </c>
      <c r="P579" s="7">
        <v>28.73</v>
      </c>
      <c r="Q579" s="7">
        <v>39.270000000000003</v>
      </c>
      <c r="R579" s="7">
        <v>275.60000000000002</v>
      </c>
      <c r="S579" s="7">
        <v>284.89999999999998</v>
      </c>
      <c r="T579" s="8">
        <f>SUM(IO_Pre_14[[#This Row],[JANUARY]:[DECEMBER]])</f>
        <v>2508.8000000000002</v>
      </c>
      <c r="U579" s="11"/>
    </row>
    <row r="580" spans="1:21" x14ac:dyDescent="0.25">
      <c r="A580" s="6" t="s">
        <v>606</v>
      </c>
      <c r="B580" s="6" t="str">
        <f>IF(ISERROR(VLOOKUP(IO_Pre_14[[#This Row],[APP_ID]],Table7[APPL_ID],1,FALSE)),"","Y")</f>
        <v>Y</v>
      </c>
      <c r="C580" s="6" t="str">
        <f>IF(ISERROR(VLOOKUP(IO_Pre_14[[#This Row],[APP_ID]],Sheet1!$C$2:$C$9,1,FALSE)),"","Y")</f>
        <v/>
      </c>
      <c r="D580" s="6" t="s">
        <v>1531</v>
      </c>
      <c r="E580" s="6" t="s">
        <v>1532</v>
      </c>
      <c r="F580" s="6" t="s">
        <v>607</v>
      </c>
      <c r="G580" s="6">
        <v>1868</v>
      </c>
      <c r="H580" s="7">
        <v>45.3</v>
      </c>
      <c r="I580" s="7">
        <v>14.59</v>
      </c>
      <c r="J580" s="7">
        <v>24.59</v>
      </c>
      <c r="K580" s="7">
        <v>42.55</v>
      </c>
      <c r="L580" s="7">
        <v>127.06</v>
      </c>
      <c r="M580" s="7">
        <v>171.29</v>
      </c>
      <c r="N580" s="7">
        <v>152.97</v>
      </c>
      <c r="O580" s="7">
        <v>101.97</v>
      </c>
      <c r="P580" s="7">
        <v>75</v>
      </c>
      <c r="Q580" s="7">
        <v>45.33</v>
      </c>
      <c r="R580" s="7">
        <v>16.03</v>
      </c>
      <c r="S580" s="7">
        <v>19.47</v>
      </c>
      <c r="T580" s="8">
        <f>SUM(IO_Pre_14[[#This Row],[JANUARY]:[DECEMBER]])</f>
        <v>836.15000000000009</v>
      </c>
      <c r="U580" s="11"/>
    </row>
    <row r="581" spans="1:21" x14ac:dyDescent="0.25">
      <c r="A581" s="6" t="s">
        <v>1305</v>
      </c>
      <c r="B581" s="6" t="str">
        <f>IF(ISERROR(VLOOKUP(IO_Pre_14[[#This Row],[APP_ID]],Table7[APPL_ID],1,FALSE)),"","Y")</f>
        <v>Y</v>
      </c>
      <c r="C581" s="6" t="str">
        <f>IF(ISERROR(VLOOKUP(IO_Pre_14[[#This Row],[APP_ID]],Sheet1!$C$2:$C$9,1,FALSE)),"","Y")</f>
        <v/>
      </c>
      <c r="D581" s="6" t="s">
        <v>1531</v>
      </c>
      <c r="E581" s="6" t="s">
        <v>1532</v>
      </c>
      <c r="F581" s="6" t="s">
        <v>1304</v>
      </c>
      <c r="G581" s="6">
        <v>1867</v>
      </c>
      <c r="H581" s="7">
        <v>0</v>
      </c>
      <c r="I581" s="7">
        <v>52.8</v>
      </c>
      <c r="J581" s="7">
        <v>52.8</v>
      </c>
      <c r="K581" s="7">
        <v>52.8</v>
      </c>
      <c r="L581" s="7">
        <v>52.8</v>
      </c>
      <c r="M581" s="7">
        <v>52.8</v>
      </c>
      <c r="N581" s="7">
        <v>52.8</v>
      </c>
      <c r="O581" s="7">
        <v>52.8</v>
      </c>
      <c r="P581" s="7">
        <v>52.8</v>
      </c>
      <c r="Q581" s="7">
        <v>0</v>
      </c>
      <c r="R581" s="7">
        <v>0</v>
      </c>
      <c r="S581" s="7">
        <v>0</v>
      </c>
      <c r="T581" s="8">
        <f>SUM(IO_Pre_14[[#This Row],[JANUARY]:[DECEMBER]])</f>
        <v>422.40000000000003</v>
      </c>
      <c r="U581" s="11"/>
    </row>
    <row r="582" spans="1:21" x14ac:dyDescent="0.25">
      <c r="A582" s="6" t="s">
        <v>1306</v>
      </c>
      <c r="B582" s="6" t="str">
        <f>IF(ISERROR(VLOOKUP(IO_Pre_14[[#This Row],[APP_ID]],Table7[APPL_ID],1,FALSE)),"","Y")</f>
        <v>Y</v>
      </c>
      <c r="C582" s="6" t="str">
        <f>IF(ISERROR(VLOOKUP(IO_Pre_14[[#This Row],[APP_ID]],Sheet1!$C$2:$C$9,1,FALSE)),"","Y")</f>
        <v/>
      </c>
      <c r="D582" s="6" t="s">
        <v>1531</v>
      </c>
      <c r="E582" s="6" t="s">
        <v>1532</v>
      </c>
      <c r="F582" s="6" t="s">
        <v>1294</v>
      </c>
      <c r="G582" s="6">
        <v>1867</v>
      </c>
      <c r="H582" s="7">
        <v>0</v>
      </c>
      <c r="I582" s="7">
        <v>52.8</v>
      </c>
      <c r="J582" s="7">
        <v>52.8</v>
      </c>
      <c r="K582" s="7">
        <v>52.8</v>
      </c>
      <c r="L582" s="7">
        <v>52.8</v>
      </c>
      <c r="M582" s="7">
        <v>52.8</v>
      </c>
      <c r="N582" s="7">
        <v>52.8</v>
      </c>
      <c r="O582" s="7">
        <v>52.8</v>
      </c>
      <c r="P582" s="7">
        <v>52.8</v>
      </c>
      <c r="Q582" s="7">
        <v>0</v>
      </c>
      <c r="R582" s="7">
        <v>0</v>
      </c>
      <c r="S582" s="7">
        <v>0</v>
      </c>
      <c r="T582" s="8">
        <f>SUM(IO_Pre_14[[#This Row],[JANUARY]:[DECEMBER]])</f>
        <v>422.40000000000003</v>
      </c>
      <c r="U582" s="11"/>
    </row>
    <row r="583" spans="1:21" x14ac:dyDescent="0.25">
      <c r="A583" s="6" t="s">
        <v>1109</v>
      </c>
      <c r="B583" s="6" t="str">
        <f>IF(ISERROR(VLOOKUP(IO_Pre_14[[#This Row],[APP_ID]],Table7[APPL_ID],1,FALSE)),"","Y")</f>
        <v>Y</v>
      </c>
      <c r="C583" s="6" t="str">
        <f>IF(ISERROR(VLOOKUP(IO_Pre_14[[#This Row],[APP_ID]],Sheet1!$C$2:$C$9,1,FALSE)),"","Y")</f>
        <v/>
      </c>
      <c r="D583" s="6" t="s">
        <v>1531</v>
      </c>
      <c r="E583" s="6" t="s">
        <v>1532</v>
      </c>
      <c r="F583" s="6" t="s">
        <v>788</v>
      </c>
      <c r="G583" s="6">
        <v>1869</v>
      </c>
      <c r="H583" s="7">
        <v>48.44</v>
      </c>
      <c r="I583" s="7">
        <v>15.59</v>
      </c>
      <c r="J583" s="7">
        <v>28.04</v>
      </c>
      <c r="K583" s="7">
        <v>40.869999999999997</v>
      </c>
      <c r="L583" s="7">
        <v>141.25</v>
      </c>
      <c r="M583" s="7">
        <v>206.63</v>
      </c>
      <c r="N583" s="7">
        <v>193.17</v>
      </c>
      <c r="O583" s="7">
        <v>168.57</v>
      </c>
      <c r="P583" s="7">
        <v>120.17</v>
      </c>
      <c r="Q583" s="7">
        <v>66.3</v>
      </c>
      <c r="R583" s="7">
        <v>20.03</v>
      </c>
      <c r="S583" s="7">
        <v>20.9</v>
      </c>
      <c r="T583" s="8">
        <f>SUM(IO_Pre_14[[#This Row],[JANUARY]:[DECEMBER]])</f>
        <v>1069.96</v>
      </c>
      <c r="U583" s="11"/>
    </row>
    <row r="584" spans="1:21" x14ac:dyDescent="0.25">
      <c r="A584" s="6" t="s">
        <v>787</v>
      </c>
      <c r="B584" s="6" t="str">
        <f>IF(ISERROR(VLOOKUP(IO_Pre_14[[#This Row],[APP_ID]],Table7[APPL_ID],1,FALSE)),"","Y")</f>
        <v>Y</v>
      </c>
      <c r="C584" s="6" t="str">
        <f>IF(ISERROR(VLOOKUP(IO_Pre_14[[#This Row],[APP_ID]],Sheet1!$C$2:$C$9,1,FALSE)),"","Y")</f>
        <v/>
      </c>
      <c r="D584" s="6" t="s">
        <v>1531</v>
      </c>
      <c r="E584" s="6" t="s">
        <v>1532</v>
      </c>
      <c r="F584" s="6" t="s">
        <v>788</v>
      </c>
      <c r="G584" s="6">
        <v>1869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8">
        <f>SUM(IO_Pre_14[[#This Row],[JANUARY]:[DECEMBER]])</f>
        <v>0</v>
      </c>
      <c r="U584" s="11"/>
    </row>
    <row r="585" spans="1:21" x14ac:dyDescent="0.25">
      <c r="A585" s="6" t="s">
        <v>774</v>
      </c>
      <c r="B585" s="6" t="str">
        <f>IF(ISERROR(VLOOKUP(IO_Pre_14[[#This Row],[APP_ID]],Table7[APPL_ID],1,FALSE)),"","Y")</f>
        <v>Y</v>
      </c>
      <c r="C585" s="6" t="str">
        <f>IF(ISERROR(VLOOKUP(IO_Pre_14[[#This Row],[APP_ID]],Sheet1!$C$2:$C$9,1,FALSE)),"","Y")</f>
        <v/>
      </c>
      <c r="D585" s="6" t="s">
        <v>1531</v>
      </c>
      <c r="E585" s="6" t="s">
        <v>1532</v>
      </c>
      <c r="F585" s="6" t="s">
        <v>775</v>
      </c>
      <c r="G585" s="6">
        <v>1876</v>
      </c>
      <c r="H585" s="7">
        <v>7.78</v>
      </c>
      <c r="I585" s="7">
        <v>0</v>
      </c>
      <c r="J585" s="7">
        <v>0</v>
      </c>
      <c r="K585" s="7">
        <v>78.239999999999995</v>
      </c>
      <c r="L585" s="7">
        <v>112.55</v>
      </c>
      <c r="M585" s="7">
        <v>123.02</v>
      </c>
      <c r="N585" s="7">
        <v>116.46</v>
      </c>
      <c r="O585" s="7">
        <v>99.78</v>
      </c>
      <c r="P585" s="7">
        <v>78.760000000000005</v>
      </c>
      <c r="Q585" s="7">
        <v>0</v>
      </c>
      <c r="R585" s="7">
        <v>0</v>
      </c>
      <c r="S585" s="7">
        <v>0</v>
      </c>
      <c r="T585" s="8">
        <f>SUM(IO_Pre_14[[#This Row],[JANUARY]:[DECEMBER]])</f>
        <v>616.58999999999992</v>
      </c>
      <c r="U585" s="11"/>
    </row>
    <row r="586" spans="1:21" x14ac:dyDescent="0.25">
      <c r="A586" s="6" t="s">
        <v>54</v>
      </c>
      <c r="B586" s="6" t="str">
        <f>IF(ISERROR(VLOOKUP(IO_Pre_14[[#This Row],[APP_ID]],Table7[APPL_ID],1,FALSE)),"","Y")</f>
        <v>Y</v>
      </c>
      <c r="C586" s="6" t="str">
        <f>IF(ISERROR(VLOOKUP(IO_Pre_14[[#This Row],[APP_ID]],Sheet1!$C$2:$C$9,1,FALSE)),"","Y")</f>
        <v/>
      </c>
      <c r="D586" s="6" t="s">
        <v>1531</v>
      </c>
      <c r="E586" s="6" t="s">
        <v>1532</v>
      </c>
      <c r="F586" s="6" t="s">
        <v>55</v>
      </c>
      <c r="G586" s="6">
        <v>1858</v>
      </c>
      <c r="H586" s="7">
        <v>1.71</v>
      </c>
      <c r="I586" s="7">
        <v>13.57</v>
      </c>
      <c r="J586" s="7">
        <v>16.399999999999999</v>
      </c>
      <c r="K586" s="7">
        <v>33.26</v>
      </c>
      <c r="L586" s="7">
        <v>45.96</v>
      </c>
      <c r="M586" s="7">
        <v>45.23</v>
      </c>
      <c r="N586" s="7">
        <v>63.13</v>
      </c>
      <c r="O586" s="7">
        <v>48.57</v>
      </c>
      <c r="P586" s="7">
        <v>44.86</v>
      </c>
      <c r="Q586" s="7">
        <v>26.39</v>
      </c>
      <c r="R586" s="7">
        <v>18.059999999999999</v>
      </c>
      <c r="S586" s="7">
        <v>9.51</v>
      </c>
      <c r="T586" s="8">
        <f>SUM(IO_Pre_14[[#This Row],[JANUARY]:[DECEMBER]])</f>
        <v>366.65</v>
      </c>
      <c r="U586" s="11"/>
    </row>
    <row r="587" spans="1:21" x14ac:dyDescent="0.25">
      <c r="A587" s="6" t="s">
        <v>696</v>
      </c>
      <c r="B587" s="6" t="str">
        <f>IF(ISERROR(VLOOKUP(IO_Pre_14[[#This Row],[APP_ID]],Table7[APPL_ID],1,FALSE)),"","Y")</f>
        <v>Y</v>
      </c>
      <c r="C587" s="6" t="str">
        <f>IF(ISERROR(VLOOKUP(IO_Pre_14[[#This Row],[APP_ID]],Sheet1!$C$2:$C$9,1,FALSE)),"","Y")</f>
        <v/>
      </c>
      <c r="D587" s="6" t="s">
        <v>1531</v>
      </c>
      <c r="E587" s="6" t="s">
        <v>1533</v>
      </c>
      <c r="F587" s="6" t="s">
        <v>697</v>
      </c>
      <c r="G587" s="6">
        <v>1852</v>
      </c>
      <c r="H587" s="7">
        <v>56.2</v>
      </c>
      <c r="I587" s="7">
        <v>53.94</v>
      </c>
      <c r="J587" s="7">
        <v>67.09</v>
      </c>
      <c r="K587" s="7">
        <v>76.459999999999994</v>
      </c>
      <c r="L587" s="7">
        <v>107.09</v>
      </c>
      <c r="M587" s="7">
        <v>118.74</v>
      </c>
      <c r="N587" s="7">
        <v>113.82</v>
      </c>
      <c r="O587" s="7">
        <v>103.08</v>
      </c>
      <c r="P587" s="7">
        <v>88.01</v>
      </c>
      <c r="Q587" s="7">
        <v>69.38</v>
      </c>
      <c r="R587" s="7">
        <v>49.1</v>
      </c>
      <c r="S587" s="7">
        <v>48.04</v>
      </c>
      <c r="T587" s="8">
        <f>SUM(IO_Pre_14[[#This Row],[JANUARY]:[DECEMBER]])</f>
        <v>950.94999999999993</v>
      </c>
      <c r="U587" s="11"/>
    </row>
    <row r="588" spans="1:21" x14ac:dyDescent="0.25">
      <c r="A588" s="6" t="s">
        <v>728</v>
      </c>
      <c r="B588" s="6" t="str">
        <f>IF(ISERROR(VLOOKUP(IO_Pre_14[[#This Row],[APP_ID]],Table7[APPL_ID],1,FALSE)),"","Y")</f>
        <v>Y</v>
      </c>
      <c r="C588" s="6" t="str">
        <f>IF(ISERROR(VLOOKUP(IO_Pre_14[[#This Row],[APP_ID]],Sheet1!$C$2:$C$9,1,FALSE)),"","Y")</f>
        <v/>
      </c>
      <c r="D588" s="6" t="s">
        <v>1531</v>
      </c>
      <c r="E588" s="6" t="s">
        <v>1532</v>
      </c>
      <c r="F588" s="6" t="s">
        <v>729</v>
      </c>
      <c r="G588" s="6">
        <v>1876</v>
      </c>
      <c r="H588" s="7">
        <v>15.13</v>
      </c>
      <c r="I588" s="7">
        <v>6.11</v>
      </c>
      <c r="J588" s="7">
        <v>11</v>
      </c>
      <c r="K588" s="7">
        <v>85.46</v>
      </c>
      <c r="L588" s="7">
        <v>180</v>
      </c>
      <c r="M588" s="7">
        <v>256.13</v>
      </c>
      <c r="N588" s="7">
        <v>226.87</v>
      </c>
      <c r="O588" s="7">
        <v>129.03</v>
      </c>
      <c r="P588" s="7">
        <v>89.55</v>
      </c>
      <c r="Q588" s="7">
        <v>20.87</v>
      </c>
      <c r="R588" s="7">
        <v>5.83</v>
      </c>
      <c r="S588" s="7">
        <v>0</v>
      </c>
      <c r="T588" s="8">
        <f>SUM(IO_Pre_14[[#This Row],[JANUARY]:[DECEMBER]])</f>
        <v>1025.9799999999998</v>
      </c>
      <c r="U588" s="11"/>
    </row>
    <row r="589" spans="1:21" x14ac:dyDescent="0.25">
      <c r="A589" s="6" t="s">
        <v>168</v>
      </c>
      <c r="B589" s="6" t="str">
        <f>IF(ISERROR(VLOOKUP(IO_Pre_14[[#This Row],[APP_ID]],Table7[APPL_ID],1,FALSE)),"","Y")</f>
        <v>Y</v>
      </c>
      <c r="C589" s="6" t="str">
        <f>IF(ISERROR(VLOOKUP(IO_Pre_14[[#This Row],[APP_ID]],Sheet1!$C$2:$C$9,1,FALSE)),"","Y")</f>
        <v/>
      </c>
      <c r="D589" s="6" t="s">
        <v>1531</v>
      </c>
      <c r="E589" s="6" t="s">
        <v>1532</v>
      </c>
      <c r="F589" s="6" t="s">
        <v>169</v>
      </c>
      <c r="G589" s="6">
        <v>1877</v>
      </c>
      <c r="H589" s="7">
        <v>0</v>
      </c>
      <c r="I589" s="7">
        <v>0</v>
      </c>
      <c r="J589" s="7">
        <v>0</v>
      </c>
      <c r="K589" s="7">
        <v>95.92</v>
      </c>
      <c r="L589" s="7">
        <v>211.01</v>
      </c>
      <c r="M589" s="7">
        <v>351.7</v>
      </c>
      <c r="N589" s="7">
        <v>391.08</v>
      </c>
      <c r="O589" s="7">
        <v>275.51</v>
      </c>
      <c r="P589" s="7">
        <v>111.09</v>
      </c>
      <c r="Q589" s="7">
        <v>0</v>
      </c>
      <c r="R589" s="7">
        <v>0</v>
      </c>
      <c r="S589" s="7">
        <v>0</v>
      </c>
      <c r="T589" s="8">
        <f>SUM(IO_Pre_14[[#This Row],[JANUARY]:[DECEMBER]])</f>
        <v>1436.31</v>
      </c>
      <c r="U589" s="11"/>
    </row>
    <row r="590" spans="1:21" x14ac:dyDescent="0.25">
      <c r="A590" s="6" t="s">
        <v>1313</v>
      </c>
      <c r="B590" s="6" t="str">
        <f>IF(ISERROR(VLOOKUP(IO_Pre_14[[#This Row],[APP_ID]],Table7[APPL_ID],1,FALSE)),"","Y")</f>
        <v>Y</v>
      </c>
      <c r="C590" s="6" t="str">
        <f>IF(ISERROR(VLOOKUP(IO_Pre_14[[#This Row],[APP_ID]],Sheet1!$C$2:$C$9,1,FALSE)),"","Y")</f>
        <v/>
      </c>
      <c r="D590" s="6" t="s">
        <v>1531</v>
      </c>
      <c r="E590" s="6" t="s">
        <v>1532</v>
      </c>
      <c r="F590" s="6" t="s">
        <v>1294</v>
      </c>
      <c r="G590" s="6">
        <v>1867</v>
      </c>
      <c r="H590" s="7">
        <v>33</v>
      </c>
      <c r="I590" s="7">
        <v>0</v>
      </c>
      <c r="J590" s="7">
        <v>0</v>
      </c>
      <c r="K590" s="7">
        <v>67.78</v>
      </c>
      <c r="L590" s="7">
        <v>99.41</v>
      </c>
      <c r="M590" s="7">
        <v>116.2</v>
      </c>
      <c r="N590" s="7">
        <v>110.25</v>
      </c>
      <c r="O590" s="7">
        <v>25.17</v>
      </c>
      <c r="P590" s="7">
        <v>57.12</v>
      </c>
      <c r="Q590" s="7">
        <v>54.8</v>
      </c>
      <c r="R590" s="7">
        <v>13.09</v>
      </c>
      <c r="S590" s="7">
        <v>14.18</v>
      </c>
      <c r="T590" s="8">
        <f>SUM(IO_Pre_14[[#This Row],[JANUARY]:[DECEMBER]])</f>
        <v>591</v>
      </c>
      <c r="U590" s="11"/>
    </row>
    <row r="591" spans="1:21" x14ac:dyDescent="0.25">
      <c r="A591" s="6" t="s">
        <v>1308</v>
      </c>
      <c r="B591" s="6" t="str">
        <f>IF(ISERROR(VLOOKUP(IO_Pre_14[[#This Row],[APP_ID]],Table7[APPL_ID],1,FALSE)),"","Y")</f>
        <v>Y</v>
      </c>
      <c r="C591" s="6" t="str">
        <f>IF(ISERROR(VLOOKUP(IO_Pre_14[[#This Row],[APP_ID]],Sheet1!$C$2:$C$9,1,FALSE)),"","Y")</f>
        <v/>
      </c>
      <c r="D591" s="6" t="s">
        <v>1531</v>
      </c>
      <c r="E591" s="6" t="s">
        <v>1532</v>
      </c>
      <c r="F591" s="6" t="s">
        <v>1294</v>
      </c>
      <c r="G591" s="6">
        <v>1867</v>
      </c>
      <c r="H591" s="7">
        <v>72.78</v>
      </c>
      <c r="I591" s="7">
        <v>0</v>
      </c>
      <c r="J591" s="7">
        <v>97.62</v>
      </c>
      <c r="K591" s="7">
        <v>125.92</v>
      </c>
      <c r="L591" s="7">
        <v>89.37</v>
      </c>
      <c r="M591" s="7">
        <v>67.540000000000006</v>
      </c>
      <c r="N591" s="7">
        <v>117.78</v>
      </c>
      <c r="O591" s="7">
        <v>99.67</v>
      </c>
      <c r="P591" s="7">
        <v>73.540000000000006</v>
      </c>
      <c r="Q591" s="7">
        <v>36.700000000000003</v>
      </c>
      <c r="R591" s="7">
        <v>34.21</v>
      </c>
      <c r="S591" s="7">
        <v>34.39</v>
      </c>
      <c r="T591" s="8">
        <f>SUM(IO_Pre_14[[#This Row],[JANUARY]:[DECEMBER]])</f>
        <v>849.52</v>
      </c>
      <c r="U591" s="11"/>
    </row>
    <row r="592" spans="1:21" x14ac:dyDescent="0.25">
      <c r="A592" s="6" t="s">
        <v>1314</v>
      </c>
      <c r="B592" s="6" t="str">
        <f>IF(ISERROR(VLOOKUP(IO_Pre_14[[#This Row],[APP_ID]],Table7[APPL_ID],1,FALSE)),"","Y")</f>
        <v>Y</v>
      </c>
      <c r="C592" s="6" t="str">
        <f>IF(ISERROR(VLOOKUP(IO_Pre_14[[#This Row],[APP_ID]],Sheet1!$C$2:$C$9,1,FALSE)),"","Y")</f>
        <v/>
      </c>
      <c r="D592" s="6" t="s">
        <v>1531</v>
      </c>
      <c r="E592" s="6" t="s">
        <v>1532</v>
      </c>
      <c r="F592" s="6" t="s">
        <v>1294</v>
      </c>
      <c r="G592" s="6">
        <v>1867</v>
      </c>
      <c r="H592" s="7">
        <v>33</v>
      </c>
      <c r="I592" s="7">
        <v>0</v>
      </c>
      <c r="J592" s="7">
        <v>0</v>
      </c>
      <c r="K592" s="7">
        <v>67.78</v>
      </c>
      <c r="L592" s="7">
        <v>99.41</v>
      </c>
      <c r="M592" s="7">
        <v>116.2</v>
      </c>
      <c r="N592" s="7">
        <v>110.25</v>
      </c>
      <c r="O592" s="7">
        <v>25.17</v>
      </c>
      <c r="P592" s="7">
        <v>57.12</v>
      </c>
      <c r="Q592" s="7">
        <v>54.8</v>
      </c>
      <c r="R592" s="7">
        <v>13.09</v>
      </c>
      <c r="S592" s="7">
        <v>14.18</v>
      </c>
      <c r="T592" s="8">
        <f>SUM(IO_Pre_14[[#This Row],[JANUARY]:[DECEMBER]])</f>
        <v>591</v>
      </c>
      <c r="U592" s="11"/>
    </row>
    <row r="593" spans="1:21" x14ac:dyDescent="0.25">
      <c r="A593" s="6" t="s">
        <v>1293</v>
      </c>
      <c r="B593" s="6" t="str">
        <f>IF(ISERROR(VLOOKUP(IO_Pre_14[[#This Row],[APP_ID]],Table7[APPL_ID],1,FALSE)),"","Y")</f>
        <v>Y</v>
      </c>
      <c r="C593" s="6" t="str">
        <f>IF(ISERROR(VLOOKUP(IO_Pre_14[[#This Row],[APP_ID]],Sheet1!$C$2:$C$9,1,FALSE)),"","Y")</f>
        <v/>
      </c>
      <c r="D593" s="6" t="s">
        <v>1531</v>
      </c>
      <c r="E593" s="6" t="s">
        <v>1532</v>
      </c>
      <c r="F593" s="6" t="s">
        <v>1294</v>
      </c>
      <c r="G593" s="6">
        <v>1869</v>
      </c>
      <c r="H593" s="7">
        <v>0</v>
      </c>
      <c r="I593" s="7">
        <v>0</v>
      </c>
      <c r="J593" s="7">
        <v>18.7</v>
      </c>
      <c r="K593" s="7">
        <v>26.36</v>
      </c>
      <c r="L593" s="7">
        <v>84.15</v>
      </c>
      <c r="M593" s="7">
        <v>145.83000000000001</v>
      </c>
      <c r="N593" s="7">
        <v>137.11000000000001</v>
      </c>
      <c r="O593" s="7">
        <v>110.35</v>
      </c>
      <c r="P593" s="7">
        <v>64.239999999999995</v>
      </c>
      <c r="Q593" s="7">
        <v>0</v>
      </c>
      <c r="R593" s="7">
        <v>0</v>
      </c>
      <c r="S593" s="7">
        <v>0</v>
      </c>
      <c r="T593" s="8">
        <f>SUM(IO_Pre_14[[#This Row],[JANUARY]:[DECEMBER]])</f>
        <v>586.74</v>
      </c>
      <c r="U593" s="11"/>
    </row>
    <row r="594" spans="1:21" x14ac:dyDescent="0.25">
      <c r="A594" s="6" t="s">
        <v>1295</v>
      </c>
      <c r="B594" s="6" t="str">
        <f>IF(ISERROR(VLOOKUP(IO_Pre_14[[#This Row],[APP_ID]],Table7[APPL_ID],1,FALSE)),"","Y")</f>
        <v>Y</v>
      </c>
      <c r="C594" s="6" t="str">
        <f>IF(ISERROR(VLOOKUP(IO_Pre_14[[#This Row],[APP_ID]],Sheet1!$C$2:$C$9,1,FALSE)),"","Y")</f>
        <v/>
      </c>
      <c r="D594" s="6" t="s">
        <v>1531</v>
      </c>
      <c r="E594" s="6" t="s">
        <v>1532</v>
      </c>
      <c r="F594" s="6" t="s">
        <v>1294</v>
      </c>
      <c r="G594" s="6">
        <v>1873</v>
      </c>
      <c r="H594" s="7">
        <v>0</v>
      </c>
      <c r="I594" s="7">
        <v>0</v>
      </c>
      <c r="J594" s="7">
        <v>41.68</v>
      </c>
      <c r="K594" s="7">
        <v>60.75</v>
      </c>
      <c r="L594" s="7">
        <v>209.97</v>
      </c>
      <c r="M594" s="7">
        <v>307.14</v>
      </c>
      <c r="N594" s="7">
        <v>287.14999999999998</v>
      </c>
      <c r="O594" s="7">
        <v>250.58</v>
      </c>
      <c r="P594" s="7">
        <v>178.63</v>
      </c>
      <c r="Q594" s="7">
        <v>0</v>
      </c>
      <c r="R594" s="7">
        <v>0</v>
      </c>
      <c r="S594" s="7">
        <v>0</v>
      </c>
      <c r="T594" s="8">
        <f>SUM(IO_Pre_14[[#This Row],[JANUARY]:[DECEMBER]])</f>
        <v>1335.9</v>
      </c>
      <c r="U594" s="11"/>
    </row>
    <row r="595" spans="1:21" x14ac:dyDescent="0.25">
      <c r="A595" s="6" t="s">
        <v>1301</v>
      </c>
      <c r="B595" s="6" t="str">
        <f>IF(ISERROR(VLOOKUP(IO_Pre_14[[#This Row],[APP_ID]],Table7[APPL_ID],1,FALSE)),"","Y")</f>
        <v>Y</v>
      </c>
      <c r="C595" s="6" t="str">
        <f>IF(ISERROR(VLOOKUP(IO_Pre_14[[#This Row],[APP_ID]],Sheet1!$C$2:$C$9,1,FALSE)),"","Y")</f>
        <v/>
      </c>
      <c r="D595" s="6" t="s">
        <v>1531</v>
      </c>
      <c r="E595" s="6" t="s">
        <v>1532</v>
      </c>
      <c r="F595" s="6" t="s">
        <v>1302</v>
      </c>
      <c r="G595" s="6">
        <v>1871</v>
      </c>
      <c r="H595" s="7">
        <v>83.76</v>
      </c>
      <c r="I595" s="7">
        <v>66.930000000000007</v>
      </c>
      <c r="J595" s="7">
        <v>102.36</v>
      </c>
      <c r="K595" s="7">
        <v>107.27</v>
      </c>
      <c r="L595" s="7">
        <v>208.1</v>
      </c>
      <c r="M595" s="7">
        <v>276.87</v>
      </c>
      <c r="N595" s="7">
        <v>265.88</v>
      </c>
      <c r="O595" s="7">
        <v>222.55</v>
      </c>
      <c r="P595" s="7">
        <v>131.97</v>
      </c>
      <c r="Q595" s="7">
        <v>0</v>
      </c>
      <c r="R595" s="7">
        <v>0</v>
      </c>
      <c r="S595" s="7">
        <v>0</v>
      </c>
      <c r="T595" s="8">
        <f>SUM(IO_Pre_14[[#This Row],[JANUARY]:[DECEMBER]])</f>
        <v>1465.69</v>
      </c>
      <c r="U595" s="11"/>
    </row>
    <row r="596" spans="1:21" x14ac:dyDescent="0.25">
      <c r="A596" s="6" t="s">
        <v>1312</v>
      </c>
      <c r="B596" s="6" t="str">
        <f>IF(ISERROR(VLOOKUP(IO_Pre_14[[#This Row],[APP_ID]],Table7[APPL_ID],1,FALSE)),"","Y")</f>
        <v>Y</v>
      </c>
      <c r="C596" s="6" t="str">
        <f>IF(ISERROR(VLOOKUP(IO_Pre_14[[#This Row],[APP_ID]],Sheet1!$C$2:$C$9,1,FALSE)),"","Y")</f>
        <v/>
      </c>
      <c r="D596" s="6" t="s">
        <v>1531</v>
      </c>
      <c r="E596" s="6" t="s">
        <v>1532</v>
      </c>
      <c r="F596" s="6" t="s">
        <v>1294</v>
      </c>
      <c r="G596" s="6">
        <v>1867</v>
      </c>
      <c r="H596" s="7">
        <v>33</v>
      </c>
      <c r="I596" s="7">
        <v>0</v>
      </c>
      <c r="J596" s="7">
        <v>0</v>
      </c>
      <c r="K596" s="7">
        <v>67.78</v>
      </c>
      <c r="L596" s="7">
        <v>99.41</v>
      </c>
      <c r="M596" s="7">
        <v>116.2</v>
      </c>
      <c r="N596" s="7">
        <v>110.25</v>
      </c>
      <c r="O596" s="7">
        <v>25.17</v>
      </c>
      <c r="P596" s="7">
        <v>57.12</v>
      </c>
      <c r="Q596" s="7">
        <v>54.8</v>
      </c>
      <c r="R596" s="7">
        <v>13.09</v>
      </c>
      <c r="S596" s="7">
        <v>14.18</v>
      </c>
      <c r="T596" s="8">
        <f>SUM(IO_Pre_14[[#This Row],[JANUARY]:[DECEMBER]])</f>
        <v>591</v>
      </c>
      <c r="U596" s="11"/>
    </row>
    <row r="597" spans="1:21" x14ac:dyDescent="0.25">
      <c r="A597" s="6" t="s">
        <v>1309</v>
      </c>
      <c r="B597" s="6" t="str">
        <f>IF(ISERROR(VLOOKUP(IO_Pre_14[[#This Row],[APP_ID]],Table7[APPL_ID],1,FALSE)),"","Y")</f>
        <v>Y</v>
      </c>
      <c r="C597" s="6" t="str">
        <f>IF(ISERROR(VLOOKUP(IO_Pre_14[[#This Row],[APP_ID]],Sheet1!$C$2:$C$9,1,FALSE)),"","Y")</f>
        <v/>
      </c>
      <c r="D597" s="6" t="s">
        <v>1531</v>
      </c>
      <c r="E597" s="6" t="s">
        <v>1532</v>
      </c>
      <c r="F597" s="6" t="s">
        <v>1304</v>
      </c>
      <c r="G597" s="6">
        <v>1867</v>
      </c>
      <c r="H597" s="7">
        <v>72.78</v>
      </c>
      <c r="I597" s="7">
        <v>0</v>
      </c>
      <c r="J597" s="7">
        <v>97.62</v>
      </c>
      <c r="K597" s="7">
        <v>125.92</v>
      </c>
      <c r="L597" s="7">
        <v>89.37</v>
      </c>
      <c r="M597" s="7">
        <v>67.540000000000006</v>
      </c>
      <c r="N597" s="7">
        <v>117.78</v>
      </c>
      <c r="O597" s="7">
        <v>99.67</v>
      </c>
      <c r="P597" s="7">
        <v>73.540000000000006</v>
      </c>
      <c r="Q597" s="7">
        <v>36.700000000000003</v>
      </c>
      <c r="R597" s="7">
        <v>34.21</v>
      </c>
      <c r="S597" s="7">
        <v>34.39</v>
      </c>
      <c r="T597" s="8">
        <f>SUM(IO_Pre_14[[#This Row],[JANUARY]:[DECEMBER]])</f>
        <v>849.52</v>
      </c>
      <c r="U597" s="11"/>
    </row>
    <row r="598" spans="1:21" x14ac:dyDescent="0.25">
      <c r="A598" s="6" t="s">
        <v>702</v>
      </c>
      <c r="B598" s="6" t="str">
        <f>IF(ISERROR(VLOOKUP(IO_Pre_14[[#This Row],[APP_ID]],Table7[APPL_ID],1,FALSE)),"","Y")</f>
        <v>Y</v>
      </c>
      <c r="C598" s="6" t="str">
        <f>IF(ISERROR(VLOOKUP(IO_Pre_14[[#This Row],[APP_ID]],Sheet1!$C$2:$C$9,1,FALSE)),"","Y")</f>
        <v/>
      </c>
      <c r="D598" s="6" t="s">
        <v>1531</v>
      </c>
      <c r="E598" s="6" t="s">
        <v>1532</v>
      </c>
      <c r="F598" s="6" t="s">
        <v>660</v>
      </c>
      <c r="G598" s="6">
        <v>1865</v>
      </c>
      <c r="H598" s="7">
        <v>0</v>
      </c>
      <c r="I598" s="7">
        <v>0</v>
      </c>
      <c r="J598" s="7">
        <v>291.32</v>
      </c>
      <c r="K598" s="7">
        <v>415</v>
      </c>
      <c r="L598" s="7">
        <v>302.95</v>
      </c>
      <c r="M598" s="7">
        <v>52.21</v>
      </c>
      <c r="N598" s="7">
        <v>56.32</v>
      </c>
      <c r="O598" s="7">
        <v>39.4</v>
      </c>
      <c r="P598" s="7">
        <v>0</v>
      </c>
      <c r="Q598" s="7">
        <v>0</v>
      </c>
      <c r="R598" s="7">
        <v>0</v>
      </c>
      <c r="S598" s="7">
        <v>0</v>
      </c>
      <c r="T598" s="8">
        <f>SUM(IO_Pre_14[[#This Row],[JANUARY]:[DECEMBER]])</f>
        <v>1157.2</v>
      </c>
      <c r="U598" s="11"/>
    </row>
    <row r="599" spans="1:21" x14ac:dyDescent="0.25">
      <c r="A599" s="6" t="s">
        <v>1311</v>
      </c>
      <c r="B599" s="6" t="str">
        <f>IF(ISERROR(VLOOKUP(IO_Pre_14[[#This Row],[APP_ID]],Table7[APPL_ID],1,FALSE)),"","Y")</f>
        <v>Y</v>
      </c>
      <c r="C599" s="6" t="str">
        <f>IF(ISERROR(VLOOKUP(IO_Pre_14[[#This Row],[APP_ID]],Sheet1!$C$2:$C$9,1,FALSE)),"","Y")</f>
        <v/>
      </c>
      <c r="D599" s="6" t="s">
        <v>1531</v>
      </c>
      <c r="E599" s="6" t="s">
        <v>1532</v>
      </c>
      <c r="F599" s="6" t="s">
        <v>1304</v>
      </c>
      <c r="G599" s="6">
        <v>1867</v>
      </c>
      <c r="H599" s="7">
        <v>33</v>
      </c>
      <c r="I599" s="7">
        <v>0</v>
      </c>
      <c r="J599" s="7">
        <v>0</v>
      </c>
      <c r="K599" s="7">
        <v>67.78</v>
      </c>
      <c r="L599" s="7">
        <v>99.41</v>
      </c>
      <c r="M599" s="7">
        <v>116.2</v>
      </c>
      <c r="N599" s="7">
        <v>110.25</v>
      </c>
      <c r="O599" s="7">
        <v>25.17</v>
      </c>
      <c r="P599" s="7">
        <v>57.12</v>
      </c>
      <c r="Q599" s="7">
        <v>54.8</v>
      </c>
      <c r="R599" s="7">
        <v>13.09</v>
      </c>
      <c r="S599" s="7">
        <v>14.18</v>
      </c>
      <c r="T599" s="8">
        <f>SUM(IO_Pre_14[[#This Row],[JANUARY]:[DECEMBER]])</f>
        <v>591</v>
      </c>
      <c r="U599" s="11"/>
    </row>
    <row r="600" spans="1:21" x14ac:dyDescent="0.25">
      <c r="A600" s="6" t="s">
        <v>1357</v>
      </c>
      <c r="B600" s="6" t="str">
        <f>IF(ISERROR(VLOOKUP(IO_Pre_14[[#This Row],[APP_ID]],Table7[APPL_ID],1,FALSE)),"","Y")</f>
        <v>Y</v>
      </c>
      <c r="C600" s="6" t="str">
        <f>IF(ISERROR(VLOOKUP(IO_Pre_14[[#This Row],[APP_ID]],Sheet1!$C$2:$C$9,1,FALSE)),"","Y")</f>
        <v/>
      </c>
      <c r="D600" s="6" t="s">
        <v>1531</v>
      </c>
      <c r="E600" s="6" t="s">
        <v>1533</v>
      </c>
      <c r="F600" s="6" t="s">
        <v>1358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8">
        <f>SUM(IO_Pre_14[[#This Row],[JANUARY]:[DECEMBER]])</f>
        <v>0</v>
      </c>
      <c r="U600" s="11"/>
    </row>
    <row r="601" spans="1:21" x14ac:dyDescent="0.25">
      <c r="A601" s="6" t="s">
        <v>1144</v>
      </c>
      <c r="B601" s="6" t="str">
        <f>IF(ISERROR(VLOOKUP(IO_Pre_14[[#This Row],[APP_ID]],Table7[APPL_ID],1,FALSE)),"","Y")</f>
        <v>Y</v>
      </c>
      <c r="C601" s="6" t="str">
        <f>IF(ISERROR(VLOOKUP(IO_Pre_14[[#This Row],[APP_ID]],Sheet1!$C$2:$C$9,1,FALSE)),"","Y")</f>
        <v/>
      </c>
      <c r="D601" s="6" t="s">
        <v>1531</v>
      </c>
      <c r="E601" s="6" t="s">
        <v>1532</v>
      </c>
      <c r="F601" s="6" t="s">
        <v>660</v>
      </c>
      <c r="G601" s="6">
        <v>1877</v>
      </c>
      <c r="H601" s="7">
        <v>0</v>
      </c>
      <c r="I601" s="7">
        <v>0</v>
      </c>
      <c r="J601" s="7">
        <v>22.42</v>
      </c>
      <c r="K601" s="7">
        <v>15.25</v>
      </c>
      <c r="L601" s="7">
        <v>31.45</v>
      </c>
      <c r="M601" s="7">
        <v>88.66</v>
      </c>
      <c r="N601" s="7">
        <v>95.63</v>
      </c>
      <c r="O601" s="7">
        <v>66.91</v>
      </c>
      <c r="P601" s="7">
        <v>0</v>
      </c>
      <c r="Q601" s="7">
        <v>0</v>
      </c>
      <c r="R601" s="7">
        <v>0</v>
      </c>
      <c r="S601" s="7">
        <v>0</v>
      </c>
      <c r="T601" s="8">
        <f>SUM(IO_Pre_14[[#This Row],[JANUARY]:[DECEMBER]])</f>
        <v>320.32</v>
      </c>
      <c r="U601" s="11"/>
    </row>
    <row r="602" spans="1:21" x14ac:dyDescent="0.25">
      <c r="A602" s="6" t="s">
        <v>704</v>
      </c>
      <c r="B602" s="6" t="str">
        <f>IF(ISERROR(VLOOKUP(IO_Pre_14[[#This Row],[APP_ID]],Table7[APPL_ID],1,FALSE)),"","Y")</f>
        <v>Y</v>
      </c>
      <c r="C602" s="6" t="str">
        <f>IF(ISERROR(VLOOKUP(IO_Pre_14[[#This Row],[APP_ID]],Sheet1!$C$2:$C$9,1,FALSE)),"","Y")</f>
        <v/>
      </c>
      <c r="D602" s="6" t="s">
        <v>1531</v>
      </c>
      <c r="E602" s="6" t="s">
        <v>1532</v>
      </c>
      <c r="F602" s="6" t="s">
        <v>660</v>
      </c>
      <c r="G602" s="6">
        <v>1877</v>
      </c>
      <c r="H602" s="7">
        <v>0</v>
      </c>
      <c r="I602" s="7">
        <v>59.7</v>
      </c>
      <c r="J602" s="7">
        <v>129.91</v>
      </c>
      <c r="K602" s="7">
        <v>150.18</v>
      </c>
      <c r="L602" s="7">
        <v>258.02</v>
      </c>
      <c r="M602" s="7">
        <v>347.48</v>
      </c>
      <c r="N602" s="7">
        <v>310.08</v>
      </c>
      <c r="O602" s="7">
        <v>191.57</v>
      </c>
      <c r="P602" s="7">
        <v>139.94</v>
      </c>
      <c r="Q602" s="7">
        <v>64.709999999999994</v>
      </c>
      <c r="R602" s="7">
        <v>0</v>
      </c>
      <c r="S602" s="7">
        <v>0</v>
      </c>
      <c r="T602" s="8">
        <f>SUM(IO_Pre_14[[#This Row],[JANUARY]:[DECEMBER]])</f>
        <v>1651.59</v>
      </c>
      <c r="U602" s="11"/>
    </row>
    <row r="603" spans="1:21" x14ac:dyDescent="0.25">
      <c r="A603" s="6" t="s">
        <v>1192</v>
      </c>
      <c r="B603" s="6" t="str">
        <f>IF(ISERROR(VLOOKUP(IO_Pre_14[[#This Row],[APP_ID]],Table7[APPL_ID],1,FALSE)),"","Y")</f>
        <v>Y</v>
      </c>
      <c r="C603" s="6" t="str">
        <f>IF(ISERROR(VLOOKUP(IO_Pre_14[[#This Row],[APP_ID]],Sheet1!$C$2:$C$9,1,FALSE)),"","Y")</f>
        <v/>
      </c>
      <c r="D603" s="6" t="s">
        <v>1531</v>
      </c>
      <c r="E603" s="6" t="s">
        <v>1533</v>
      </c>
      <c r="F603" s="6" t="s">
        <v>1193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  <c r="R603" s="7">
        <v>0</v>
      </c>
      <c r="S603" s="7">
        <v>0</v>
      </c>
      <c r="T603" s="8">
        <f>SUM(IO_Pre_14[[#This Row],[JANUARY]:[DECEMBER]])</f>
        <v>0</v>
      </c>
      <c r="U603" s="11"/>
    </row>
    <row r="604" spans="1:21" x14ac:dyDescent="0.25">
      <c r="A604" s="6" t="s">
        <v>711</v>
      </c>
      <c r="B604" s="6" t="str">
        <f>IF(ISERROR(VLOOKUP(IO_Pre_14[[#This Row],[APP_ID]],Table7[APPL_ID],1,FALSE)),"","Y")</f>
        <v>Y</v>
      </c>
      <c r="C604" s="6" t="str">
        <f>IF(ISERROR(VLOOKUP(IO_Pre_14[[#This Row],[APP_ID]],Sheet1!$C$2:$C$9,1,FALSE)),"","Y")</f>
        <v/>
      </c>
      <c r="D604" s="6" t="s">
        <v>1531</v>
      </c>
      <c r="E604" s="6" t="s">
        <v>1532</v>
      </c>
      <c r="F604" s="6" t="s">
        <v>660</v>
      </c>
      <c r="G604" s="6">
        <v>1877</v>
      </c>
      <c r="H604" s="7">
        <v>0</v>
      </c>
      <c r="I604" s="7">
        <v>127.5</v>
      </c>
      <c r="J604" s="7">
        <v>459.46</v>
      </c>
      <c r="K604" s="7">
        <v>522.76</v>
      </c>
      <c r="L604" s="7">
        <v>862.2</v>
      </c>
      <c r="M604" s="7">
        <v>1241.81</v>
      </c>
      <c r="N604" s="7">
        <v>1280.28</v>
      </c>
      <c r="O604" s="7">
        <v>910.03</v>
      </c>
      <c r="P604" s="7">
        <v>433.63</v>
      </c>
      <c r="Q604" s="7">
        <v>215.76</v>
      </c>
      <c r="R604" s="7">
        <v>46.63</v>
      </c>
      <c r="S604" s="7">
        <v>55.91</v>
      </c>
      <c r="T604" s="8">
        <f>SUM(IO_Pre_14[[#This Row],[JANUARY]:[DECEMBER]])</f>
        <v>6155.97</v>
      </c>
      <c r="U604" s="11"/>
    </row>
    <row r="605" spans="1:21" x14ac:dyDescent="0.25">
      <c r="A605" s="6" t="s">
        <v>709</v>
      </c>
      <c r="B605" s="6" t="str">
        <f>IF(ISERROR(VLOOKUP(IO_Pre_14[[#This Row],[APP_ID]],Table7[APPL_ID],1,FALSE)),"","Y")</f>
        <v>Y</v>
      </c>
      <c r="C605" s="6" t="str">
        <f>IF(ISERROR(VLOOKUP(IO_Pre_14[[#This Row],[APP_ID]],Sheet1!$C$2:$C$9,1,FALSE)),"","Y")</f>
        <v/>
      </c>
      <c r="D605" s="6" t="s">
        <v>1531</v>
      </c>
      <c r="E605" s="6" t="s">
        <v>1532</v>
      </c>
      <c r="F605" s="6" t="s">
        <v>660</v>
      </c>
      <c r="G605" s="6">
        <v>1877</v>
      </c>
      <c r="H605" s="7">
        <v>0</v>
      </c>
      <c r="I605" s="7">
        <v>0</v>
      </c>
      <c r="J605" s="7">
        <v>91.34</v>
      </c>
      <c r="K605" s="7">
        <v>133.34</v>
      </c>
      <c r="L605" s="7">
        <v>93.41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  <c r="R605" s="7">
        <v>0</v>
      </c>
      <c r="S605" s="7">
        <v>0</v>
      </c>
      <c r="T605" s="8">
        <f>SUM(IO_Pre_14[[#This Row],[JANUARY]:[DECEMBER]])</f>
        <v>318.09000000000003</v>
      </c>
      <c r="U605" s="11"/>
    </row>
    <row r="606" spans="1:21" x14ac:dyDescent="0.25">
      <c r="A606" s="6" t="s">
        <v>724</v>
      </c>
      <c r="B606" s="6" t="str">
        <f>IF(ISERROR(VLOOKUP(IO_Pre_14[[#This Row],[APP_ID]],Table7[APPL_ID],1,FALSE)),"","Y")</f>
        <v>Y</v>
      </c>
      <c r="C606" s="6" t="str">
        <f>IF(ISERROR(VLOOKUP(IO_Pre_14[[#This Row],[APP_ID]],Sheet1!$C$2:$C$9,1,FALSE)),"","Y")</f>
        <v/>
      </c>
      <c r="D606" s="6" t="s">
        <v>1531</v>
      </c>
      <c r="E606" s="6" t="s">
        <v>1532</v>
      </c>
      <c r="F606" s="6" t="s">
        <v>660</v>
      </c>
      <c r="G606" s="6">
        <v>1877</v>
      </c>
      <c r="H606" s="7">
        <v>0</v>
      </c>
      <c r="I606" s="7">
        <v>0</v>
      </c>
      <c r="J606" s="7">
        <v>75.52</v>
      </c>
      <c r="K606" s="7">
        <v>79.989999999999995</v>
      </c>
      <c r="L606" s="7">
        <v>78.42</v>
      </c>
      <c r="M606" s="7">
        <v>39.67</v>
      </c>
      <c r="N606" s="7">
        <v>125.52</v>
      </c>
      <c r="O606" s="7">
        <v>0</v>
      </c>
      <c r="P606" s="7">
        <v>0</v>
      </c>
      <c r="Q606" s="7">
        <v>0</v>
      </c>
      <c r="R606" s="7">
        <v>0</v>
      </c>
      <c r="S606" s="7">
        <v>0</v>
      </c>
      <c r="T606" s="8">
        <f>SUM(IO_Pre_14[[#This Row],[JANUARY]:[DECEMBER]])</f>
        <v>399.12</v>
      </c>
      <c r="U606" s="11"/>
    </row>
    <row r="607" spans="1:21" x14ac:dyDescent="0.25">
      <c r="A607" s="6" t="s">
        <v>1402</v>
      </c>
      <c r="B607" s="6" t="str">
        <f>IF(ISERROR(VLOOKUP(IO_Pre_14[[#This Row],[APP_ID]],Table7[APPL_ID],1,FALSE)),"","Y")</f>
        <v>Y</v>
      </c>
      <c r="C607" s="6" t="str">
        <f>IF(ISERROR(VLOOKUP(IO_Pre_14[[#This Row],[APP_ID]],Sheet1!$C$2:$C$9,1,FALSE)),"","Y")</f>
        <v/>
      </c>
      <c r="D607" s="6" t="s">
        <v>1531</v>
      </c>
      <c r="E607" s="6" t="s">
        <v>1533</v>
      </c>
      <c r="F607" s="6" t="s">
        <v>1403</v>
      </c>
      <c r="G607" s="6">
        <v>1868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129</v>
      </c>
      <c r="N607" s="7">
        <v>133</v>
      </c>
      <c r="O607" s="7">
        <v>109</v>
      </c>
      <c r="P607" s="7">
        <v>0</v>
      </c>
      <c r="Q607" s="7">
        <v>0</v>
      </c>
      <c r="R607" s="7">
        <v>0</v>
      </c>
      <c r="S607" s="7">
        <v>0</v>
      </c>
      <c r="T607" s="8">
        <f>SUM(IO_Pre_14[[#This Row],[JANUARY]:[DECEMBER]])</f>
        <v>371</v>
      </c>
      <c r="U607" s="11"/>
    </row>
    <row r="608" spans="1:21" x14ac:dyDescent="0.25">
      <c r="A608" s="6" t="s">
        <v>1404</v>
      </c>
      <c r="B608" s="6" t="str">
        <f>IF(ISERROR(VLOOKUP(IO_Pre_14[[#This Row],[APP_ID]],Table7[APPL_ID],1,FALSE)),"","Y")</f>
        <v>Y</v>
      </c>
      <c r="C608" s="6" t="str">
        <f>IF(ISERROR(VLOOKUP(IO_Pre_14[[#This Row],[APP_ID]],Sheet1!$C$2:$C$9,1,FALSE)),"","Y")</f>
        <v/>
      </c>
      <c r="D608" s="6" t="s">
        <v>1531</v>
      </c>
      <c r="E608" s="6" t="s">
        <v>1533</v>
      </c>
      <c r="F608" s="6" t="s">
        <v>1403</v>
      </c>
      <c r="G608" s="6">
        <v>1868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122</v>
      </c>
      <c r="N608" s="7">
        <v>125</v>
      </c>
      <c r="O608" s="7">
        <v>102</v>
      </c>
      <c r="P608" s="7">
        <v>0</v>
      </c>
      <c r="Q608" s="7">
        <v>0</v>
      </c>
      <c r="R608" s="7">
        <v>0</v>
      </c>
      <c r="S608" s="7">
        <v>0</v>
      </c>
      <c r="T608" s="8">
        <f>SUM(IO_Pre_14[[#This Row],[JANUARY]:[DECEMBER]])</f>
        <v>349</v>
      </c>
      <c r="U608" s="11"/>
    </row>
    <row r="609" spans="1:21" x14ac:dyDescent="0.25">
      <c r="A609" s="6" t="s">
        <v>659</v>
      </c>
      <c r="B609" s="6" t="str">
        <f>IF(ISERROR(VLOOKUP(IO_Pre_14[[#This Row],[APP_ID]],Table7[APPL_ID],1,FALSE)),"","Y")</f>
        <v>Y</v>
      </c>
      <c r="C609" s="6" t="str">
        <f>IF(ISERROR(VLOOKUP(IO_Pre_14[[#This Row],[APP_ID]],Sheet1!$C$2:$C$9,1,FALSE)),"","Y")</f>
        <v/>
      </c>
      <c r="D609" s="6" t="s">
        <v>1531</v>
      </c>
      <c r="E609" s="6" t="s">
        <v>1532</v>
      </c>
      <c r="F609" s="6" t="s">
        <v>660</v>
      </c>
      <c r="G609" s="6">
        <v>1865</v>
      </c>
      <c r="H609" s="7">
        <v>0</v>
      </c>
      <c r="I609" s="7">
        <v>29.98</v>
      </c>
      <c r="J609" s="7">
        <v>103.8</v>
      </c>
      <c r="K609" s="7">
        <v>97.51</v>
      </c>
      <c r="L609" s="7">
        <v>227.51</v>
      </c>
      <c r="M609" s="7">
        <v>386.38</v>
      </c>
      <c r="N609" s="7">
        <v>325.12</v>
      </c>
      <c r="O609" s="7">
        <v>118.91</v>
      </c>
      <c r="P609" s="7">
        <v>70.290000000000006</v>
      </c>
      <c r="Q609" s="7">
        <v>32.5</v>
      </c>
      <c r="R609" s="7">
        <v>0</v>
      </c>
      <c r="S609" s="7">
        <v>0</v>
      </c>
      <c r="T609" s="8">
        <f>SUM(IO_Pre_14[[#This Row],[JANUARY]:[DECEMBER]])</f>
        <v>1392.0000000000002</v>
      </c>
      <c r="U609" s="11"/>
    </row>
    <row r="610" spans="1:21" x14ac:dyDescent="0.25">
      <c r="A610" s="6" t="s">
        <v>491</v>
      </c>
      <c r="B610" s="6" t="str">
        <f>IF(ISERROR(VLOOKUP(IO_Pre_14[[#This Row],[APP_ID]],Table7[APPL_ID],1,FALSE)),"","Y")</f>
        <v>Y</v>
      </c>
      <c r="C610" s="6" t="str">
        <f>IF(ISERROR(VLOOKUP(IO_Pre_14[[#This Row],[APP_ID]],Sheet1!$C$2:$C$9,1,FALSE)),"","Y")</f>
        <v/>
      </c>
      <c r="D610" s="6" t="s">
        <v>1531</v>
      </c>
      <c r="E610" s="6" t="s">
        <v>1532</v>
      </c>
      <c r="F610" s="6" t="s">
        <v>492</v>
      </c>
      <c r="G610" s="6">
        <v>1843</v>
      </c>
      <c r="H610" s="7">
        <v>0</v>
      </c>
      <c r="I610" s="7">
        <v>0</v>
      </c>
      <c r="J610" s="7">
        <v>0</v>
      </c>
      <c r="K610" s="7">
        <v>0</v>
      </c>
      <c r="L610" s="7">
        <v>909.23</v>
      </c>
      <c r="M610" s="7">
        <v>977.09</v>
      </c>
      <c r="N610" s="7">
        <v>797.09</v>
      </c>
      <c r="O610" s="7">
        <v>611.07000000000005</v>
      </c>
      <c r="P610" s="7">
        <v>485.2</v>
      </c>
      <c r="Q610" s="7">
        <v>235.41</v>
      </c>
      <c r="R610" s="7">
        <v>0</v>
      </c>
      <c r="S610" s="7">
        <v>0</v>
      </c>
      <c r="T610" s="8">
        <f>SUM(IO_Pre_14[[#This Row],[JANUARY]:[DECEMBER]])</f>
        <v>4015.09</v>
      </c>
      <c r="U610" s="11"/>
    </row>
    <row r="611" spans="1:21" x14ac:dyDescent="0.25">
      <c r="A611" s="6" t="s">
        <v>238</v>
      </c>
      <c r="B611" s="6" t="str">
        <f>IF(ISERROR(VLOOKUP(IO_Pre_14[[#This Row],[APP_ID]],Table7[APPL_ID],1,FALSE)),"","Y")</f>
        <v>Y</v>
      </c>
      <c r="C611" s="6" t="str">
        <f>IF(ISERROR(VLOOKUP(IO_Pre_14[[#This Row],[APP_ID]],Sheet1!$C$2:$C$9,1,FALSE)),"","Y")</f>
        <v/>
      </c>
      <c r="D611" s="6" t="s">
        <v>1531</v>
      </c>
      <c r="E611" s="6" t="s">
        <v>1532</v>
      </c>
      <c r="F611" s="6" t="s">
        <v>239</v>
      </c>
      <c r="G611" s="6">
        <v>1874</v>
      </c>
      <c r="H611" s="7">
        <v>181.2</v>
      </c>
      <c r="I611" s="7">
        <v>0</v>
      </c>
      <c r="J611" s="7">
        <v>0</v>
      </c>
      <c r="K611" s="7">
        <v>0</v>
      </c>
      <c r="L611" s="7">
        <v>0</v>
      </c>
      <c r="M611" s="7">
        <v>325.08999999999997</v>
      </c>
      <c r="N611" s="7">
        <v>350.65</v>
      </c>
      <c r="O611" s="7">
        <v>245.32</v>
      </c>
      <c r="P611" s="7">
        <v>0</v>
      </c>
      <c r="Q611" s="7">
        <v>0</v>
      </c>
      <c r="R611" s="7">
        <v>0</v>
      </c>
      <c r="S611" s="7">
        <v>122.96</v>
      </c>
      <c r="T611" s="8">
        <f>SUM(IO_Pre_14[[#This Row],[JANUARY]:[DECEMBER]])</f>
        <v>1225.22</v>
      </c>
      <c r="U611" s="11"/>
    </row>
    <row r="612" spans="1:21" x14ac:dyDescent="0.25">
      <c r="A612" s="6" t="s">
        <v>494</v>
      </c>
      <c r="B612" s="6" t="str">
        <f>IF(ISERROR(VLOOKUP(IO_Pre_14[[#This Row],[APP_ID]],Table7[APPL_ID],1,FALSE)),"","Y")</f>
        <v>Y</v>
      </c>
      <c r="C612" s="6" t="str">
        <f>IF(ISERROR(VLOOKUP(IO_Pre_14[[#This Row],[APP_ID]],Sheet1!$C$2:$C$9,1,FALSE)),"","Y")</f>
        <v/>
      </c>
      <c r="D612" s="6" t="s">
        <v>1531</v>
      </c>
      <c r="E612" s="6" t="s">
        <v>1532</v>
      </c>
      <c r="F612" s="6" t="s">
        <v>492</v>
      </c>
      <c r="G612" s="6">
        <v>1843</v>
      </c>
      <c r="H612" s="7">
        <v>0</v>
      </c>
      <c r="I612" s="7">
        <v>0</v>
      </c>
      <c r="J612" s="7">
        <v>0</v>
      </c>
      <c r="K612" s="7">
        <v>0</v>
      </c>
      <c r="L612" s="7">
        <v>1056.7</v>
      </c>
      <c r="M612" s="7">
        <v>1263.95</v>
      </c>
      <c r="N612" s="7">
        <v>1075.4000000000001</v>
      </c>
      <c r="O612" s="7">
        <v>820.31</v>
      </c>
      <c r="P612" s="7">
        <v>536.71</v>
      </c>
      <c r="Q612" s="7">
        <v>286.54000000000002</v>
      </c>
      <c r="R612" s="7">
        <v>0</v>
      </c>
      <c r="S612" s="7">
        <v>0</v>
      </c>
      <c r="T612" s="8">
        <f>SUM(IO_Pre_14[[#This Row],[JANUARY]:[DECEMBER]])</f>
        <v>5039.6100000000006</v>
      </c>
      <c r="U612" s="11"/>
    </row>
    <row r="613" spans="1:21" x14ac:dyDescent="0.25">
      <c r="A613" s="6" t="s">
        <v>672</v>
      </c>
      <c r="B613" s="6" t="str">
        <f>IF(ISERROR(VLOOKUP(IO_Pre_14[[#This Row],[APP_ID]],Table7[APPL_ID],1,FALSE)),"","Y")</f>
        <v>Y</v>
      </c>
      <c r="C613" s="6" t="str">
        <f>IF(ISERROR(VLOOKUP(IO_Pre_14[[#This Row],[APP_ID]],Sheet1!$C$2:$C$9,1,FALSE)),"","Y")</f>
        <v/>
      </c>
      <c r="D613" s="6" t="s">
        <v>1531</v>
      </c>
      <c r="E613" s="6" t="s">
        <v>1532</v>
      </c>
      <c r="F613" s="6" t="s">
        <v>660</v>
      </c>
      <c r="G613" s="6">
        <v>1865</v>
      </c>
      <c r="H613" s="7">
        <v>0</v>
      </c>
      <c r="I613" s="7">
        <v>45.57</v>
      </c>
      <c r="J613" s="7">
        <v>95.36</v>
      </c>
      <c r="K613" s="7">
        <v>112.74</v>
      </c>
      <c r="L613" s="7">
        <v>186.81</v>
      </c>
      <c r="M613" s="7">
        <v>242.59</v>
      </c>
      <c r="N613" s="7">
        <v>219.58</v>
      </c>
      <c r="O613" s="7">
        <v>143.81</v>
      </c>
      <c r="P613" s="7">
        <v>106.82</v>
      </c>
      <c r="Q613" s="7">
        <v>49.39</v>
      </c>
      <c r="R613" s="7">
        <v>0</v>
      </c>
      <c r="S613" s="7">
        <v>0</v>
      </c>
      <c r="T613" s="8">
        <f>SUM(IO_Pre_14[[#This Row],[JANUARY]:[DECEMBER]])</f>
        <v>1202.67</v>
      </c>
      <c r="U613" s="11"/>
    </row>
    <row r="614" spans="1:21" x14ac:dyDescent="0.25">
      <c r="A614" s="6" t="s">
        <v>1391</v>
      </c>
      <c r="B614" s="6" t="str">
        <f>IF(ISERROR(VLOOKUP(IO_Pre_14[[#This Row],[APP_ID]],Table7[APPL_ID],1,FALSE)),"","Y")</f>
        <v>Y</v>
      </c>
      <c r="C614" s="6" t="str">
        <f>IF(ISERROR(VLOOKUP(IO_Pre_14[[#This Row],[APP_ID]],Sheet1!$C$2:$C$9,1,FALSE)),"","Y")</f>
        <v/>
      </c>
      <c r="D614" s="6" t="s">
        <v>1531</v>
      </c>
      <c r="E614" s="6" t="s">
        <v>1532</v>
      </c>
      <c r="F614" s="6" t="s">
        <v>1392</v>
      </c>
      <c r="G614" s="6">
        <v>1865</v>
      </c>
      <c r="H614" s="7">
        <v>0</v>
      </c>
      <c r="I614" s="7">
        <v>0</v>
      </c>
      <c r="J614" s="7">
        <v>0</v>
      </c>
      <c r="K614" s="7">
        <v>0</v>
      </c>
      <c r="L614" s="7">
        <v>179.71</v>
      </c>
      <c r="M614" s="7">
        <v>196.44</v>
      </c>
      <c r="N614" s="7">
        <v>185.96</v>
      </c>
      <c r="O614" s="7">
        <v>159.33000000000001</v>
      </c>
      <c r="P614" s="7">
        <v>125.38</v>
      </c>
      <c r="Q614" s="7">
        <v>0</v>
      </c>
      <c r="R614" s="7">
        <v>0</v>
      </c>
      <c r="S614" s="7">
        <v>0</v>
      </c>
      <c r="T614" s="8">
        <f>SUM(IO_Pre_14[[#This Row],[JANUARY]:[DECEMBER]])</f>
        <v>846.82</v>
      </c>
      <c r="U614" s="11"/>
    </row>
    <row r="615" spans="1:21" x14ac:dyDescent="0.25">
      <c r="A615" s="6" t="s">
        <v>499</v>
      </c>
      <c r="B615" s="6" t="str">
        <f>IF(ISERROR(VLOOKUP(IO_Pre_14[[#This Row],[APP_ID]],Table7[APPL_ID],1,FALSE)),"","Y")</f>
        <v>Y</v>
      </c>
      <c r="C615" s="6" t="str">
        <f>IF(ISERROR(VLOOKUP(IO_Pre_14[[#This Row],[APP_ID]],Sheet1!$C$2:$C$9,1,FALSE)),"","Y")</f>
        <v/>
      </c>
      <c r="D615" s="6" t="s">
        <v>1531</v>
      </c>
      <c r="E615" s="6" t="s">
        <v>1532</v>
      </c>
      <c r="F615" s="6" t="s">
        <v>492</v>
      </c>
      <c r="G615" s="6">
        <v>1843</v>
      </c>
      <c r="H615" s="7">
        <v>0</v>
      </c>
      <c r="I615" s="7">
        <v>0</v>
      </c>
      <c r="J615" s="7">
        <v>0</v>
      </c>
      <c r="K615" s="7">
        <v>0</v>
      </c>
      <c r="L615" s="7">
        <v>420.47</v>
      </c>
      <c r="M615" s="7">
        <v>439.76</v>
      </c>
      <c r="N615" s="7">
        <v>362.77</v>
      </c>
      <c r="O615" s="7">
        <v>297.98</v>
      </c>
      <c r="P615" s="7">
        <v>236.86</v>
      </c>
      <c r="Q615" s="7">
        <v>120.58</v>
      </c>
      <c r="R615" s="7">
        <v>0</v>
      </c>
      <c r="S615" s="7">
        <v>0</v>
      </c>
      <c r="T615" s="8">
        <f>SUM(IO_Pre_14[[#This Row],[JANUARY]:[DECEMBER]])</f>
        <v>1878.42</v>
      </c>
      <c r="U615" s="11"/>
    </row>
    <row r="616" spans="1:21" x14ac:dyDescent="0.25">
      <c r="A616" s="6" t="s">
        <v>690</v>
      </c>
      <c r="B616" s="6" t="str">
        <f>IF(ISERROR(VLOOKUP(IO_Pre_14[[#This Row],[APP_ID]],Table7[APPL_ID],1,FALSE)),"","Y")</f>
        <v>Y</v>
      </c>
      <c r="C616" s="6" t="str">
        <f>IF(ISERROR(VLOOKUP(IO_Pre_14[[#This Row],[APP_ID]],Sheet1!$C$2:$C$9,1,FALSE)),"","Y")</f>
        <v/>
      </c>
      <c r="D616" s="6" t="s">
        <v>1531</v>
      </c>
      <c r="E616" s="6" t="s">
        <v>1532</v>
      </c>
      <c r="F616" s="6" t="s">
        <v>660</v>
      </c>
      <c r="G616" s="6">
        <v>1865</v>
      </c>
      <c r="H616" s="7">
        <v>0</v>
      </c>
      <c r="I616" s="7">
        <v>0</v>
      </c>
      <c r="J616" s="7">
        <v>90.23</v>
      </c>
      <c r="K616" s="7">
        <v>116.09</v>
      </c>
      <c r="L616" s="7">
        <v>167.01</v>
      </c>
      <c r="M616" s="7">
        <v>182.55</v>
      </c>
      <c r="N616" s="7">
        <v>172.81</v>
      </c>
      <c r="O616" s="7">
        <v>148.07</v>
      </c>
      <c r="P616" s="7">
        <v>116.51</v>
      </c>
      <c r="Q616" s="7">
        <v>53.87</v>
      </c>
      <c r="R616" s="7">
        <v>0</v>
      </c>
      <c r="S616" s="7">
        <v>0</v>
      </c>
      <c r="T616" s="8">
        <f>SUM(IO_Pre_14[[#This Row],[JANUARY]:[DECEMBER]])</f>
        <v>1047.1399999999999</v>
      </c>
      <c r="U616" s="11"/>
    </row>
    <row r="617" spans="1:21" x14ac:dyDescent="0.25">
      <c r="A617" s="6" t="s">
        <v>486</v>
      </c>
      <c r="B617" s="6" t="str">
        <f>IF(ISERROR(VLOOKUP(IO_Pre_14[[#This Row],[APP_ID]],Table7[APPL_ID],1,FALSE)),"","Y")</f>
        <v>Y</v>
      </c>
      <c r="C617" s="6" t="str">
        <f>IF(ISERROR(VLOOKUP(IO_Pre_14[[#This Row],[APP_ID]],Sheet1!$C$2:$C$9,1,FALSE)),"","Y")</f>
        <v/>
      </c>
      <c r="D617" s="6" t="s">
        <v>1531</v>
      </c>
      <c r="E617" s="6" t="s">
        <v>1532</v>
      </c>
      <c r="F617" s="6" t="s">
        <v>487</v>
      </c>
      <c r="G617" s="6">
        <v>1874</v>
      </c>
      <c r="H617" s="7">
        <v>0</v>
      </c>
      <c r="I617" s="7">
        <v>0</v>
      </c>
      <c r="J617" s="7">
        <v>106.09</v>
      </c>
      <c r="K617" s="7">
        <v>136.5</v>
      </c>
      <c r="L617" s="7">
        <v>196.36</v>
      </c>
      <c r="M617" s="7">
        <v>214.64</v>
      </c>
      <c r="N617" s="7">
        <v>203.19</v>
      </c>
      <c r="O617" s="7">
        <v>174.09</v>
      </c>
      <c r="P617" s="7">
        <v>136.99</v>
      </c>
      <c r="Q617" s="7">
        <v>0</v>
      </c>
      <c r="R617" s="7">
        <v>0</v>
      </c>
      <c r="S617" s="7">
        <v>0</v>
      </c>
      <c r="T617" s="8">
        <f>SUM(IO_Pre_14[[#This Row],[JANUARY]:[DECEMBER]])</f>
        <v>1167.8599999999999</v>
      </c>
      <c r="U617" s="11"/>
    </row>
    <row r="618" spans="1:21" x14ac:dyDescent="0.25">
      <c r="A618" s="6" t="s">
        <v>500</v>
      </c>
      <c r="B618" s="6" t="str">
        <f>IF(ISERROR(VLOOKUP(IO_Pre_14[[#This Row],[APP_ID]],Table7[APPL_ID],1,FALSE)),"","Y")</f>
        <v>Y</v>
      </c>
      <c r="C618" s="6" t="str">
        <f>IF(ISERROR(VLOOKUP(IO_Pre_14[[#This Row],[APP_ID]],Sheet1!$C$2:$C$9,1,FALSE)),"","Y")</f>
        <v/>
      </c>
      <c r="D618" s="6" t="s">
        <v>1531</v>
      </c>
      <c r="E618" s="6" t="s">
        <v>1532</v>
      </c>
      <c r="F618" s="6" t="s">
        <v>492</v>
      </c>
      <c r="G618" s="6">
        <v>1843</v>
      </c>
      <c r="H618" s="7">
        <v>0</v>
      </c>
      <c r="I618" s="7">
        <v>0</v>
      </c>
      <c r="J618" s="7">
        <v>0</v>
      </c>
      <c r="K618" s="7">
        <v>0</v>
      </c>
      <c r="L618" s="7">
        <v>178.25</v>
      </c>
      <c r="M618" s="7">
        <v>210.17</v>
      </c>
      <c r="N618" s="7">
        <v>202.96</v>
      </c>
      <c r="O618" s="7">
        <v>157.19999999999999</v>
      </c>
      <c r="P618" s="7">
        <v>114</v>
      </c>
      <c r="Q618" s="7">
        <v>59.61</v>
      </c>
      <c r="R618" s="7">
        <v>0</v>
      </c>
      <c r="S618" s="7">
        <v>0</v>
      </c>
      <c r="T618" s="8">
        <f>SUM(IO_Pre_14[[#This Row],[JANUARY]:[DECEMBER]])</f>
        <v>922.18999999999994</v>
      </c>
      <c r="U618" s="11"/>
    </row>
    <row r="619" spans="1:21" x14ac:dyDescent="0.25">
      <c r="A619" s="6" t="s">
        <v>703</v>
      </c>
      <c r="B619" s="6" t="str">
        <f>IF(ISERROR(VLOOKUP(IO_Pre_14[[#This Row],[APP_ID]],Table7[APPL_ID],1,FALSE)),"","Y")</f>
        <v>Y</v>
      </c>
      <c r="C619" s="6" t="str">
        <f>IF(ISERROR(VLOOKUP(IO_Pre_14[[#This Row],[APP_ID]],Sheet1!$C$2:$C$9,1,FALSE)),"","Y")</f>
        <v/>
      </c>
      <c r="D619" s="6" t="s">
        <v>1531</v>
      </c>
      <c r="E619" s="6" t="s">
        <v>1532</v>
      </c>
      <c r="F619" s="6" t="s">
        <v>660</v>
      </c>
      <c r="G619" s="6">
        <v>1865</v>
      </c>
      <c r="H619" s="7">
        <v>0</v>
      </c>
      <c r="I619" s="7">
        <v>31.61</v>
      </c>
      <c r="J619" s="7">
        <v>79.95</v>
      </c>
      <c r="K619" s="7">
        <v>106.78</v>
      </c>
      <c r="L619" s="7">
        <v>129.29</v>
      </c>
      <c r="M619" s="7">
        <v>116.08</v>
      </c>
      <c r="N619" s="7">
        <v>109.89</v>
      </c>
      <c r="O619" s="7">
        <v>94.15</v>
      </c>
      <c r="P619" s="7">
        <v>74.09</v>
      </c>
      <c r="Q619" s="7">
        <v>34.26</v>
      </c>
      <c r="R619" s="7">
        <v>0</v>
      </c>
      <c r="S619" s="7">
        <v>0</v>
      </c>
      <c r="T619" s="8">
        <f>SUM(IO_Pre_14[[#This Row],[JANUARY]:[DECEMBER]])</f>
        <v>776.1</v>
      </c>
      <c r="U619" s="11"/>
    </row>
    <row r="620" spans="1:21" x14ac:dyDescent="0.25">
      <c r="A620" s="6" t="s">
        <v>501</v>
      </c>
      <c r="B620" s="6" t="str">
        <f>IF(ISERROR(VLOOKUP(IO_Pre_14[[#This Row],[APP_ID]],Table7[APPL_ID],1,FALSE)),"","Y")</f>
        <v>Y</v>
      </c>
      <c r="C620" s="6" t="str">
        <f>IF(ISERROR(VLOOKUP(IO_Pre_14[[#This Row],[APP_ID]],Sheet1!$C$2:$C$9,1,FALSE)),"","Y")</f>
        <v/>
      </c>
      <c r="D620" s="6" t="s">
        <v>1531</v>
      </c>
      <c r="E620" s="6" t="s">
        <v>1532</v>
      </c>
      <c r="F620" s="6" t="s">
        <v>492</v>
      </c>
      <c r="G620" s="6">
        <v>1843</v>
      </c>
      <c r="H620" s="7">
        <v>0</v>
      </c>
      <c r="I620" s="7">
        <v>0</v>
      </c>
      <c r="J620" s="7">
        <v>0</v>
      </c>
      <c r="K620" s="7">
        <v>0</v>
      </c>
      <c r="L620" s="7">
        <v>1019.49</v>
      </c>
      <c r="M620" s="7">
        <v>1030.58</v>
      </c>
      <c r="N620" s="7">
        <v>942.16</v>
      </c>
      <c r="O620" s="7">
        <v>795.81</v>
      </c>
      <c r="P620" s="7">
        <v>647.75</v>
      </c>
      <c r="Q620" s="7">
        <v>300.18</v>
      </c>
      <c r="R620" s="7">
        <v>0</v>
      </c>
      <c r="S620" s="7">
        <v>0</v>
      </c>
      <c r="T620" s="8">
        <f>SUM(IO_Pre_14[[#This Row],[JANUARY]:[DECEMBER]])</f>
        <v>4735.9699999999993</v>
      </c>
      <c r="U620" s="11"/>
    </row>
    <row r="621" spans="1:21" x14ac:dyDescent="0.25">
      <c r="A621" s="6" t="s">
        <v>502</v>
      </c>
      <c r="B621" s="6" t="str">
        <f>IF(ISERROR(VLOOKUP(IO_Pre_14[[#This Row],[APP_ID]],Table7[APPL_ID],1,FALSE)),"","Y")</f>
        <v>Y</v>
      </c>
      <c r="C621" s="6" t="str">
        <f>IF(ISERROR(VLOOKUP(IO_Pre_14[[#This Row],[APP_ID]],Sheet1!$C$2:$C$9,1,FALSE)),"","Y")</f>
        <v/>
      </c>
      <c r="D621" s="6" t="s">
        <v>1531</v>
      </c>
      <c r="E621" s="6" t="s">
        <v>1532</v>
      </c>
      <c r="F621" s="6" t="s">
        <v>492</v>
      </c>
      <c r="G621" s="6">
        <v>1843</v>
      </c>
      <c r="H621" s="7">
        <v>0</v>
      </c>
      <c r="I621" s="7">
        <v>0</v>
      </c>
      <c r="J621" s="7">
        <v>0</v>
      </c>
      <c r="K621" s="7">
        <v>0</v>
      </c>
      <c r="L621" s="7">
        <v>255.59</v>
      </c>
      <c r="M621" s="7">
        <v>354.49</v>
      </c>
      <c r="N621" s="7">
        <v>315.11</v>
      </c>
      <c r="O621" s="7">
        <v>185.3</v>
      </c>
      <c r="P621" s="7">
        <v>132.97</v>
      </c>
      <c r="Q621" s="7">
        <v>79.3</v>
      </c>
      <c r="R621" s="7">
        <v>0</v>
      </c>
      <c r="S621" s="7">
        <v>0</v>
      </c>
      <c r="T621" s="8">
        <f>SUM(IO_Pre_14[[#This Row],[JANUARY]:[DECEMBER]])</f>
        <v>1322.76</v>
      </c>
      <c r="U621" s="11"/>
    </row>
    <row r="622" spans="1:21" x14ac:dyDescent="0.25">
      <c r="A622" s="6" t="s">
        <v>503</v>
      </c>
      <c r="B622" s="6" t="str">
        <f>IF(ISERROR(VLOOKUP(IO_Pre_14[[#This Row],[APP_ID]],Table7[APPL_ID],1,FALSE)),"","Y")</f>
        <v>Y</v>
      </c>
      <c r="C622" s="6" t="str">
        <f>IF(ISERROR(VLOOKUP(IO_Pre_14[[#This Row],[APP_ID]],Sheet1!$C$2:$C$9,1,FALSE)),"","Y")</f>
        <v/>
      </c>
      <c r="D622" s="6" t="s">
        <v>1531</v>
      </c>
      <c r="E622" s="6" t="s">
        <v>1532</v>
      </c>
      <c r="F622" s="6" t="s">
        <v>492</v>
      </c>
      <c r="G622" s="6">
        <v>1843</v>
      </c>
      <c r="H622" s="7">
        <v>0</v>
      </c>
      <c r="I622" s="7">
        <v>0</v>
      </c>
      <c r="J622" s="7">
        <v>0</v>
      </c>
      <c r="K622" s="7">
        <v>0</v>
      </c>
      <c r="L622" s="7">
        <v>827.74</v>
      </c>
      <c r="M622" s="7">
        <v>1011.57</v>
      </c>
      <c r="N622" s="7">
        <v>883.46</v>
      </c>
      <c r="O622" s="7">
        <v>527.84</v>
      </c>
      <c r="P622" s="7">
        <v>400.13</v>
      </c>
      <c r="Q622" s="7">
        <v>213.92</v>
      </c>
      <c r="R622" s="7">
        <v>0</v>
      </c>
      <c r="S622" s="7">
        <v>0</v>
      </c>
      <c r="T622" s="8">
        <f>SUM(IO_Pre_14[[#This Row],[JANUARY]:[DECEMBER]])</f>
        <v>3864.6600000000003</v>
      </c>
      <c r="U622" s="11"/>
    </row>
    <row r="623" spans="1:21" x14ac:dyDescent="0.25">
      <c r="A623" s="6" t="s">
        <v>497</v>
      </c>
      <c r="B623" s="6" t="str">
        <f>IF(ISERROR(VLOOKUP(IO_Pre_14[[#This Row],[APP_ID]],Table7[APPL_ID],1,FALSE)),"","Y")</f>
        <v>Y</v>
      </c>
      <c r="C623" s="6" t="str">
        <f>IF(ISERROR(VLOOKUP(IO_Pre_14[[#This Row],[APP_ID]],Sheet1!$C$2:$C$9,1,FALSE)),"","Y")</f>
        <v/>
      </c>
      <c r="D623" s="6" t="s">
        <v>1531</v>
      </c>
      <c r="E623" s="6" t="s">
        <v>1532</v>
      </c>
      <c r="F623" s="6" t="s">
        <v>492</v>
      </c>
      <c r="G623" s="6">
        <v>1843</v>
      </c>
      <c r="H623" s="7">
        <v>0</v>
      </c>
      <c r="I623" s="7">
        <v>0</v>
      </c>
      <c r="J623" s="7">
        <v>0</v>
      </c>
      <c r="K623" s="7">
        <v>0</v>
      </c>
      <c r="L623" s="7">
        <v>196.13</v>
      </c>
      <c r="M623" s="7">
        <v>214.37</v>
      </c>
      <c r="N623" s="7">
        <v>202.96</v>
      </c>
      <c r="O623" s="7">
        <v>173.91</v>
      </c>
      <c r="P623" s="7">
        <v>136.83000000000001</v>
      </c>
      <c r="Q623" s="7">
        <v>63.37</v>
      </c>
      <c r="R623" s="7">
        <v>0</v>
      </c>
      <c r="S623" s="7">
        <v>0</v>
      </c>
      <c r="T623" s="8">
        <f>SUM(IO_Pre_14[[#This Row],[JANUARY]:[DECEMBER]])</f>
        <v>987.57</v>
      </c>
      <c r="U623" s="11"/>
    </row>
    <row r="624" spans="1:21" x14ac:dyDescent="0.25">
      <c r="A624" s="6" t="s">
        <v>372</v>
      </c>
      <c r="B624" s="6" t="str">
        <f>IF(ISERROR(VLOOKUP(IO_Pre_14[[#This Row],[APP_ID]],Table7[APPL_ID],1,FALSE)),"","Y")</f>
        <v>Y</v>
      </c>
      <c r="C624" s="6" t="str">
        <f>IF(ISERROR(VLOOKUP(IO_Pre_14[[#This Row],[APP_ID]],Sheet1!$C$2:$C$9,1,FALSE)),"","Y")</f>
        <v/>
      </c>
      <c r="D624" s="6" t="s">
        <v>1531</v>
      </c>
      <c r="E624" s="6" t="s">
        <v>1532</v>
      </c>
      <c r="F624" s="6" t="s">
        <v>373</v>
      </c>
      <c r="G624" s="12">
        <v>1876</v>
      </c>
      <c r="H624" s="7">
        <v>123.46</v>
      </c>
      <c r="I624" s="7">
        <v>94.14</v>
      </c>
      <c r="J624" s="7">
        <v>38.5</v>
      </c>
      <c r="K624" s="7">
        <v>26.18</v>
      </c>
      <c r="L624" s="7">
        <v>53.98</v>
      </c>
      <c r="M624" s="7">
        <v>152.19999999999999</v>
      </c>
      <c r="N624" s="7">
        <v>164.17</v>
      </c>
      <c r="O624" s="7">
        <v>114.85</v>
      </c>
      <c r="P624" s="7">
        <v>9.6999999999999993</v>
      </c>
      <c r="Q624" s="7">
        <v>13.26</v>
      </c>
      <c r="R624" s="7">
        <v>15.8</v>
      </c>
      <c r="S624" s="7">
        <v>96.19</v>
      </c>
      <c r="T624" s="8">
        <f>SUM(IO_Pre_14[[#This Row],[JANUARY]:[DECEMBER]])</f>
        <v>902.43000000000006</v>
      </c>
      <c r="U624" s="11"/>
    </row>
    <row r="625" spans="1:21" x14ac:dyDescent="0.25">
      <c r="A625" s="6" t="s">
        <v>375</v>
      </c>
      <c r="B625" s="6" t="str">
        <f>IF(ISERROR(VLOOKUP(IO_Pre_14[[#This Row],[APP_ID]],Table7[APPL_ID],1,FALSE)),"","Y")</f>
        <v>Y</v>
      </c>
      <c r="C625" s="6" t="str">
        <f>IF(ISERROR(VLOOKUP(IO_Pre_14[[#This Row],[APP_ID]],Sheet1!$C$2:$C$9,1,FALSE)),"","Y")</f>
        <v/>
      </c>
      <c r="D625" s="6" t="s">
        <v>1531</v>
      </c>
      <c r="E625" s="6" t="s">
        <v>1532</v>
      </c>
      <c r="F625" s="6" t="s">
        <v>96</v>
      </c>
      <c r="G625" s="12">
        <v>1876</v>
      </c>
      <c r="H625" s="7">
        <v>82.47</v>
      </c>
      <c r="I625" s="7">
        <v>66.069999999999993</v>
      </c>
      <c r="J625" s="7">
        <v>28.06</v>
      </c>
      <c r="K625" s="7">
        <v>65.8</v>
      </c>
      <c r="L625" s="7">
        <v>117.98</v>
      </c>
      <c r="M625" s="7">
        <v>104.85</v>
      </c>
      <c r="N625" s="7">
        <v>12.73</v>
      </c>
      <c r="O625" s="7">
        <v>4.75</v>
      </c>
      <c r="P625" s="7">
        <v>0.97</v>
      </c>
      <c r="Q625" s="7">
        <v>8.86</v>
      </c>
      <c r="R625" s="7">
        <v>10.55</v>
      </c>
      <c r="S625" s="7">
        <v>64.25</v>
      </c>
      <c r="T625" s="8">
        <f>SUM(IO_Pre_14[[#This Row],[JANUARY]:[DECEMBER]])</f>
        <v>567.34000000000015</v>
      </c>
      <c r="U625" s="11"/>
    </row>
    <row r="626" spans="1:21" x14ac:dyDescent="0.25">
      <c r="A626" s="6" t="s">
        <v>377</v>
      </c>
      <c r="B626" s="6" t="str">
        <f>IF(ISERROR(VLOOKUP(IO_Pre_14[[#This Row],[APP_ID]],Table7[APPL_ID],1,FALSE)),"","Y")</f>
        <v>Y</v>
      </c>
      <c r="C626" s="6" t="str">
        <f>IF(ISERROR(VLOOKUP(IO_Pre_14[[#This Row],[APP_ID]],Sheet1!$C$2:$C$9,1,FALSE)),"","Y")</f>
        <v/>
      </c>
      <c r="D626" s="6" t="s">
        <v>1531</v>
      </c>
      <c r="E626" s="6" t="s">
        <v>1532</v>
      </c>
      <c r="F626" s="6" t="s">
        <v>96</v>
      </c>
      <c r="G626" s="12">
        <v>1876</v>
      </c>
      <c r="H626" s="7">
        <v>135.29</v>
      </c>
      <c r="I626" s="7">
        <v>18.5</v>
      </c>
      <c r="J626" s="7">
        <v>42.18</v>
      </c>
      <c r="K626" s="7">
        <v>28.69</v>
      </c>
      <c r="L626" s="7">
        <v>59.15</v>
      </c>
      <c r="M626" s="7">
        <v>166.78</v>
      </c>
      <c r="N626" s="7">
        <v>179.89</v>
      </c>
      <c r="O626" s="7">
        <v>125.88</v>
      </c>
      <c r="P626" s="7">
        <v>10.63</v>
      </c>
      <c r="Q626" s="7">
        <v>14.53</v>
      </c>
      <c r="R626" s="7">
        <v>17.309999999999999</v>
      </c>
      <c r="S626" s="7">
        <v>105.41</v>
      </c>
      <c r="T626" s="8">
        <f>SUM(IO_Pre_14[[#This Row],[JANUARY]:[DECEMBER]])</f>
        <v>904.2399999999999</v>
      </c>
      <c r="U626" s="11"/>
    </row>
    <row r="627" spans="1:21" x14ac:dyDescent="0.25">
      <c r="A627" s="6" t="s">
        <v>95</v>
      </c>
      <c r="B627" s="6" t="str">
        <f>IF(ISERROR(VLOOKUP(IO_Pre_14[[#This Row],[APP_ID]],Table7[APPL_ID],1,FALSE)),"","Y")</f>
        <v>Y</v>
      </c>
      <c r="C627" s="6" t="str">
        <f>IF(ISERROR(VLOOKUP(IO_Pre_14[[#This Row],[APP_ID]],Sheet1!$C$2:$C$9,1,FALSE)),"","Y")</f>
        <v/>
      </c>
      <c r="D627" s="6" t="s">
        <v>1531</v>
      </c>
      <c r="E627" s="6" t="s">
        <v>1532</v>
      </c>
      <c r="F627" s="6" t="s">
        <v>96</v>
      </c>
      <c r="G627" s="12">
        <v>1876</v>
      </c>
      <c r="H627" s="7">
        <v>173.24</v>
      </c>
      <c r="I627" s="7">
        <v>23.69</v>
      </c>
      <c r="J627" s="7">
        <v>41.69</v>
      </c>
      <c r="K627" s="7">
        <v>20.78</v>
      </c>
      <c r="L627" s="7">
        <v>111.16</v>
      </c>
      <c r="M627" s="7">
        <v>248.21</v>
      </c>
      <c r="N627" s="7">
        <v>198.44</v>
      </c>
      <c r="O627" s="7">
        <v>26.58</v>
      </c>
      <c r="P627" s="7">
        <v>2.0299999999999998</v>
      </c>
      <c r="Q627" s="7">
        <v>18.61</v>
      </c>
      <c r="R627" s="7">
        <v>22.17</v>
      </c>
      <c r="S627" s="7">
        <v>134.97999999999999</v>
      </c>
      <c r="T627" s="8">
        <f>SUM(IO_Pre_14[[#This Row],[JANUARY]:[DECEMBER]])</f>
        <v>1021.58</v>
      </c>
      <c r="U627" s="11"/>
    </row>
    <row r="628" spans="1:21" x14ac:dyDescent="0.25">
      <c r="A628" s="6" t="s">
        <v>85</v>
      </c>
      <c r="B628" s="6" t="str">
        <f>IF(ISERROR(VLOOKUP(IO_Pre_14[[#This Row],[APP_ID]],Table7[APPL_ID],1,FALSE)),"","Y")</f>
        <v>Y</v>
      </c>
      <c r="C628" s="6" t="str">
        <f>IF(ISERROR(VLOOKUP(IO_Pre_14[[#This Row],[APP_ID]],Sheet1!$C$2:$C$9,1,FALSE)),"","Y")</f>
        <v/>
      </c>
      <c r="D628" s="6" t="s">
        <v>1531</v>
      </c>
      <c r="E628" s="6" t="s">
        <v>1532</v>
      </c>
      <c r="F628" s="6" t="s">
        <v>86</v>
      </c>
      <c r="G628" s="12">
        <v>1877</v>
      </c>
      <c r="H628" s="7">
        <v>0</v>
      </c>
      <c r="I628" s="7">
        <v>0</v>
      </c>
      <c r="J628" s="7">
        <v>199.69</v>
      </c>
      <c r="K628" s="7">
        <v>210.58</v>
      </c>
      <c r="L628" s="7">
        <v>311.49</v>
      </c>
      <c r="M628" s="7">
        <v>389.34</v>
      </c>
      <c r="N628" s="7">
        <v>379.1</v>
      </c>
      <c r="O628" s="7">
        <v>311.27999999999997</v>
      </c>
      <c r="P628" s="7">
        <v>197.56</v>
      </c>
      <c r="Q628" s="7">
        <v>0</v>
      </c>
      <c r="R628" s="7">
        <v>0</v>
      </c>
      <c r="S628" s="7">
        <v>0</v>
      </c>
      <c r="T628" s="8">
        <f>SUM(IO_Pre_14[[#This Row],[JANUARY]:[DECEMBER]])</f>
        <v>1999.0399999999997</v>
      </c>
      <c r="U628" s="11"/>
    </row>
    <row r="629" spans="1:21" x14ac:dyDescent="0.25">
      <c r="A629" s="6" t="s">
        <v>369</v>
      </c>
      <c r="B629" s="6" t="str">
        <f>IF(ISERROR(VLOOKUP(IO_Pre_14[[#This Row],[APP_ID]],Table7[APPL_ID],1,FALSE)),"","Y")</f>
        <v>Y</v>
      </c>
      <c r="C629" s="6" t="str">
        <f>IF(ISERROR(VLOOKUP(IO_Pre_14[[#This Row],[APP_ID]],Sheet1!$C$2:$C$9,1,FALSE)),"","Y")</f>
        <v/>
      </c>
      <c r="D629" s="6" t="s">
        <v>1531</v>
      </c>
      <c r="E629" s="6" t="s">
        <v>1532</v>
      </c>
      <c r="F629" s="6" t="s">
        <v>370</v>
      </c>
      <c r="G629" s="6">
        <v>1876</v>
      </c>
      <c r="H629" s="7">
        <v>145.71</v>
      </c>
      <c r="I629" s="7">
        <v>126.33</v>
      </c>
      <c r="J629" s="7">
        <v>70.709999999999994</v>
      </c>
      <c r="K629" s="7">
        <v>86.57</v>
      </c>
      <c r="L629" s="7">
        <v>80.44</v>
      </c>
      <c r="M629" s="7">
        <v>87.49</v>
      </c>
      <c r="N629" s="7">
        <v>93.08</v>
      </c>
      <c r="O629" s="7">
        <v>68.2</v>
      </c>
      <c r="P629" s="7">
        <v>6.29</v>
      </c>
      <c r="Q629" s="7">
        <v>15.61</v>
      </c>
      <c r="R629" s="7">
        <v>18.61</v>
      </c>
      <c r="S629" s="7">
        <v>23.35</v>
      </c>
      <c r="T629" s="8">
        <f>SUM(IO_Pre_14[[#This Row],[JANUARY]:[DECEMBER]])</f>
        <v>822.3900000000001</v>
      </c>
      <c r="U629" s="11"/>
    </row>
    <row r="630" spans="1:21" x14ac:dyDescent="0.25">
      <c r="A630" s="6" t="s">
        <v>367</v>
      </c>
      <c r="B630" s="6" t="str">
        <f>IF(ISERROR(VLOOKUP(IO_Pre_14[[#This Row],[APP_ID]],Table7[APPL_ID],1,FALSE)),"","Y")</f>
        <v>Y</v>
      </c>
      <c r="C630" s="6" t="str">
        <f>IF(ISERROR(VLOOKUP(IO_Pre_14[[#This Row],[APP_ID]],Sheet1!$C$2:$C$9,1,FALSE)),"","Y")</f>
        <v/>
      </c>
      <c r="D630" s="6" t="s">
        <v>1531</v>
      </c>
      <c r="E630" s="6" t="s">
        <v>1532</v>
      </c>
      <c r="F630" s="6" t="s">
        <v>96</v>
      </c>
      <c r="G630" s="12">
        <v>1876</v>
      </c>
      <c r="H630" s="7">
        <v>88.95</v>
      </c>
      <c r="I630" s="7">
        <v>70.13</v>
      </c>
      <c r="J630" s="7">
        <v>31.56</v>
      </c>
      <c r="K630" s="7">
        <v>27.28</v>
      </c>
      <c r="L630" s="7">
        <v>41.42</v>
      </c>
      <c r="M630" s="7">
        <v>95.71</v>
      </c>
      <c r="N630" s="7">
        <v>103.04</v>
      </c>
      <c r="O630" s="7">
        <v>72.56</v>
      </c>
      <c r="P630" s="7">
        <v>6.21</v>
      </c>
      <c r="Q630" s="7">
        <v>9.5500000000000007</v>
      </c>
      <c r="R630" s="7">
        <v>11.38</v>
      </c>
      <c r="S630" s="7">
        <v>13.8</v>
      </c>
      <c r="T630" s="8">
        <f>SUM(IO_Pre_14[[#This Row],[JANUARY]:[DECEMBER]])</f>
        <v>571.58999999999992</v>
      </c>
      <c r="U630" s="11"/>
    </row>
    <row r="631" spans="1:21" x14ac:dyDescent="0.25">
      <c r="A631" s="6" t="s">
        <v>933</v>
      </c>
      <c r="B631" s="6" t="str">
        <f>IF(ISERROR(VLOOKUP(IO_Pre_14[[#This Row],[APP_ID]],Table7[APPL_ID],1,FALSE)),"","Y")</f>
        <v>Y</v>
      </c>
      <c r="C631" s="6" t="str">
        <f>IF(ISERROR(VLOOKUP(IO_Pre_14[[#This Row],[APP_ID]],Sheet1!$C$2:$C$9,1,FALSE)),"","Y")</f>
        <v/>
      </c>
      <c r="D631" s="6" t="s">
        <v>1531</v>
      </c>
      <c r="E631" s="6" t="s">
        <v>1532</v>
      </c>
      <c r="F631" s="6" t="s">
        <v>57</v>
      </c>
      <c r="G631" s="6">
        <v>1862</v>
      </c>
      <c r="H631" s="7">
        <v>39.229999999999997</v>
      </c>
      <c r="I631" s="7">
        <v>42.3</v>
      </c>
      <c r="J631" s="7">
        <v>63.33</v>
      </c>
      <c r="K631" s="7">
        <v>109.17</v>
      </c>
      <c r="L631" s="7">
        <v>60.47</v>
      </c>
      <c r="M631" s="7">
        <v>49.1</v>
      </c>
      <c r="N631" s="7">
        <v>81.61</v>
      </c>
      <c r="O631" s="7">
        <v>68.75</v>
      </c>
      <c r="P631" s="7">
        <v>50.91</v>
      </c>
      <c r="Q631" s="7">
        <v>0</v>
      </c>
      <c r="R631" s="7">
        <v>0</v>
      </c>
      <c r="S631" s="7">
        <v>0</v>
      </c>
      <c r="T631" s="8">
        <f>SUM(IO_Pre_14[[#This Row],[JANUARY]:[DECEMBER]])</f>
        <v>564.87</v>
      </c>
      <c r="U631" s="11"/>
    </row>
    <row r="632" spans="1:21" x14ac:dyDescent="0.25">
      <c r="A632" s="6" t="s">
        <v>78</v>
      </c>
      <c r="B632" s="6" t="str">
        <f>IF(ISERROR(VLOOKUP(IO_Pre_14[[#This Row],[APP_ID]],Table7[APPL_ID],1,FALSE)),"","Y")</f>
        <v>Y</v>
      </c>
      <c r="C632" s="6" t="str">
        <f>IF(ISERROR(VLOOKUP(IO_Pre_14[[#This Row],[APP_ID]],Sheet1!$C$2:$C$9,1,FALSE)),"","Y")</f>
        <v/>
      </c>
      <c r="D632" s="6" t="s">
        <v>1531</v>
      </c>
      <c r="E632" s="6" t="s">
        <v>1532</v>
      </c>
      <c r="F632" s="6" t="s">
        <v>57</v>
      </c>
      <c r="G632" s="6">
        <v>1876</v>
      </c>
      <c r="H632" s="7">
        <v>0</v>
      </c>
      <c r="I632" s="7">
        <v>86.05</v>
      </c>
      <c r="J632" s="7">
        <v>0</v>
      </c>
      <c r="K632" s="7">
        <v>0</v>
      </c>
      <c r="L632" s="7">
        <v>60.44</v>
      </c>
      <c r="M632" s="7">
        <v>0</v>
      </c>
      <c r="N632" s="7">
        <v>87.94</v>
      </c>
      <c r="O632" s="7">
        <v>76.59</v>
      </c>
      <c r="P632" s="7">
        <v>52.16</v>
      </c>
      <c r="Q632" s="7">
        <v>0</v>
      </c>
      <c r="R632" s="7">
        <v>0</v>
      </c>
      <c r="S632" s="7">
        <v>0</v>
      </c>
      <c r="T632" s="8">
        <f>SUM(IO_Pre_14[[#This Row],[JANUARY]:[DECEMBER]])</f>
        <v>363.17999999999995</v>
      </c>
      <c r="U632" s="11"/>
    </row>
    <row r="633" spans="1:21" x14ac:dyDescent="0.25">
      <c r="A633" s="6" t="s">
        <v>1216</v>
      </c>
      <c r="B633" s="6" t="str">
        <f>IF(ISERROR(VLOOKUP(IO_Pre_14[[#This Row],[APP_ID]],Table7[APPL_ID],1,FALSE)),"","Y")</f>
        <v>Y</v>
      </c>
      <c r="C633" s="6" t="str">
        <f>IF(ISERROR(VLOOKUP(IO_Pre_14[[#This Row],[APP_ID]],Sheet1!$C$2:$C$9,1,FALSE)),"","Y")</f>
        <v/>
      </c>
      <c r="D633" s="6" t="s">
        <v>1531</v>
      </c>
      <c r="E633" s="6" t="s">
        <v>1533</v>
      </c>
      <c r="F633" s="6" t="s">
        <v>1217</v>
      </c>
      <c r="G633" s="6">
        <v>1863</v>
      </c>
      <c r="H633" s="7">
        <v>0</v>
      </c>
      <c r="I633" s="7">
        <v>0</v>
      </c>
      <c r="J633" s="7">
        <v>0</v>
      </c>
      <c r="K633" s="7">
        <v>0</v>
      </c>
      <c r="L633" s="7">
        <v>149.09</v>
      </c>
      <c r="M633" s="7">
        <v>181.82</v>
      </c>
      <c r="N633" s="7">
        <v>168.91</v>
      </c>
      <c r="O633" s="7">
        <v>148.51</v>
      </c>
      <c r="P633" s="7">
        <v>106.15</v>
      </c>
      <c r="Q633" s="7">
        <v>78.97</v>
      </c>
      <c r="R633" s="7">
        <v>0</v>
      </c>
      <c r="S633" s="7">
        <v>0</v>
      </c>
      <c r="T633" s="8">
        <f>SUM(IO_Pre_14[[#This Row],[JANUARY]:[DECEMBER]])</f>
        <v>833.44999999999993</v>
      </c>
      <c r="U633" s="11"/>
    </row>
    <row r="634" spans="1:21" x14ac:dyDescent="0.25">
      <c r="A634" s="6" t="s">
        <v>1225</v>
      </c>
      <c r="B634" s="6" t="str">
        <f>IF(ISERROR(VLOOKUP(IO_Pre_14[[#This Row],[APP_ID]],Table7[APPL_ID],1,FALSE)),"","Y")</f>
        <v>Y</v>
      </c>
      <c r="C634" s="6" t="str">
        <f>IF(ISERROR(VLOOKUP(IO_Pre_14[[#This Row],[APP_ID]],Sheet1!$C$2:$C$9,1,FALSE)),"","Y")</f>
        <v/>
      </c>
      <c r="D634" s="6" t="s">
        <v>1531</v>
      </c>
      <c r="E634" s="6" t="s">
        <v>1533</v>
      </c>
      <c r="F634" s="6" t="s">
        <v>1221</v>
      </c>
      <c r="G634" s="6">
        <v>1878</v>
      </c>
      <c r="H634" s="7">
        <v>0</v>
      </c>
      <c r="I634" s="7">
        <v>0</v>
      </c>
      <c r="J634" s="7">
        <v>0</v>
      </c>
      <c r="K634" s="7">
        <v>0</v>
      </c>
      <c r="L634" s="7">
        <v>67.11</v>
      </c>
      <c r="M634" s="7">
        <v>105.31</v>
      </c>
      <c r="N634" s="7">
        <v>99.91</v>
      </c>
      <c r="O634" s="7">
        <v>83.34</v>
      </c>
      <c r="P634" s="7">
        <v>54.78</v>
      </c>
      <c r="Q634" s="7">
        <v>25.32</v>
      </c>
      <c r="R634" s="7">
        <v>0</v>
      </c>
      <c r="S634" s="7">
        <v>0</v>
      </c>
      <c r="T634" s="8">
        <f>SUM(IO_Pre_14[[#This Row],[JANUARY]:[DECEMBER]])</f>
        <v>435.77000000000004</v>
      </c>
      <c r="U634" s="11"/>
    </row>
    <row r="635" spans="1:21" x14ac:dyDescent="0.25">
      <c r="A635" s="6" t="s">
        <v>1224</v>
      </c>
      <c r="B635" s="6" t="str">
        <f>IF(ISERROR(VLOOKUP(IO_Pre_14[[#This Row],[APP_ID]],Table7[APPL_ID],1,FALSE)),"","Y")</f>
        <v>Y</v>
      </c>
      <c r="C635" s="6" t="str">
        <f>IF(ISERROR(VLOOKUP(IO_Pre_14[[#This Row],[APP_ID]],Sheet1!$C$2:$C$9,1,FALSE)),"","Y")</f>
        <v/>
      </c>
      <c r="D635" s="6" t="s">
        <v>1531</v>
      </c>
      <c r="E635" s="6" t="s">
        <v>1533</v>
      </c>
      <c r="F635" s="6" t="s">
        <v>1221</v>
      </c>
      <c r="G635" s="6">
        <v>1866</v>
      </c>
      <c r="H635" s="7">
        <v>0</v>
      </c>
      <c r="I635" s="7">
        <v>0</v>
      </c>
      <c r="J635" s="7">
        <v>0</v>
      </c>
      <c r="K635" s="7">
        <v>0</v>
      </c>
      <c r="L635" s="7">
        <v>268.88</v>
      </c>
      <c r="M635" s="7">
        <v>327.69</v>
      </c>
      <c r="N635" s="7">
        <v>305.74</v>
      </c>
      <c r="O635" s="7">
        <v>268.81</v>
      </c>
      <c r="P635" s="7">
        <v>192.16</v>
      </c>
      <c r="Q635" s="7">
        <v>142.94999999999999</v>
      </c>
      <c r="R635" s="7">
        <v>0</v>
      </c>
      <c r="S635" s="7">
        <v>0</v>
      </c>
      <c r="T635" s="8">
        <f>SUM(IO_Pre_14[[#This Row],[JANUARY]:[DECEMBER]])</f>
        <v>1506.23</v>
      </c>
      <c r="U635" s="11"/>
    </row>
    <row r="636" spans="1:21" x14ac:dyDescent="0.25">
      <c r="A636" s="6" t="s">
        <v>1220</v>
      </c>
      <c r="B636" s="6" t="str">
        <f>IF(ISERROR(VLOOKUP(IO_Pre_14[[#This Row],[APP_ID]],Table7[APPL_ID],1,FALSE)),"","Y")</f>
        <v>Y</v>
      </c>
      <c r="C636" s="6" t="str">
        <f>IF(ISERROR(VLOOKUP(IO_Pre_14[[#This Row],[APP_ID]],Sheet1!$C$2:$C$9,1,FALSE)),"","Y")</f>
        <v/>
      </c>
      <c r="D636" s="6" t="s">
        <v>1531</v>
      </c>
      <c r="E636" s="6" t="s">
        <v>1533</v>
      </c>
      <c r="F636" s="6" t="s">
        <v>1221</v>
      </c>
      <c r="G636" s="6">
        <v>1874</v>
      </c>
      <c r="H636" s="7">
        <v>0</v>
      </c>
      <c r="I636" s="7">
        <v>0</v>
      </c>
      <c r="J636" s="7">
        <v>0</v>
      </c>
      <c r="K636" s="7">
        <v>0</v>
      </c>
      <c r="L636" s="7">
        <v>74.23</v>
      </c>
      <c r="M636" s="7">
        <v>116.48</v>
      </c>
      <c r="N636" s="7">
        <v>110.51</v>
      </c>
      <c r="O636" s="7">
        <v>92.18</v>
      </c>
      <c r="P636" s="7">
        <v>60.58</v>
      </c>
      <c r="Q636" s="7">
        <v>28.02</v>
      </c>
      <c r="R636" s="7">
        <v>0</v>
      </c>
      <c r="S636" s="7">
        <v>0</v>
      </c>
      <c r="T636" s="8">
        <f>SUM(IO_Pre_14[[#This Row],[JANUARY]:[DECEMBER]])</f>
        <v>482</v>
      </c>
      <c r="U636" s="11"/>
    </row>
    <row r="637" spans="1:21" x14ac:dyDescent="0.25">
      <c r="A637" s="6" t="s">
        <v>433</v>
      </c>
      <c r="B637" s="6" t="str">
        <f>IF(ISERROR(VLOOKUP(IO_Pre_14[[#This Row],[APP_ID]],Table7[APPL_ID],1,FALSE)),"","Y")</f>
        <v>Y</v>
      </c>
      <c r="C637" s="6" t="str">
        <f>IF(ISERROR(VLOOKUP(IO_Pre_14[[#This Row],[APP_ID]],Sheet1!$C$2:$C$9,1,FALSE)),"","Y")</f>
        <v/>
      </c>
      <c r="D637" s="6" t="s">
        <v>1531</v>
      </c>
      <c r="E637" s="6" t="s">
        <v>1533</v>
      </c>
      <c r="F637" s="6" t="s">
        <v>434</v>
      </c>
      <c r="G637" s="6">
        <v>1858</v>
      </c>
      <c r="H637" s="7">
        <v>49.12</v>
      </c>
      <c r="I637" s="7">
        <v>33.04</v>
      </c>
      <c r="J637" s="7">
        <v>65.010000000000005</v>
      </c>
      <c r="K637" s="7">
        <v>90.33</v>
      </c>
      <c r="L637" s="7">
        <v>155.74</v>
      </c>
      <c r="M637" s="7">
        <v>172.74</v>
      </c>
      <c r="N637" s="7">
        <v>160.11000000000001</v>
      </c>
      <c r="O637" s="7">
        <v>136.52000000000001</v>
      </c>
      <c r="P637" s="7">
        <v>108.35</v>
      </c>
      <c r="Q637" s="7">
        <v>54.09</v>
      </c>
      <c r="R637" s="7">
        <v>25.37</v>
      </c>
      <c r="S637" s="7">
        <v>24.62</v>
      </c>
      <c r="T637" s="8">
        <f>SUM(IO_Pre_14[[#This Row],[JANUARY]:[DECEMBER]])</f>
        <v>1075.0399999999997</v>
      </c>
      <c r="U637" s="11"/>
    </row>
    <row r="638" spans="1:21" x14ac:dyDescent="0.25">
      <c r="A638" s="6" t="s">
        <v>458</v>
      </c>
      <c r="B638" s="6" t="str">
        <f>IF(ISERROR(VLOOKUP(IO_Pre_14[[#This Row],[APP_ID]],Table7[APPL_ID],1,FALSE)),"","Y")</f>
        <v>Y</v>
      </c>
      <c r="C638" s="6" t="str">
        <f>IF(ISERROR(VLOOKUP(IO_Pre_14[[#This Row],[APP_ID]],Sheet1!$C$2:$C$9,1,FALSE)),"","Y")</f>
        <v/>
      </c>
      <c r="D638" s="6" t="s">
        <v>1531</v>
      </c>
      <c r="E638" s="6" t="s">
        <v>1533</v>
      </c>
      <c r="F638" s="6" t="s">
        <v>434</v>
      </c>
      <c r="G638" s="6">
        <v>1858</v>
      </c>
      <c r="H638" s="7">
        <v>60.58</v>
      </c>
      <c r="I638" s="7">
        <v>26.83</v>
      </c>
      <c r="J638" s="7">
        <v>55.67</v>
      </c>
      <c r="K638" s="7">
        <v>97.7</v>
      </c>
      <c r="L638" s="7">
        <v>169.05</v>
      </c>
      <c r="M638" s="7">
        <v>204.57</v>
      </c>
      <c r="N638" s="7">
        <v>93.49</v>
      </c>
      <c r="O638" s="7">
        <v>13.83</v>
      </c>
      <c r="P638" s="7">
        <v>7.65</v>
      </c>
      <c r="Q638" s="7">
        <v>20.54</v>
      </c>
      <c r="R638" s="7">
        <v>22.22</v>
      </c>
      <c r="S638" s="7">
        <v>25.96</v>
      </c>
      <c r="T638" s="8">
        <f>SUM(IO_Pre_14[[#This Row],[JANUARY]:[DECEMBER]])</f>
        <v>798.09</v>
      </c>
      <c r="U638" s="11"/>
    </row>
    <row r="639" spans="1:21" x14ac:dyDescent="0.25">
      <c r="A639" s="6" t="s">
        <v>495</v>
      </c>
      <c r="B639" s="6" t="str">
        <f>IF(ISERROR(VLOOKUP(IO_Pre_14[[#This Row],[APP_ID]],Table7[APPL_ID],1,FALSE)),"","Y")</f>
        <v>Y</v>
      </c>
      <c r="C639" s="6" t="str">
        <f>IF(ISERROR(VLOOKUP(IO_Pre_14[[#This Row],[APP_ID]],Sheet1!$C$2:$C$9,1,FALSE)),"","Y")</f>
        <v/>
      </c>
      <c r="D639" s="6" t="s">
        <v>1531</v>
      </c>
      <c r="E639" s="6" t="s">
        <v>1533</v>
      </c>
      <c r="F639" s="6" t="s">
        <v>496</v>
      </c>
      <c r="G639" s="6">
        <v>1862</v>
      </c>
      <c r="H639" s="7">
        <v>17.670000000000002</v>
      </c>
      <c r="I639" s="7">
        <v>8.73</v>
      </c>
      <c r="J639" s="7">
        <v>8.44</v>
      </c>
      <c r="K639" s="7">
        <v>21.92</v>
      </c>
      <c r="L639" s="7">
        <v>66.41</v>
      </c>
      <c r="M639" s="7">
        <v>77.86</v>
      </c>
      <c r="N639" s="7">
        <v>76.25</v>
      </c>
      <c r="O639" s="7">
        <v>69.14</v>
      </c>
      <c r="P639" s="7">
        <v>49.44</v>
      </c>
      <c r="Q639" s="7">
        <v>23.86</v>
      </c>
      <c r="R639" s="7">
        <v>3.21</v>
      </c>
      <c r="S639" s="7">
        <v>9.6999999999999993</v>
      </c>
      <c r="T639" s="8">
        <f>SUM(IO_Pre_14[[#This Row],[JANUARY]:[DECEMBER]])</f>
        <v>432.62999999999994</v>
      </c>
      <c r="U639" s="11"/>
    </row>
    <row r="640" spans="1:21" x14ac:dyDescent="0.25">
      <c r="A640" s="6" t="s">
        <v>1412</v>
      </c>
      <c r="B640" s="6" t="str">
        <f>IF(ISERROR(VLOOKUP(IO_Pre_14[[#This Row],[APP_ID]],Table7[APPL_ID],1,FALSE)),"","Y")</f>
        <v>Y</v>
      </c>
      <c r="C640" s="6" t="str">
        <f>IF(ISERROR(VLOOKUP(IO_Pre_14[[#This Row],[APP_ID]],Sheet1!$C$2:$C$9,1,FALSE)),"","Y")</f>
        <v/>
      </c>
      <c r="D640" s="6" t="s">
        <v>1531</v>
      </c>
      <c r="E640" s="6" t="s">
        <v>1532</v>
      </c>
      <c r="F640" s="6" t="s">
        <v>1413</v>
      </c>
      <c r="G640" s="6">
        <v>1869</v>
      </c>
      <c r="H640" s="7">
        <v>0</v>
      </c>
      <c r="I640" s="7">
        <v>0</v>
      </c>
      <c r="J640" s="7">
        <v>0</v>
      </c>
      <c r="K640" s="7">
        <v>74.39</v>
      </c>
      <c r="L640" s="7">
        <v>107.01</v>
      </c>
      <c r="M640" s="7">
        <v>116.97</v>
      </c>
      <c r="N640" s="7">
        <v>110.73</v>
      </c>
      <c r="O640" s="7">
        <v>94.87</v>
      </c>
      <c r="P640" s="7">
        <v>74.66</v>
      </c>
      <c r="Q640" s="7">
        <v>0</v>
      </c>
      <c r="R640" s="7">
        <v>0</v>
      </c>
      <c r="S640" s="7">
        <v>0</v>
      </c>
      <c r="T640" s="8">
        <f>SUM(IO_Pre_14[[#This Row],[JANUARY]:[DECEMBER]])</f>
        <v>578.63</v>
      </c>
      <c r="U640" s="11"/>
    </row>
    <row r="641" spans="1:21" x14ac:dyDescent="0.25">
      <c r="A641" s="6" t="s">
        <v>1417</v>
      </c>
      <c r="B641" s="6" t="str">
        <f>IF(ISERROR(VLOOKUP(IO_Pre_14[[#This Row],[APP_ID]],Table7[APPL_ID],1,FALSE)),"","Y")</f>
        <v>Y</v>
      </c>
      <c r="C641" s="6" t="str">
        <f>IF(ISERROR(VLOOKUP(IO_Pre_14[[#This Row],[APP_ID]],Sheet1!$C$2:$C$9,1,FALSE)),"","Y")</f>
        <v/>
      </c>
      <c r="D641" s="6" t="s">
        <v>1531</v>
      </c>
      <c r="E641" s="6" t="s">
        <v>1532</v>
      </c>
      <c r="F641" s="6" t="s">
        <v>1418</v>
      </c>
      <c r="G641" s="6">
        <v>1869</v>
      </c>
      <c r="H641" s="7">
        <v>0</v>
      </c>
      <c r="I641" s="7">
        <v>0</v>
      </c>
      <c r="J641" s="7">
        <v>134.97</v>
      </c>
      <c r="K641" s="7">
        <v>145.72</v>
      </c>
      <c r="L641" s="7">
        <v>229.16</v>
      </c>
      <c r="M641" s="7">
        <v>362.02</v>
      </c>
      <c r="N641" s="7">
        <v>366.74</v>
      </c>
      <c r="O641" s="7">
        <v>283.35000000000002</v>
      </c>
      <c r="P641" s="7">
        <v>126.41</v>
      </c>
      <c r="Q641" s="7">
        <v>68.95</v>
      </c>
      <c r="R641" s="7">
        <v>0</v>
      </c>
      <c r="S641" s="7">
        <v>0</v>
      </c>
      <c r="T641" s="8">
        <f>SUM(IO_Pre_14[[#This Row],[JANUARY]:[DECEMBER]])</f>
        <v>1717.3200000000002</v>
      </c>
      <c r="U641" s="11"/>
    </row>
    <row r="642" spans="1:21" x14ac:dyDescent="0.25">
      <c r="A642" s="6" t="s">
        <v>35</v>
      </c>
      <c r="B642" s="6" t="str">
        <f>IF(ISERROR(VLOOKUP(IO_Pre_14[[#This Row],[APP_ID]],Table7[APPL_ID],1,FALSE)),"","Y")</f>
        <v>Y</v>
      </c>
      <c r="C642" s="6" t="str">
        <f>IF(ISERROR(VLOOKUP(IO_Pre_14[[#This Row],[APP_ID]],Sheet1!$C$2:$C$9,1,FALSE)),"","Y")</f>
        <v/>
      </c>
      <c r="D642" s="6" t="s">
        <v>1531</v>
      </c>
      <c r="E642" s="6" t="s">
        <v>1532</v>
      </c>
      <c r="F642" s="6" t="s">
        <v>36</v>
      </c>
      <c r="G642" s="6">
        <v>1887</v>
      </c>
      <c r="H642" s="7">
        <v>0</v>
      </c>
      <c r="I642" s="7">
        <v>0</v>
      </c>
      <c r="J642" s="7">
        <v>46</v>
      </c>
      <c r="K642" s="7">
        <v>46</v>
      </c>
      <c r="L642" s="7">
        <v>46</v>
      </c>
      <c r="M642" s="7">
        <v>46</v>
      </c>
      <c r="N642" s="7">
        <v>46</v>
      </c>
      <c r="O642" s="7">
        <v>46</v>
      </c>
      <c r="P642" s="7">
        <v>46</v>
      </c>
      <c r="Q642" s="7">
        <v>0</v>
      </c>
      <c r="R642" s="7">
        <v>0</v>
      </c>
      <c r="S642" s="7">
        <v>0</v>
      </c>
      <c r="T642" s="8">
        <f>SUM(IO_Pre_14[[#This Row],[JANUARY]:[DECEMBER]])</f>
        <v>322</v>
      </c>
      <c r="U642" s="11"/>
    </row>
    <row r="643" spans="1:21" x14ac:dyDescent="0.25">
      <c r="A643" s="6" t="s">
        <v>1419</v>
      </c>
      <c r="B643" s="6" t="str">
        <f>IF(ISERROR(VLOOKUP(IO_Pre_14[[#This Row],[APP_ID]],Table7[APPL_ID],1,FALSE)),"","Y")</f>
        <v>Y</v>
      </c>
      <c r="C643" s="6" t="str">
        <f>IF(ISERROR(VLOOKUP(IO_Pre_14[[#This Row],[APP_ID]],Sheet1!$C$2:$C$9,1,FALSE)),"","Y")</f>
        <v/>
      </c>
      <c r="D643" s="6" t="s">
        <v>1531</v>
      </c>
      <c r="E643" s="6" t="s">
        <v>1532</v>
      </c>
      <c r="F643" s="6" t="s">
        <v>1418</v>
      </c>
      <c r="G643" s="6">
        <v>1869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7">
        <v>0</v>
      </c>
      <c r="N643" s="7">
        <v>0</v>
      </c>
      <c r="O643" s="7">
        <v>0</v>
      </c>
      <c r="P643" s="7">
        <v>0</v>
      </c>
      <c r="Q643" s="7">
        <v>0</v>
      </c>
      <c r="R643" s="7">
        <v>0</v>
      </c>
      <c r="S643" s="7">
        <v>0</v>
      </c>
      <c r="T643" s="8">
        <f>SUM(IO_Pre_14[[#This Row],[JANUARY]:[DECEMBER]])</f>
        <v>0</v>
      </c>
      <c r="U643" s="11"/>
    </row>
    <row r="644" spans="1:21" x14ac:dyDescent="0.25">
      <c r="A644" s="6" t="s">
        <v>1420</v>
      </c>
      <c r="B644" s="6" t="str">
        <f>IF(ISERROR(VLOOKUP(IO_Pre_14[[#This Row],[APP_ID]],Table7[APPL_ID],1,FALSE)),"","Y")</f>
        <v>Y</v>
      </c>
      <c r="C644" s="6" t="str">
        <f>IF(ISERROR(VLOOKUP(IO_Pre_14[[#This Row],[APP_ID]],Sheet1!$C$2:$C$9,1,FALSE)),"","Y")</f>
        <v/>
      </c>
      <c r="D644" s="6" t="s">
        <v>1531</v>
      </c>
      <c r="E644" s="6" t="s">
        <v>1532</v>
      </c>
      <c r="F644" s="6" t="s">
        <v>1418</v>
      </c>
      <c r="G644" s="6">
        <v>1869</v>
      </c>
      <c r="H644" s="7">
        <v>0</v>
      </c>
      <c r="I644" s="7">
        <v>0</v>
      </c>
      <c r="J644" s="7">
        <v>0</v>
      </c>
      <c r="K644" s="7">
        <v>107.77</v>
      </c>
      <c r="L644" s="7">
        <v>155.03</v>
      </c>
      <c r="M644" s="7">
        <v>169.46</v>
      </c>
      <c r="N644" s="7">
        <v>160.41</v>
      </c>
      <c r="O644" s="7">
        <v>137.44</v>
      </c>
      <c r="P644" s="7">
        <v>108.15</v>
      </c>
      <c r="Q644" s="7">
        <v>0</v>
      </c>
      <c r="R644" s="7">
        <v>0</v>
      </c>
      <c r="S644" s="7">
        <v>0</v>
      </c>
      <c r="T644" s="8">
        <f>SUM(IO_Pre_14[[#This Row],[JANUARY]:[DECEMBER]])</f>
        <v>838.25999999999988</v>
      </c>
      <c r="U644" s="11"/>
    </row>
    <row r="645" spans="1:21" x14ac:dyDescent="0.25">
      <c r="A645" s="6" t="s">
        <v>61</v>
      </c>
      <c r="B645" s="6" t="str">
        <f>IF(ISERROR(VLOOKUP(IO_Pre_14[[#This Row],[APP_ID]],Table7[APPL_ID],1,FALSE)),"","Y")</f>
        <v>Y</v>
      </c>
      <c r="C645" s="6" t="str">
        <f>IF(ISERROR(VLOOKUP(IO_Pre_14[[#This Row],[APP_ID]],Sheet1!$C$2:$C$9,1,FALSE)),"","Y")</f>
        <v/>
      </c>
      <c r="D645" s="6" t="s">
        <v>1531</v>
      </c>
      <c r="E645" s="6" t="s">
        <v>1532</v>
      </c>
      <c r="F645" s="6" t="s">
        <v>62</v>
      </c>
      <c r="G645" s="6">
        <v>1873</v>
      </c>
      <c r="H645" s="7">
        <v>0</v>
      </c>
      <c r="I645" s="7">
        <v>0</v>
      </c>
      <c r="J645" s="7">
        <v>0</v>
      </c>
      <c r="K645" s="7">
        <v>88.76</v>
      </c>
      <c r="L645" s="7">
        <v>88.59</v>
      </c>
      <c r="M645" s="7">
        <v>115.02</v>
      </c>
      <c r="N645" s="7">
        <v>165.15</v>
      </c>
      <c r="O645" s="7">
        <v>107.62</v>
      </c>
      <c r="P645" s="7">
        <v>69.22</v>
      </c>
      <c r="Q645" s="7">
        <v>0</v>
      </c>
      <c r="R645" s="7">
        <v>0</v>
      </c>
      <c r="S645" s="7">
        <v>0</v>
      </c>
      <c r="T645" s="8">
        <f>SUM(IO_Pre_14[[#This Row],[JANUARY]:[DECEMBER]])</f>
        <v>634.36</v>
      </c>
      <c r="U645" s="11"/>
    </row>
    <row r="646" spans="1:21" x14ac:dyDescent="0.25">
      <c r="A646" s="6" t="s">
        <v>1414</v>
      </c>
      <c r="B646" s="6" t="str">
        <f>IF(ISERROR(VLOOKUP(IO_Pre_14[[#This Row],[APP_ID]],Table7[APPL_ID],1,FALSE)),"","Y")</f>
        <v>Y</v>
      </c>
      <c r="C646" s="6" t="str">
        <f>IF(ISERROR(VLOOKUP(IO_Pre_14[[#This Row],[APP_ID]],Sheet1!$C$2:$C$9,1,FALSE)),"","Y")</f>
        <v/>
      </c>
      <c r="D646" s="6" t="s">
        <v>1531</v>
      </c>
      <c r="E646" s="6" t="s">
        <v>1532</v>
      </c>
      <c r="F646" s="6" t="s">
        <v>1413</v>
      </c>
      <c r="G646" s="6">
        <v>1869</v>
      </c>
      <c r="H646" s="7">
        <v>0</v>
      </c>
      <c r="I646" s="7">
        <v>0</v>
      </c>
      <c r="J646" s="7">
        <v>0</v>
      </c>
      <c r="K646" s="7">
        <v>39.840000000000003</v>
      </c>
      <c r="L646" s="7">
        <v>57.32</v>
      </c>
      <c r="M646" s="7">
        <v>62.65</v>
      </c>
      <c r="N646" s="7">
        <v>59.31</v>
      </c>
      <c r="O646" s="7">
        <v>50.82</v>
      </c>
      <c r="P646" s="7">
        <v>39.99</v>
      </c>
      <c r="Q646" s="7">
        <v>0</v>
      </c>
      <c r="R646" s="7">
        <v>0</v>
      </c>
      <c r="S646" s="7">
        <v>0</v>
      </c>
      <c r="T646" s="8">
        <f>SUM(IO_Pre_14[[#This Row],[JANUARY]:[DECEMBER]])</f>
        <v>309.93</v>
      </c>
      <c r="U646" s="11"/>
    </row>
    <row r="647" spans="1:21" x14ac:dyDescent="0.25">
      <c r="A647" s="6" t="s">
        <v>572</v>
      </c>
      <c r="B647" s="6" t="str">
        <f>IF(ISERROR(VLOOKUP(IO_Pre_14[[#This Row],[APP_ID]],Table7[APPL_ID],1,FALSE)),"","Y")</f>
        <v>Y</v>
      </c>
      <c r="C647" s="6" t="str">
        <f>IF(ISERROR(VLOOKUP(IO_Pre_14[[#This Row],[APP_ID]],Sheet1!$C$2:$C$9,1,FALSE)),"","Y")</f>
        <v/>
      </c>
      <c r="D647" s="6" t="s">
        <v>1531</v>
      </c>
      <c r="E647" s="6" t="s">
        <v>1533</v>
      </c>
      <c r="F647" s="6" t="s">
        <v>573</v>
      </c>
      <c r="G647" s="6">
        <v>1868</v>
      </c>
      <c r="H647" s="7">
        <v>22.88</v>
      </c>
      <c r="I647" s="7">
        <v>11.31</v>
      </c>
      <c r="J647" s="7">
        <v>15.68</v>
      </c>
      <c r="K647" s="7">
        <v>17.61</v>
      </c>
      <c r="L647" s="7">
        <v>35.659999999999997</v>
      </c>
      <c r="M647" s="7">
        <v>97.24</v>
      </c>
      <c r="N647" s="7">
        <v>104.55</v>
      </c>
      <c r="O647" s="7">
        <v>79.739999999999995</v>
      </c>
      <c r="P647" s="7">
        <v>9.75</v>
      </c>
      <c r="Q647" s="7">
        <v>8.4600000000000009</v>
      </c>
      <c r="R647" s="7">
        <v>4.4400000000000004</v>
      </c>
      <c r="S647" s="7">
        <v>12.45</v>
      </c>
      <c r="T647" s="8">
        <f>SUM(IO_Pre_14[[#This Row],[JANUARY]:[DECEMBER]])</f>
        <v>419.77</v>
      </c>
      <c r="U647" s="11"/>
    </row>
    <row r="648" spans="1:21" x14ac:dyDescent="0.25">
      <c r="A648" s="6" t="s">
        <v>1415</v>
      </c>
      <c r="B648" s="6" t="str">
        <f>IF(ISERROR(VLOOKUP(IO_Pre_14[[#This Row],[APP_ID]],Table7[APPL_ID],1,FALSE)),"","Y")</f>
        <v>Y</v>
      </c>
      <c r="C648" s="6" t="str">
        <f>IF(ISERROR(VLOOKUP(IO_Pre_14[[#This Row],[APP_ID]],Sheet1!$C$2:$C$9,1,FALSE)),"","Y")</f>
        <v/>
      </c>
      <c r="D648" s="6" t="s">
        <v>1531</v>
      </c>
      <c r="E648" s="6" t="s">
        <v>1532</v>
      </c>
      <c r="F648" s="6" t="s">
        <v>1413</v>
      </c>
      <c r="G648" s="6">
        <v>1869</v>
      </c>
      <c r="H648" s="7">
        <v>0</v>
      </c>
      <c r="I648" s="7">
        <v>0</v>
      </c>
      <c r="J648" s="7">
        <v>67.989999999999995</v>
      </c>
      <c r="K648" s="7">
        <v>99.26</v>
      </c>
      <c r="L648" s="7">
        <v>69.53</v>
      </c>
      <c r="M648" s="7">
        <v>0</v>
      </c>
      <c r="N648" s="7">
        <v>0</v>
      </c>
      <c r="O648" s="7">
        <v>0</v>
      </c>
      <c r="P648" s="7">
        <v>0</v>
      </c>
      <c r="Q648" s="7">
        <v>0</v>
      </c>
      <c r="R648" s="7">
        <v>0</v>
      </c>
      <c r="S648" s="7">
        <v>0</v>
      </c>
      <c r="T648" s="8">
        <f>SUM(IO_Pre_14[[#This Row],[JANUARY]:[DECEMBER]])</f>
        <v>236.78</v>
      </c>
      <c r="U648" s="11"/>
    </row>
    <row r="649" spans="1:21" x14ac:dyDescent="0.25">
      <c r="A649" s="6" t="s">
        <v>467</v>
      </c>
      <c r="B649" s="6" t="str">
        <f>IF(ISERROR(VLOOKUP(IO_Pre_14[[#This Row],[APP_ID]],Table7[APPL_ID],1,FALSE)),"","Y")</f>
        <v>Y</v>
      </c>
      <c r="C649" s="6" t="str">
        <f>IF(ISERROR(VLOOKUP(IO_Pre_14[[#This Row],[APP_ID]],Sheet1!$C$2:$C$9,1,FALSE)),"","Y")</f>
        <v/>
      </c>
      <c r="D649" s="6" t="s">
        <v>1531</v>
      </c>
      <c r="E649" s="6" t="s">
        <v>1533</v>
      </c>
      <c r="F649" s="6" t="s">
        <v>468</v>
      </c>
      <c r="G649" s="6">
        <v>1863</v>
      </c>
      <c r="H649" s="7">
        <v>22.52</v>
      </c>
      <c r="I649" s="7">
        <v>11.13</v>
      </c>
      <c r="J649" s="7">
        <v>12.64</v>
      </c>
      <c r="K649" s="7">
        <v>23.66</v>
      </c>
      <c r="L649" s="7">
        <v>64.67</v>
      </c>
      <c r="M649" s="7">
        <v>97.81</v>
      </c>
      <c r="N649" s="7">
        <v>99.49</v>
      </c>
      <c r="O649" s="7">
        <v>84.24</v>
      </c>
      <c r="P649" s="7">
        <v>41.48</v>
      </c>
      <c r="Q649" s="7">
        <v>21.5</v>
      </c>
      <c r="R649" s="7">
        <v>4.2</v>
      </c>
      <c r="S649" s="7">
        <v>12.32</v>
      </c>
      <c r="T649" s="8">
        <f>SUM(IO_Pre_14[[#This Row],[JANUARY]:[DECEMBER]])</f>
        <v>495.66</v>
      </c>
      <c r="U649" s="11"/>
    </row>
    <row r="650" spans="1:21" x14ac:dyDescent="0.25">
      <c r="A650" s="6" t="s">
        <v>543</v>
      </c>
      <c r="B650" s="6" t="str">
        <f>IF(ISERROR(VLOOKUP(IO_Pre_14[[#This Row],[APP_ID]],Table7[APPL_ID],1,FALSE)),"","Y")</f>
        <v>Y</v>
      </c>
      <c r="C650" s="6" t="str">
        <f>IF(ISERROR(VLOOKUP(IO_Pre_14[[#This Row],[APP_ID]],Sheet1!$C$2:$C$9,1,FALSE)),"","Y")</f>
        <v/>
      </c>
      <c r="D650" s="6" t="s">
        <v>1531</v>
      </c>
      <c r="E650" s="6" t="s">
        <v>1533</v>
      </c>
      <c r="F650" s="6" t="s">
        <v>544</v>
      </c>
      <c r="G650" s="6">
        <v>1859</v>
      </c>
      <c r="H650" s="7">
        <v>17.45</v>
      </c>
      <c r="I650" s="7">
        <v>15.77</v>
      </c>
      <c r="J650" s="7">
        <v>18.510000000000002</v>
      </c>
      <c r="K650" s="7">
        <v>32.29</v>
      </c>
      <c r="L650" s="7">
        <v>65.510000000000005</v>
      </c>
      <c r="M650" s="7">
        <v>74.540000000000006</v>
      </c>
      <c r="N650" s="7">
        <v>71.44</v>
      </c>
      <c r="O650" s="7">
        <v>64.39</v>
      </c>
      <c r="P650" s="7">
        <v>47.93</v>
      </c>
      <c r="Q650" s="7">
        <v>21.27</v>
      </c>
      <c r="R650" s="7">
        <v>4.3499999999999996</v>
      </c>
      <c r="S650" s="7">
        <v>10.76</v>
      </c>
      <c r="T650" s="8">
        <f>SUM(IO_Pre_14[[#This Row],[JANUARY]:[DECEMBER]])</f>
        <v>444.21000000000004</v>
      </c>
      <c r="U650" s="11"/>
    </row>
    <row r="651" spans="1:21" x14ac:dyDescent="0.25">
      <c r="A651" s="6" t="s">
        <v>1416</v>
      </c>
      <c r="B651" s="6" t="str">
        <f>IF(ISERROR(VLOOKUP(IO_Pre_14[[#This Row],[APP_ID]],Table7[APPL_ID],1,FALSE)),"","Y")</f>
        <v>Y</v>
      </c>
      <c r="C651" s="6" t="str">
        <f>IF(ISERROR(VLOOKUP(IO_Pre_14[[#This Row],[APP_ID]],Sheet1!$C$2:$C$9,1,FALSE)),"","Y")</f>
        <v/>
      </c>
      <c r="D651" s="6" t="s">
        <v>1531</v>
      </c>
      <c r="E651" s="6" t="s">
        <v>1532</v>
      </c>
      <c r="F651" s="6" t="s">
        <v>1413</v>
      </c>
      <c r="G651" s="6">
        <v>1869</v>
      </c>
      <c r="H651" s="7">
        <v>0</v>
      </c>
      <c r="I651" s="7">
        <v>0</v>
      </c>
      <c r="J651" s="7">
        <v>31.79</v>
      </c>
      <c r="K651" s="7">
        <v>21.62</v>
      </c>
      <c r="L651" s="7">
        <v>44.58</v>
      </c>
      <c r="M651" s="7">
        <v>125.7</v>
      </c>
      <c r="N651" s="7">
        <v>135.58000000000001</v>
      </c>
      <c r="O651" s="7">
        <v>94.86</v>
      </c>
      <c r="P651" s="7">
        <v>8.01</v>
      </c>
      <c r="Q651" s="7">
        <v>0</v>
      </c>
      <c r="R651" s="7">
        <v>0</v>
      </c>
      <c r="S651" s="7">
        <v>79.64</v>
      </c>
      <c r="T651" s="8">
        <f>SUM(IO_Pre_14[[#This Row],[JANUARY]:[DECEMBER]])</f>
        <v>541.78</v>
      </c>
      <c r="U651" s="11"/>
    </row>
    <row r="652" spans="1:21" x14ac:dyDescent="0.25">
      <c r="A652" s="6" t="s">
        <v>1395</v>
      </c>
      <c r="B652" s="6" t="str">
        <f>IF(ISERROR(VLOOKUP(IO_Pre_14[[#This Row],[APP_ID]],Table7[APPL_ID],1,FALSE)),"","Y")</f>
        <v>Y</v>
      </c>
      <c r="C652" s="6" t="str">
        <f>IF(ISERROR(VLOOKUP(IO_Pre_14[[#This Row],[APP_ID]],Sheet1!$C$2:$C$9,1,FALSE)),"","Y")</f>
        <v/>
      </c>
      <c r="D652" s="6" t="s">
        <v>1531</v>
      </c>
      <c r="E652" s="6" t="s">
        <v>1533</v>
      </c>
      <c r="F652" s="6" t="s">
        <v>1396</v>
      </c>
      <c r="G652" s="6">
        <v>1878</v>
      </c>
      <c r="H652" s="7">
        <v>0</v>
      </c>
      <c r="I652" s="7">
        <v>0</v>
      </c>
      <c r="J652" s="7">
        <v>0</v>
      </c>
      <c r="K652" s="7">
        <v>81.36</v>
      </c>
      <c r="L652" s="7">
        <v>102.75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7">
        <v>0</v>
      </c>
      <c r="S652" s="7">
        <v>0</v>
      </c>
      <c r="T652" s="8">
        <f>SUM(IO_Pre_14[[#This Row],[JANUARY]:[DECEMBER]])</f>
        <v>184.11</v>
      </c>
      <c r="U652" s="11"/>
    </row>
    <row r="653" spans="1:21" x14ac:dyDescent="0.25">
      <c r="A653" s="6" t="s">
        <v>1034</v>
      </c>
      <c r="B653" s="6" t="str">
        <f>IF(ISERROR(VLOOKUP(IO_Pre_14[[#This Row],[APP_ID]],Table7[APPL_ID],1,FALSE)),"","Y")</f>
        <v>Y</v>
      </c>
      <c r="C653" s="6" t="str">
        <f>IF(ISERROR(VLOOKUP(IO_Pre_14[[#This Row],[APP_ID]],Sheet1!$C$2:$C$9,1,FALSE)),"","Y")</f>
        <v/>
      </c>
      <c r="D653" s="6" t="s">
        <v>1531</v>
      </c>
      <c r="E653" s="6" t="s">
        <v>1533</v>
      </c>
      <c r="F653" s="6" t="s">
        <v>658</v>
      </c>
      <c r="G653" s="6">
        <v>1868</v>
      </c>
      <c r="H653" s="7">
        <v>46.74</v>
      </c>
      <c r="I653" s="7">
        <v>52.94</v>
      </c>
      <c r="J653" s="7">
        <v>136.69999999999999</v>
      </c>
      <c r="K653" s="7">
        <v>127.34</v>
      </c>
      <c r="L653" s="7">
        <v>218.64</v>
      </c>
      <c r="M653" s="7">
        <v>395.64</v>
      </c>
      <c r="N653" s="7">
        <v>404.7</v>
      </c>
      <c r="O653" s="7">
        <v>317.04000000000002</v>
      </c>
      <c r="P653" s="7">
        <v>136.19999999999999</v>
      </c>
      <c r="Q653" s="7">
        <v>70.33</v>
      </c>
      <c r="R653" s="7">
        <v>63.57</v>
      </c>
      <c r="S653" s="7">
        <v>39.020000000000003</v>
      </c>
      <c r="T653" s="8">
        <f>SUM(IO_Pre_14[[#This Row],[JANUARY]:[DECEMBER]])</f>
        <v>2008.86</v>
      </c>
      <c r="U653" s="11"/>
    </row>
    <row r="654" spans="1:21" x14ac:dyDescent="0.25">
      <c r="A654" s="6" t="s">
        <v>384</v>
      </c>
      <c r="B654" s="6" t="str">
        <f>IF(ISERROR(VLOOKUP(IO_Pre_14[[#This Row],[APP_ID]],Table7[APPL_ID],1,FALSE)),"","Y")</f>
        <v>Y</v>
      </c>
      <c r="C654" s="6" t="str">
        <f>IF(ISERROR(VLOOKUP(IO_Pre_14[[#This Row],[APP_ID]],Sheet1!$C$2:$C$9,1,FALSE)),"","Y")</f>
        <v/>
      </c>
      <c r="D654" s="6" t="s">
        <v>1531</v>
      </c>
      <c r="E654" s="6" t="s">
        <v>1533</v>
      </c>
      <c r="F654" s="6" t="s">
        <v>345</v>
      </c>
      <c r="G654" s="6">
        <v>1869</v>
      </c>
      <c r="H654" s="7">
        <v>130.04</v>
      </c>
      <c r="I654" s="7">
        <v>27.22</v>
      </c>
      <c r="J654" s="7">
        <v>52.55</v>
      </c>
      <c r="K654" s="7">
        <v>101.61</v>
      </c>
      <c r="L654" s="7">
        <v>215.13</v>
      </c>
      <c r="M654" s="7">
        <v>318.58</v>
      </c>
      <c r="N654" s="7">
        <v>278.83</v>
      </c>
      <c r="O654" s="7">
        <v>131.38999999999999</v>
      </c>
      <c r="P654" s="7">
        <v>0</v>
      </c>
      <c r="Q654" s="7">
        <v>0</v>
      </c>
      <c r="R654" s="7">
        <v>0</v>
      </c>
      <c r="S654" s="7">
        <v>66.88</v>
      </c>
      <c r="T654" s="8">
        <f>SUM(IO_Pre_14[[#This Row],[JANUARY]:[DECEMBER]])</f>
        <v>1322.23</v>
      </c>
      <c r="U654" s="11"/>
    </row>
    <row r="655" spans="1:21" x14ac:dyDescent="0.25">
      <c r="A655" s="6" t="s">
        <v>527</v>
      </c>
      <c r="B655" s="6" t="str">
        <f>IF(ISERROR(VLOOKUP(IO_Pre_14[[#This Row],[APP_ID]],Table7[APPL_ID],1,FALSE)),"","Y")</f>
        <v>Y</v>
      </c>
      <c r="C655" s="6" t="str">
        <f>IF(ISERROR(VLOOKUP(IO_Pre_14[[#This Row],[APP_ID]],Sheet1!$C$2:$C$9,1,FALSE)),"","Y")</f>
        <v/>
      </c>
      <c r="D655" s="6" t="s">
        <v>1531</v>
      </c>
      <c r="E655" s="6" t="s">
        <v>1533</v>
      </c>
      <c r="F655" s="6" t="s">
        <v>345</v>
      </c>
      <c r="G655" s="6">
        <v>1869</v>
      </c>
      <c r="H655" s="7">
        <v>61.42</v>
      </c>
      <c r="I655" s="7">
        <v>0</v>
      </c>
      <c r="J655" s="7">
        <v>0</v>
      </c>
      <c r="K655" s="7">
        <v>0</v>
      </c>
      <c r="L655" s="7">
        <v>0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7">
        <v>0</v>
      </c>
      <c r="S655" s="7">
        <v>0</v>
      </c>
      <c r="T655" s="8">
        <f>SUM(IO_Pre_14[[#This Row],[JANUARY]:[DECEMBER]])</f>
        <v>61.42</v>
      </c>
      <c r="U655" s="11"/>
    </row>
    <row r="656" spans="1:21" x14ac:dyDescent="0.25">
      <c r="A656" s="6" t="s">
        <v>528</v>
      </c>
      <c r="B656" s="6" t="str">
        <f>IF(ISERROR(VLOOKUP(IO_Pre_14[[#This Row],[APP_ID]],Table7[APPL_ID],1,FALSE)),"","Y")</f>
        <v>Y</v>
      </c>
      <c r="C656" s="6" t="str">
        <f>IF(ISERROR(VLOOKUP(IO_Pre_14[[#This Row],[APP_ID]],Sheet1!$C$2:$C$9,1,FALSE)),"","Y")</f>
        <v/>
      </c>
      <c r="D656" s="6" t="s">
        <v>1531</v>
      </c>
      <c r="E656" s="6" t="s">
        <v>1533</v>
      </c>
      <c r="F656" s="6" t="s">
        <v>529</v>
      </c>
      <c r="G656" s="6">
        <v>1874</v>
      </c>
      <c r="H656" s="7">
        <v>85.44</v>
      </c>
      <c r="I656" s="7">
        <v>41.51</v>
      </c>
      <c r="J656" s="7">
        <v>50.93</v>
      </c>
      <c r="K656" s="7">
        <v>67.959999999999994</v>
      </c>
      <c r="L656" s="7">
        <v>176.96</v>
      </c>
      <c r="M656" s="7">
        <v>222.83</v>
      </c>
      <c r="N656" s="7">
        <v>258.52999999999997</v>
      </c>
      <c r="O656" s="7">
        <v>145.30000000000001</v>
      </c>
      <c r="P656" s="7">
        <v>0</v>
      </c>
      <c r="Q656" s="7">
        <v>0</v>
      </c>
      <c r="R656" s="7">
        <v>0</v>
      </c>
      <c r="S656" s="7">
        <v>59.49</v>
      </c>
      <c r="T656" s="8">
        <f>SUM(IO_Pre_14[[#This Row],[JANUARY]:[DECEMBER]])</f>
        <v>1108.95</v>
      </c>
      <c r="U656" s="11"/>
    </row>
    <row r="657" spans="1:21" x14ac:dyDescent="0.25">
      <c r="A657" s="6" t="s">
        <v>1240</v>
      </c>
      <c r="B657" s="6" t="str">
        <f>IF(ISERROR(VLOOKUP(IO_Pre_14[[#This Row],[APP_ID]],Table7[APPL_ID],1,FALSE)),"","Y")</f>
        <v>Y</v>
      </c>
      <c r="C657" s="6" t="str">
        <f>IF(ISERROR(VLOOKUP(IO_Pre_14[[#This Row],[APP_ID]],Sheet1!$C$2:$C$9,1,FALSE)),"","Y")</f>
        <v/>
      </c>
      <c r="D657" s="6" t="s">
        <v>1531</v>
      </c>
      <c r="E657" s="6" t="s">
        <v>1533</v>
      </c>
      <c r="F657" s="6" t="s">
        <v>516</v>
      </c>
      <c r="G657" s="6">
        <v>1874</v>
      </c>
      <c r="H657" s="7">
        <v>34.39</v>
      </c>
      <c r="I657" s="7">
        <v>0</v>
      </c>
      <c r="J657" s="7">
        <v>0</v>
      </c>
      <c r="K657" s="7">
        <v>0</v>
      </c>
      <c r="L657" s="7">
        <v>82.48</v>
      </c>
      <c r="M657" s="7">
        <v>91.15</v>
      </c>
      <c r="N657" s="7">
        <v>86.05</v>
      </c>
      <c r="O657" s="7">
        <v>75.36</v>
      </c>
      <c r="P657" s="7">
        <v>61.47</v>
      </c>
      <c r="Q657" s="7">
        <v>37.74</v>
      </c>
      <c r="R657" s="7">
        <v>0</v>
      </c>
      <c r="S657" s="7">
        <v>0</v>
      </c>
      <c r="T657" s="8">
        <f>SUM(IO_Pre_14[[#This Row],[JANUARY]:[DECEMBER]])</f>
        <v>468.64</v>
      </c>
      <c r="U657" s="11"/>
    </row>
    <row r="658" spans="1:21" x14ac:dyDescent="0.25">
      <c r="A658" s="6" t="s">
        <v>1245</v>
      </c>
      <c r="B658" s="6" t="str">
        <f>IF(ISERROR(VLOOKUP(IO_Pre_14[[#This Row],[APP_ID]],Table7[APPL_ID],1,FALSE)),"","Y")</f>
        <v>Y</v>
      </c>
      <c r="C658" s="6" t="str">
        <f>IF(ISERROR(VLOOKUP(IO_Pre_14[[#This Row],[APP_ID]],Sheet1!$C$2:$C$9,1,FALSE)),"","Y")</f>
        <v/>
      </c>
      <c r="D658" s="6" t="s">
        <v>1531</v>
      </c>
      <c r="E658" s="6" t="s">
        <v>1533</v>
      </c>
      <c r="F658" s="6" t="s">
        <v>1246</v>
      </c>
      <c r="G658" s="6">
        <v>1867</v>
      </c>
      <c r="H658" s="7">
        <v>29.89</v>
      </c>
      <c r="I658" s="7">
        <v>0</v>
      </c>
      <c r="J658" s="7">
        <v>0</v>
      </c>
      <c r="K658" s="7">
        <v>0</v>
      </c>
      <c r="L658" s="7">
        <v>78.150000000000006</v>
      </c>
      <c r="M658" s="7">
        <v>89.05</v>
      </c>
      <c r="N658" s="7">
        <v>85.24</v>
      </c>
      <c r="O658" s="7">
        <v>74.39</v>
      </c>
      <c r="P658" s="7">
        <v>57.06</v>
      </c>
      <c r="Q658" s="7">
        <v>35.67</v>
      </c>
      <c r="R658" s="7">
        <v>0</v>
      </c>
      <c r="S658" s="7">
        <v>0</v>
      </c>
      <c r="T658" s="8">
        <f>SUM(IO_Pre_14[[#This Row],[JANUARY]:[DECEMBER]])</f>
        <v>449.45</v>
      </c>
      <c r="U658" s="11"/>
    </row>
    <row r="659" spans="1:21" x14ac:dyDescent="0.25">
      <c r="A659" s="6" t="s">
        <v>451</v>
      </c>
      <c r="B659" s="6" t="str">
        <f>IF(ISERROR(VLOOKUP(IO_Pre_14[[#This Row],[APP_ID]],Table7[APPL_ID],1,FALSE)),"","Y")</f>
        <v>Y</v>
      </c>
      <c r="C659" s="6" t="str">
        <f>IF(ISERROR(VLOOKUP(IO_Pre_14[[#This Row],[APP_ID]],Sheet1!$C$2:$C$9,1,FALSE)),"","Y")</f>
        <v/>
      </c>
      <c r="D659" s="6" t="s">
        <v>1531</v>
      </c>
      <c r="E659" s="6" t="s">
        <v>1532</v>
      </c>
      <c r="F659" s="6" t="s">
        <v>405</v>
      </c>
      <c r="G659" s="6">
        <v>1876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0</v>
      </c>
      <c r="T659" s="8">
        <f>SUM(IO_Pre_14[[#This Row],[JANUARY]:[DECEMBER]])</f>
        <v>0</v>
      </c>
      <c r="U659" s="11"/>
    </row>
    <row r="660" spans="1:21" x14ac:dyDescent="0.25">
      <c r="A660" s="6" t="s">
        <v>446</v>
      </c>
      <c r="B660" s="6" t="str">
        <f>IF(ISERROR(VLOOKUP(IO_Pre_14[[#This Row],[APP_ID]],Table7[APPL_ID],1,FALSE)),"","Y")</f>
        <v>Y</v>
      </c>
      <c r="C660" s="6" t="str">
        <f>IF(ISERROR(VLOOKUP(IO_Pre_14[[#This Row],[APP_ID]],Sheet1!$C$2:$C$9,1,FALSE)),"","Y")</f>
        <v/>
      </c>
      <c r="D660" s="6" t="s">
        <v>1531</v>
      </c>
      <c r="E660" s="6" t="s">
        <v>1532</v>
      </c>
      <c r="F660" s="6" t="s">
        <v>405</v>
      </c>
      <c r="G660" s="6">
        <v>1876</v>
      </c>
      <c r="H660" s="7">
        <v>65.8</v>
      </c>
      <c r="I660" s="7">
        <v>0</v>
      </c>
      <c r="J660" s="7">
        <v>0</v>
      </c>
      <c r="K660" s="7">
        <v>29.18</v>
      </c>
      <c r="L660" s="7">
        <v>94.83</v>
      </c>
      <c r="M660" s="7">
        <v>234.3</v>
      </c>
      <c r="N660" s="7">
        <v>217.57</v>
      </c>
      <c r="O660" s="7">
        <v>95.26</v>
      </c>
      <c r="P660" s="7">
        <v>7.94</v>
      </c>
      <c r="Q660" s="7">
        <v>18.88</v>
      </c>
      <c r="R660" s="7">
        <v>0</v>
      </c>
      <c r="S660" s="7">
        <v>0</v>
      </c>
      <c r="T660" s="8">
        <f>SUM(IO_Pre_14[[#This Row],[JANUARY]:[DECEMBER]])</f>
        <v>763.7600000000001</v>
      </c>
      <c r="U660" s="11"/>
    </row>
    <row r="661" spans="1:21" x14ac:dyDescent="0.25">
      <c r="A661" s="6" t="s">
        <v>404</v>
      </c>
      <c r="B661" s="6" t="str">
        <f>IF(ISERROR(VLOOKUP(IO_Pre_14[[#This Row],[APP_ID]],Table7[APPL_ID],1,FALSE)),"","Y")</f>
        <v>Y</v>
      </c>
      <c r="C661" s="6" t="str">
        <f>IF(ISERROR(VLOOKUP(IO_Pre_14[[#This Row],[APP_ID]],Sheet1!$C$2:$C$9,1,FALSE)),"","Y")</f>
        <v/>
      </c>
      <c r="D661" s="6" t="s">
        <v>1531</v>
      </c>
      <c r="E661" s="6" t="s">
        <v>1532</v>
      </c>
      <c r="F661" s="6" t="s">
        <v>405</v>
      </c>
      <c r="G661" s="6">
        <v>1876</v>
      </c>
      <c r="H661" s="7">
        <v>158.52000000000001</v>
      </c>
      <c r="I661" s="7">
        <v>0</v>
      </c>
      <c r="J661" s="7">
        <v>0</v>
      </c>
      <c r="K661" s="7">
        <v>198.83</v>
      </c>
      <c r="L661" s="7">
        <v>265.76</v>
      </c>
      <c r="M661" s="7">
        <v>399.09</v>
      </c>
      <c r="N661" s="7">
        <v>442.8</v>
      </c>
      <c r="O661" s="7">
        <v>333.03</v>
      </c>
      <c r="P661" s="7">
        <v>174.82</v>
      </c>
      <c r="Q661" s="7">
        <v>73.58</v>
      </c>
      <c r="R661" s="7">
        <v>0</v>
      </c>
      <c r="S661" s="7">
        <v>0</v>
      </c>
      <c r="T661" s="8">
        <f>SUM(IO_Pre_14[[#This Row],[JANUARY]:[DECEMBER]])</f>
        <v>2046.4299999999998</v>
      </c>
      <c r="U661" s="11"/>
    </row>
    <row r="662" spans="1:21" x14ac:dyDescent="0.25">
      <c r="A662" s="6" t="s">
        <v>121</v>
      </c>
      <c r="B662" s="6" t="str">
        <f>IF(ISERROR(VLOOKUP(IO_Pre_14[[#This Row],[APP_ID]],Table7[APPL_ID],1,FALSE)),"","Y")</f>
        <v>Y</v>
      </c>
      <c r="C662" s="6" t="str">
        <f>IF(ISERROR(VLOOKUP(IO_Pre_14[[#This Row],[APP_ID]],Sheet1!$C$2:$C$9,1,FALSE)),"","Y")</f>
        <v/>
      </c>
      <c r="D662" s="6" t="s">
        <v>1531</v>
      </c>
      <c r="E662" s="6" t="s">
        <v>1533</v>
      </c>
      <c r="F662" s="6" t="s">
        <v>122</v>
      </c>
      <c r="G662" s="6">
        <v>1894</v>
      </c>
      <c r="H662" s="7">
        <v>0</v>
      </c>
      <c r="I662" s="7">
        <v>0</v>
      </c>
      <c r="J662" s="7">
        <v>24</v>
      </c>
      <c r="K662" s="7">
        <v>34</v>
      </c>
      <c r="L662" s="7">
        <v>77.08</v>
      </c>
      <c r="M662" s="7">
        <v>106.69</v>
      </c>
      <c r="N662" s="7">
        <v>120.92</v>
      </c>
      <c r="O662" s="7">
        <v>129</v>
      </c>
      <c r="P662" s="7">
        <v>66.31</v>
      </c>
      <c r="Q662" s="7">
        <v>0</v>
      </c>
      <c r="R662" s="7">
        <v>0</v>
      </c>
      <c r="S662" s="7">
        <v>0</v>
      </c>
      <c r="T662" s="8">
        <f>SUM(IO_Pre_14[[#This Row],[JANUARY]:[DECEMBER]])</f>
        <v>558</v>
      </c>
      <c r="U662" s="11"/>
    </row>
    <row r="663" spans="1:21" x14ac:dyDescent="0.25">
      <c r="A663" s="6" t="s">
        <v>1005</v>
      </c>
      <c r="B663" s="6" t="str">
        <f>IF(ISERROR(VLOOKUP(IO_Pre_14[[#This Row],[APP_ID]],Table7[APPL_ID],1,FALSE)),"","Y")</f>
        <v>Y</v>
      </c>
      <c r="C663" s="6" t="str">
        <f>IF(ISERROR(VLOOKUP(IO_Pre_14[[#This Row],[APP_ID]],Sheet1!$C$2:$C$9,1,FALSE)),"","Y")</f>
        <v/>
      </c>
      <c r="D663" s="6" t="s">
        <v>1531</v>
      </c>
      <c r="E663" s="6" t="s">
        <v>1532</v>
      </c>
      <c r="F663" s="6" t="s">
        <v>1004</v>
      </c>
      <c r="G663" s="6">
        <v>1866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75</v>
      </c>
      <c r="Q663" s="7">
        <v>75</v>
      </c>
      <c r="R663" s="7">
        <v>0</v>
      </c>
      <c r="S663" s="7">
        <v>0</v>
      </c>
      <c r="T663" s="8">
        <f>SUM(IO_Pre_14[[#This Row],[JANUARY]:[DECEMBER]])</f>
        <v>150</v>
      </c>
      <c r="U663" s="11"/>
    </row>
    <row r="664" spans="1:21" x14ac:dyDescent="0.25">
      <c r="A664" s="6" t="s">
        <v>1006</v>
      </c>
      <c r="B664" s="6" t="str">
        <f>IF(ISERROR(VLOOKUP(IO_Pre_14[[#This Row],[APP_ID]],Table7[APPL_ID],1,FALSE)),"","Y")</f>
        <v>Y</v>
      </c>
      <c r="C664" s="6" t="str">
        <f>IF(ISERROR(VLOOKUP(IO_Pre_14[[#This Row],[APP_ID]],Sheet1!$C$2:$C$9,1,FALSE)),"","Y")</f>
        <v/>
      </c>
      <c r="D664" s="6" t="s">
        <v>1531</v>
      </c>
      <c r="E664" s="6" t="s">
        <v>1532</v>
      </c>
      <c r="F664" s="6" t="s">
        <v>1004</v>
      </c>
      <c r="G664" s="6">
        <v>1866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0</v>
      </c>
      <c r="T664" s="8">
        <f>SUM(IO_Pre_14[[#This Row],[JANUARY]:[DECEMBER]])</f>
        <v>0</v>
      </c>
      <c r="U664" s="11"/>
    </row>
    <row r="665" spans="1:21" x14ac:dyDescent="0.25">
      <c r="A665" s="6" t="s">
        <v>1067</v>
      </c>
      <c r="B665" s="6" t="str">
        <f>IF(ISERROR(VLOOKUP(IO_Pre_14[[#This Row],[APP_ID]],Table7[APPL_ID],1,FALSE)),"","Y")</f>
        <v>Y</v>
      </c>
      <c r="C665" s="6" t="str">
        <f>IF(ISERROR(VLOOKUP(IO_Pre_14[[#This Row],[APP_ID]],Sheet1!$C$2:$C$9,1,FALSE)),"","Y")</f>
        <v/>
      </c>
      <c r="D665" s="6" t="s">
        <v>1531</v>
      </c>
      <c r="E665" s="6" t="s">
        <v>1533</v>
      </c>
      <c r="F665" s="6" t="s">
        <v>740</v>
      </c>
      <c r="G665" s="6">
        <v>1850</v>
      </c>
      <c r="H665" s="7">
        <v>0</v>
      </c>
      <c r="I665" s="7">
        <v>0</v>
      </c>
      <c r="J665" s="7">
        <v>0</v>
      </c>
      <c r="K665" s="7">
        <v>130</v>
      </c>
      <c r="L665" s="7">
        <v>149</v>
      </c>
      <c r="M665" s="7">
        <v>122</v>
      </c>
      <c r="N665" s="7">
        <v>110</v>
      </c>
      <c r="O665" s="7">
        <v>95</v>
      </c>
      <c r="P665" s="7">
        <v>77</v>
      </c>
      <c r="Q665" s="7">
        <v>43</v>
      </c>
      <c r="R665" s="7">
        <v>0</v>
      </c>
      <c r="S665" s="7">
        <v>0</v>
      </c>
      <c r="T665" s="8">
        <f>SUM(IO_Pre_14[[#This Row],[JANUARY]:[DECEMBER]])</f>
        <v>726</v>
      </c>
      <c r="U665" s="11"/>
    </row>
    <row r="666" spans="1:21" x14ac:dyDescent="0.25">
      <c r="A666" s="6" t="s">
        <v>1354</v>
      </c>
      <c r="B666" s="6" t="str">
        <f>IF(ISERROR(VLOOKUP(IO_Pre_14[[#This Row],[APP_ID]],Table7[APPL_ID],1,FALSE)),"","Y")</f>
        <v>Y</v>
      </c>
      <c r="C666" s="6" t="str">
        <f>IF(ISERROR(VLOOKUP(IO_Pre_14[[#This Row],[APP_ID]],Sheet1!$C$2:$C$9,1,FALSE)),"","Y")</f>
        <v/>
      </c>
      <c r="D666" s="6" t="s">
        <v>1531</v>
      </c>
      <c r="E666" s="6" t="s">
        <v>1532</v>
      </c>
      <c r="F666" s="6" t="s">
        <v>1355</v>
      </c>
      <c r="G666" s="6">
        <v>1869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  <c r="R666" s="7">
        <v>0</v>
      </c>
      <c r="S666" s="7">
        <v>0</v>
      </c>
      <c r="T666" s="8">
        <f>SUM(IO_Pre_14[[#This Row],[JANUARY]:[DECEMBER]])</f>
        <v>0</v>
      </c>
      <c r="U666" s="11"/>
    </row>
    <row r="667" spans="1:21" x14ac:dyDescent="0.25">
      <c r="A667" s="6" t="s">
        <v>562</v>
      </c>
      <c r="B667" s="6" t="str">
        <f>IF(ISERROR(VLOOKUP(IO_Pre_14[[#This Row],[APP_ID]],Table7[APPL_ID],1,FALSE)),"","Y")</f>
        <v>Y</v>
      </c>
      <c r="C667" s="6" t="str">
        <f>IF(ISERROR(VLOOKUP(IO_Pre_14[[#This Row],[APP_ID]],Sheet1!$C$2:$C$9,1,FALSE)),"","Y")</f>
        <v/>
      </c>
      <c r="D667" s="6" t="s">
        <v>1531</v>
      </c>
      <c r="E667" s="6" t="s">
        <v>1532</v>
      </c>
      <c r="F667" s="6" t="s">
        <v>563</v>
      </c>
      <c r="G667" s="6">
        <v>1861</v>
      </c>
      <c r="H667" s="7">
        <v>0</v>
      </c>
      <c r="I667" s="7">
        <v>0</v>
      </c>
      <c r="J667" s="7">
        <v>0</v>
      </c>
      <c r="K667" s="7">
        <v>21</v>
      </c>
      <c r="L667" s="7">
        <v>35</v>
      </c>
      <c r="M667" s="7">
        <v>68</v>
      </c>
      <c r="N667" s="7">
        <v>70</v>
      </c>
      <c r="O667" s="7">
        <v>52</v>
      </c>
      <c r="P667" s="7">
        <v>15</v>
      </c>
      <c r="Q667" s="7">
        <v>0</v>
      </c>
      <c r="R667" s="7">
        <v>0</v>
      </c>
      <c r="S667" s="7">
        <v>0</v>
      </c>
      <c r="T667" s="8">
        <f>SUM(IO_Pre_14[[#This Row],[JANUARY]:[DECEMBER]])</f>
        <v>261</v>
      </c>
      <c r="U667" s="11"/>
    </row>
    <row r="668" spans="1:21" x14ac:dyDescent="0.25">
      <c r="A668" s="6" t="s">
        <v>564</v>
      </c>
      <c r="B668" s="6" t="str">
        <f>IF(ISERROR(VLOOKUP(IO_Pre_14[[#This Row],[APP_ID]],Table7[APPL_ID],1,FALSE)),"","Y")</f>
        <v>Y</v>
      </c>
      <c r="C668" s="6" t="str">
        <f>IF(ISERROR(VLOOKUP(IO_Pre_14[[#This Row],[APP_ID]],Sheet1!$C$2:$C$9,1,FALSE)),"","Y")</f>
        <v/>
      </c>
      <c r="D668" s="6" t="s">
        <v>1531</v>
      </c>
      <c r="E668" s="6" t="s">
        <v>1532</v>
      </c>
      <c r="F668" s="6" t="s">
        <v>563</v>
      </c>
      <c r="G668" s="6">
        <v>1861</v>
      </c>
      <c r="H668" s="7">
        <v>35</v>
      </c>
      <c r="I668" s="7">
        <v>0</v>
      </c>
      <c r="J668" s="7">
        <v>0</v>
      </c>
      <c r="K668" s="7">
        <v>0</v>
      </c>
      <c r="L668" s="7">
        <v>67</v>
      </c>
      <c r="M668" s="7">
        <v>90</v>
      </c>
      <c r="N668" s="7">
        <v>88</v>
      </c>
      <c r="O668" s="7">
        <v>77</v>
      </c>
      <c r="P668" s="7">
        <v>0</v>
      </c>
      <c r="Q668" s="7">
        <v>0</v>
      </c>
      <c r="R668" s="7">
        <v>35</v>
      </c>
      <c r="S668" s="7">
        <v>35</v>
      </c>
      <c r="T668" s="8">
        <f>SUM(IO_Pre_14[[#This Row],[JANUARY]:[DECEMBER]])</f>
        <v>427</v>
      </c>
      <c r="U668" s="11"/>
    </row>
    <row r="669" spans="1:21" x14ac:dyDescent="0.25">
      <c r="A669" s="6" t="s">
        <v>1343</v>
      </c>
      <c r="B669" s="6" t="str">
        <f>IF(ISERROR(VLOOKUP(IO_Pre_14[[#This Row],[APP_ID]],Table7[APPL_ID],1,FALSE)),"","Y")</f>
        <v>Y</v>
      </c>
      <c r="C669" s="6" t="str">
        <f>IF(ISERROR(VLOOKUP(IO_Pre_14[[#This Row],[APP_ID]],Sheet1!$C$2:$C$9,1,FALSE)),"","Y")</f>
        <v/>
      </c>
      <c r="D669" s="6" t="s">
        <v>1531</v>
      </c>
      <c r="E669" s="6" t="s">
        <v>1532</v>
      </c>
      <c r="F669" s="6" t="s">
        <v>57</v>
      </c>
      <c r="G669" s="6">
        <v>1876</v>
      </c>
      <c r="H669" s="7">
        <v>0</v>
      </c>
      <c r="I669" s="7">
        <v>31.27</v>
      </c>
      <c r="J669" s="7">
        <v>45.18</v>
      </c>
      <c r="K669" s="7">
        <v>64.45</v>
      </c>
      <c r="L669" s="7">
        <v>82.86</v>
      </c>
      <c r="M669" s="7">
        <v>173.12</v>
      </c>
      <c r="N669" s="7">
        <v>172.69</v>
      </c>
      <c r="O669" s="7">
        <v>71.540000000000006</v>
      </c>
      <c r="P669" s="7">
        <v>45.44</v>
      </c>
      <c r="Q669" s="7">
        <v>23.42</v>
      </c>
      <c r="R669" s="7">
        <v>0</v>
      </c>
      <c r="S669" s="7">
        <v>0</v>
      </c>
      <c r="T669" s="8">
        <f>SUM(IO_Pre_14[[#This Row],[JANUARY]:[DECEMBER]])</f>
        <v>709.96999999999991</v>
      </c>
      <c r="U669" s="11"/>
    </row>
    <row r="670" spans="1:21" x14ac:dyDescent="0.25">
      <c r="A670" s="6" t="s">
        <v>723</v>
      </c>
      <c r="B670" s="6" t="str">
        <f>IF(ISERROR(VLOOKUP(IO_Pre_14[[#This Row],[APP_ID]],Table7[APPL_ID],1,FALSE)),"","Y")</f>
        <v>Y</v>
      </c>
      <c r="C670" s="6" t="str">
        <f>IF(ISERROR(VLOOKUP(IO_Pre_14[[#This Row],[APP_ID]],Sheet1!$C$2:$C$9,1,FALSE)),"","Y")</f>
        <v/>
      </c>
      <c r="D670" s="6" t="s">
        <v>1531</v>
      </c>
      <c r="E670" s="6" t="s">
        <v>1532</v>
      </c>
      <c r="F670" s="6" t="s">
        <v>57</v>
      </c>
      <c r="G670" s="6">
        <v>1876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  <c r="R670" s="7">
        <v>0</v>
      </c>
      <c r="S670" s="7">
        <v>0</v>
      </c>
      <c r="T670" s="8">
        <f>SUM(IO_Pre_14[[#This Row],[JANUARY]:[DECEMBER]])</f>
        <v>0</v>
      </c>
      <c r="U670" s="11"/>
    </row>
    <row r="671" spans="1:21" x14ac:dyDescent="0.25">
      <c r="A671" s="6" t="s">
        <v>574</v>
      </c>
      <c r="B671" s="6" t="str">
        <f>IF(ISERROR(VLOOKUP(IO_Pre_14[[#This Row],[APP_ID]],Table7[APPL_ID],1,FALSE)),"","Y")</f>
        <v>Y</v>
      </c>
      <c r="C671" s="6" t="str">
        <f>IF(ISERROR(VLOOKUP(IO_Pre_14[[#This Row],[APP_ID]],Sheet1!$C$2:$C$9,1,FALSE)),"","Y")</f>
        <v/>
      </c>
      <c r="D671" s="6" t="s">
        <v>1531</v>
      </c>
      <c r="E671" s="6" t="s">
        <v>1532</v>
      </c>
      <c r="F671" s="6" t="s">
        <v>546</v>
      </c>
      <c r="G671" s="6">
        <v>1877</v>
      </c>
      <c r="H671" s="7">
        <v>86.05</v>
      </c>
      <c r="I671" s="7">
        <v>58.53</v>
      </c>
      <c r="J671" s="7">
        <v>113.34</v>
      </c>
      <c r="K671" s="7">
        <v>132.15</v>
      </c>
      <c r="L671" s="7">
        <v>176.36</v>
      </c>
      <c r="M671" s="7">
        <v>238.43</v>
      </c>
      <c r="N671" s="7">
        <v>240.67</v>
      </c>
      <c r="O671" s="7">
        <v>187.8</v>
      </c>
      <c r="P671" s="7">
        <v>84.66</v>
      </c>
      <c r="Q671" s="7">
        <v>0</v>
      </c>
      <c r="R671" s="7">
        <v>0</v>
      </c>
      <c r="S671" s="7">
        <v>0</v>
      </c>
      <c r="T671" s="8">
        <f>SUM(IO_Pre_14[[#This Row],[JANUARY]:[DECEMBER]])</f>
        <v>1317.99</v>
      </c>
      <c r="U671" s="11"/>
    </row>
    <row r="672" spans="1:21" x14ac:dyDescent="0.25">
      <c r="A672" s="6" t="s">
        <v>560</v>
      </c>
      <c r="B672" s="6" t="str">
        <f>IF(ISERROR(VLOOKUP(IO_Pre_14[[#This Row],[APP_ID]],Table7[APPL_ID],1,FALSE)),"","Y")</f>
        <v>Y</v>
      </c>
      <c r="C672" s="6" t="str">
        <f>IF(ISERROR(VLOOKUP(IO_Pre_14[[#This Row],[APP_ID]],Sheet1!$C$2:$C$9,1,FALSE)),"","Y")</f>
        <v/>
      </c>
      <c r="D672" s="6" t="s">
        <v>1531</v>
      </c>
      <c r="E672" s="6" t="s">
        <v>1532</v>
      </c>
      <c r="F672" s="6" t="s">
        <v>546</v>
      </c>
      <c r="G672" s="6">
        <v>1877</v>
      </c>
      <c r="H672" s="7">
        <v>103.88</v>
      </c>
      <c r="I672" s="7">
        <v>66.89</v>
      </c>
      <c r="J672" s="7">
        <v>129.55000000000001</v>
      </c>
      <c r="K672" s="7">
        <v>170.16</v>
      </c>
      <c r="L672" s="7">
        <v>244.51</v>
      </c>
      <c r="M672" s="7">
        <v>298.99</v>
      </c>
      <c r="N672" s="7">
        <v>248.02</v>
      </c>
      <c r="O672" s="7">
        <v>190.54</v>
      </c>
      <c r="P672" s="7">
        <v>85.22</v>
      </c>
      <c r="Q672" s="7">
        <v>0</v>
      </c>
      <c r="R672" s="7">
        <v>0</v>
      </c>
      <c r="S672" s="7">
        <v>0</v>
      </c>
      <c r="T672" s="8">
        <f>SUM(IO_Pre_14[[#This Row],[JANUARY]:[DECEMBER]])</f>
        <v>1537.76</v>
      </c>
      <c r="U672" s="11"/>
    </row>
    <row r="673" spans="1:21" x14ac:dyDescent="0.25">
      <c r="A673" s="6" t="s">
        <v>545</v>
      </c>
      <c r="B673" s="6" t="str">
        <f>IF(ISERROR(VLOOKUP(IO_Pre_14[[#This Row],[APP_ID]],Table7[APPL_ID],1,FALSE)),"","Y")</f>
        <v>Y</v>
      </c>
      <c r="C673" s="6" t="str">
        <f>IF(ISERROR(VLOOKUP(IO_Pre_14[[#This Row],[APP_ID]],Sheet1!$C$2:$C$9,1,FALSE)),"","Y")</f>
        <v/>
      </c>
      <c r="D673" s="6" t="s">
        <v>1531</v>
      </c>
      <c r="E673" s="6" t="s">
        <v>1532</v>
      </c>
      <c r="F673" s="6" t="s">
        <v>546</v>
      </c>
      <c r="G673" s="6">
        <v>1877</v>
      </c>
      <c r="H673" s="7">
        <v>143.33000000000001</v>
      </c>
      <c r="I673" s="7">
        <v>121.96</v>
      </c>
      <c r="J673" s="7">
        <v>189.82</v>
      </c>
      <c r="K673" s="7">
        <v>228.39</v>
      </c>
      <c r="L673" s="7">
        <v>255.37</v>
      </c>
      <c r="M673" s="7">
        <v>319.37</v>
      </c>
      <c r="N673" s="7">
        <v>389.58</v>
      </c>
      <c r="O673" s="7">
        <v>321.3</v>
      </c>
      <c r="P673" s="7">
        <v>224.82</v>
      </c>
      <c r="Q673" s="7">
        <v>0</v>
      </c>
      <c r="R673" s="7">
        <v>0</v>
      </c>
      <c r="S673" s="7">
        <v>0</v>
      </c>
      <c r="T673" s="8">
        <f>SUM(IO_Pre_14[[#This Row],[JANUARY]:[DECEMBER]])</f>
        <v>2193.94</v>
      </c>
      <c r="U673" s="11"/>
    </row>
    <row r="674" spans="1:21" x14ac:dyDescent="0.25">
      <c r="A674" s="6" t="s">
        <v>1061</v>
      </c>
      <c r="B674" s="6" t="str">
        <f>IF(ISERROR(VLOOKUP(IO_Pre_14[[#This Row],[APP_ID]],Table7[APPL_ID],1,FALSE)),"","Y")</f>
        <v>Y</v>
      </c>
      <c r="C674" s="6" t="str">
        <f>IF(ISERROR(VLOOKUP(IO_Pre_14[[#This Row],[APP_ID]],Sheet1!$C$2:$C$9,1,FALSE)),"","Y")</f>
        <v/>
      </c>
      <c r="D674" s="6" t="s">
        <v>1531</v>
      </c>
      <c r="E674" s="6" t="s">
        <v>1532</v>
      </c>
      <c r="F674" s="6" t="s">
        <v>1062</v>
      </c>
      <c r="G674" s="13">
        <v>1914</v>
      </c>
      <c r="H674" s="7">
        <v>0</v>
      </c>
      <c r="I674" s="7">
        <v>0</v>
      </c>
      <c r="J674" s="7">
        <v>0</v>
      </c>
      <c r="K674" s="7">
        <v>0</v>
      </c>
      <c r="L674" s="7">
        <v>200</v>
      </c>
      <c r="M674" s="7">
        <v>500</v>
      </c>
      <c r="N674" s="7">
        <v>500</v>
      </c>
      <c r="O674" s="7">
        <v>500</v>
      </c>
      <c r="P674" s="7">
        <v>200</v>
      </c>
      <c r="Q674" s="7">
        <v>100</v>
      </c>
      <c r="R674" s="7">
        <v>0</v>
      </c>
      <c r="S674" s="7">
        <v>0</v>
      </c>
      <c r="T674" s="8">
        <f>SUM(IO_Pre_14[[#This Row],[JANUARY]:[DECEMBER]])</f>
        <v>2000</v>
      </c>
      <c r="U674" s="11"/>
    </row>
    <row r="675" spans="1:21" x14ac:dyDescent="0.25">
      <c r="A675" s="6" t="s">
        <v>1211</v>
      </c>
      <c r="B675" s="6" t="str">
        <f>IF(ISERROR(VLOOKUP(IO_Pre_14[[#This Row],[APP_ID]],Table7[APPL_ID],1,FALSE)),"","Y")</f>
        <v>Y</v>
      </c>
      <c r="C675" s="6" t="str">
        <f>IF(ISERROR(VLOOKUP(IO_Pre_14[[#This Row],[APP_ID]],Sheet1!$C$2:$C$9,1,FALSE)),"","Y")</f>
        <v/>
      </c>
      <c r="D675" s="6" t="s">
        <v>1531</v>
      </c>
      <c r="E675" s="6" t="s">
        <v>1532</v>
      </c>
      <c r="F675" s="6" t="s">
        <v>1062</v>
      </c>
      <c r="G675" s="13">
        <v>1914</v>
      </c>
      <c r="H675" s="7">
        <v>0</v>
      </c>
      <c r="I675" s="7">
        <v>0</v>
      </c>
      <c r="J675" s="7">
        <v>0</v>
      </c>
      <c r="K675" s="7">
        <v>0</v>
      </c>
      <c r="L675" s="7">
        <v>65</v>
      </c>
      <c r="M675" s="7">
        <v>162.5</v>
      </c>
      <c r="N675" s="7">
        <v>162.5</v>
      </c>
      <c r="O675" s="7">
        <v>162.5</v>
      </c>
      <c r="P675" s="7">
        <v>65</v>
      </c>
      <c r="Q675" s="7">
        <v>32.5</v>
      </c>
      <c r="R675" s="7">
        <v>0</v>
      </c>
      <c r="S675" s="7">
        <v>0</v>
      </c>
      <c r="T675" s="8">
        <f>SUM(IO_Pre_14[[#This Row],[JANUARY]:[DECEMBER]])</f>
        <v>650</v>
      </c>
      <c r="U675" t="s">
        <v>1498</v>
      </c>
    </row>
    <row r="676" spans="1:21" x14ac:dyDescent="0.25">
      <c r="A676" s="6" t="s">
        <v>1223</v>
      </c>
      <c r="B676" s="6" t="str">
        <f>IF(ISERROR(VLOOKUP(IO_Pre_14[[#This Row],[APP_ID]],Table7[APPL_ID],1,FALSE)),"","Y")</f>
        <v>Y</v>
      </c>
      <c r="C676" s="6" t="str">
        <f>IF(ISERROR(VLOOKUP(IO_Pre_14[[#This Row],[APP_ID]],Sheet1!$C$2:$C$9,1,FALSE)),"","Y")</f>
        <v/>
      </c>
      <c r="D676" s="6" t="s">
        <v>1531</v>
      </c>
      <c r="E676" s="6" t="s">
        <v>1532</v>
      </c>
      <c r="F676" s="6" t="s">
        <v>1062</v>
      </c>
      <c r="G676" s="13">
        <v>1914</v>
      </c>
      <c r="H676" s="7">
        <v>0</v>
      </c>
      <c r="I676" s="7">
        <v>0</v>
      </c>
      <c r="J676" s="7">
        <v>0</v>
      </c>
      <c r="K676" s="7">
        <v>0</v>
      </c>
      <c r="L676" s="7">
        <v>65</v>
      </c>
      <c r="M676" s="7">
        <v>162.5</v>
      </c>
      <c r="N676" s="7">
        <v>162.5</v>
      </c>
      <c r="O676" s="7">
        <v>162.5</v>
      </c>
      <c r="P676" s="7">
        <v>65</v>
      </c>
      <c r="Q676" s="7">
        <v>32.5</v>
      </c>
      <c r="R676" s="7">
        <v>0</v>
      </c>
      <c r="S676" s="7">
        <v>0</v>
      </c>
      <c r="T676" s="8">
        <f>SUM(IO_Pre_14[[#This Row],[JANUARY]:[DECEMBER]])</f>
        <v>650</v>
      </c>
      <c r="U676" t="s">
        <v>1498</v>
      </c>
    </row>
    <row r="677" spans="1:21" x14ac:dyDescent="0.25">
      <c r="A677" s="6" t="s">
        <v>844</v>
      </c>
      <c r="B677" s="6" t="str">
        <f>IF(ISERROR(VLOOKUP(IO_Pre_14[[#This Row],[APP_ID]],Table7[APPL_ID],1,FALSE)),"","Y")</f>
        <v>Y</v>
      </c>
      <c r="C677" s="6" t="str">
        <f>IF(ISERROR(VLOOKUP(IO_Pre_14[[#This Row],[APP_ID]],Sheet1!$C$2:$C$9,1,FALSE)),"","Y")</f>
        <v/>
      </c>
      <c r="D677" s="6" t="s">
        <v>1531</v>
      </c>
      <c r="E677" s="6" t="s">
        <v>1533</v>
      </c>
      <c r="F677" s="6" t="s">
        <v>845</v>
      </c>
      <c r="G677" s="6">
        <v>1900</v>
      </c>
      <c r="H677" s="7">
        <v>19</v>
      </c>
      <c r="I677" s="7">
        <v>0</v>
      </c>
      <c r="J677" s="7">
        <v>0</v>
      </c>
      <c r="K677" s="7">
        <v>0</v>
      </c>
      <c r="L677" s="7">
        <v>504</v>
      </c>
      <c r="M677" s="7">
        <v>1561</v>
      </c>
      <c r="N677" s="7">
        <v>985</v>
      </c>
      <c r="O677" s="7">
        <v>802</v>
      </c>
      <c r="P677" s="7">
        <v>531</v>
      </c>
      <c r="Q677" s="7">
        <v>243</v>
      </c>
      <c r="R677" s="7">
        <v>93</v>
      </c>
      <c r="S677" s="7">
        <v>0</v>
      </c>
      <c r="T677" s="8">
        <f>SUM(IO_Pre_14[[#This Row],[JANUARY]:[DECEMBER]])</f>
        <v>4738</v>
      </c>
      <c r="U677" s="11"/>
    </row>
    <row r="678" spans="1:21" x14ac:dyDescent="0.25">
      <c r="A678" s="6" t="s">
        <v>1226</v>
      </c>
      <c r="B678" s="6" t="str">
        <f>IF(ISERROR(VLOOKUP(IO_Pre_14[[#This Row],[APP_ID]],Table7[APPL_ID],1,FALSE)),"","Y")</f>
        <v>Y</v>
      </c>
      <c r="C678" s="6" t="str">
        <f>IF(ISERROR(VLOOKUP(IO_Pre_14[[#This Row],[APP_ID]],Sheet1!$C$2:$C$9,1,FALSE)),"","Y")</f>
        <v/>
      </c>
      <c r="D678" s="6" t="s">
        <v>1531</v>
      </c>
      <c r="E678" s="6" t="s">
        <v>1532</v>
      </c>
      <c r="F678" s="6" t="s">
        <v>1062</v>
      </c>
      <c r="G678" s="13">
        <v>1914</v>
      </c>
      <c r="H678" s="7">
        <v>0</v>
      </c>
      <c r="I678" s="7">
        <v>0</v>
      </c>
      <c r="J678" s="7">
        <v>0</v>
      </c>
      <c r="K678" s="7">
        <v>0</v>
      </c>
      <c r="L678" s="7">
        <v>65</v>
      </c>
      <c r="M678" s="7">
        <v>162.5</v>
      </c>
      <c r="N678" s="7">
        <v>162.5</v>
      </c>
      <c r="O678" s="7">
        <v>162.5</v>
      </c>
      <c r="P678" s="7">
        <v>65</v>
      </c>
      <c r="Q678" s="7">
        <v>32.5</v>
      </c>
      <c r="R678" s="7">
        <v>0</v>
      </c>
      <c r="S678" s="7">
        <v>0</v>
      </c>
      <c r="T678" s="8">
        <f>SUM(IO_Pre_14[[#This Row],[JANUARY]:[DECEMBER]])</f>
        <v>650</v>
      </c>
      <c r="U678" t="s">
        <v>1498</v>
      </c>
    </row>
    <row r="679" spans="1:21" x14ac:dyDescent="0.25">
      <c r="A679" s="6" t="s">
        <v>855</v>
      </c>
      <c r="B679" s="6" t="str">
        <f>IF(ISERROR(VLOOKUP(IO_Pre_14[[#This Row],[APP_ID]],Table7[APPL_ID],1,FALSE)),"","Y")</f>
        <v>Y</v>
      </c>
      <c r="C679" s="6" t="str">
        <f>IF(ISERROR(VLOOKUP(IO_Pre_14[[#This Row],[APP_ID]],Sheet1!$C$2:$C$9,1,FALSE)),"","Y")</f>
        <v/>
      </c>
      <c r="D679" s="6" t="s">
        <v>1531</v>
      </c>
      <c r="E679" s="6" t="s">
        <v>1533</v>
      </c>
      <c r="F679" s="6" t="s">
        <v>845</v>
      </c>
      <c r="G679" s="6">
        <v>1900</v>
      </c>
      <c r="H679" s="7">
        <v>19</v>
      </c>
      <c r="I679" s="7">
        <v>0</v>
      </c>
      <c r="J679" s="7">
        <v>0</v>
      </c>
      <c r="K679" s="7">
        <v>0</v>
      </c>
      <c r="L679" s="7">
        <v>504</v>
      </c>
      <c r="M679" s="7">
        <v>1561</v>
      </c>
      <c r="N679" s="7">
        <v>985</v>
      </c>
      <c r="O679" s="7">
        <v>802</v>
      </c>
      <c r="P679" s="7">
        <v>531</v>
      </c>
      <c r="Q679" s="7">
        <v>243</v>
      </c>
      <c r="R679" s="7">
        <v>93</v>
      </c>
      <c r="S679" s="7">
        <v>0</v>
      </c>
      <c r="T679" s="8">
        <f>SUM(IO_Pre_14[[#This Row],[JANUARY]:[DECEMBER]])</f>
        <v>4738</v>
      </c>
      <c r="U679" s="11"/>
    </row>
    <row r="680" spans="1:21" x14ac:dyDescent="0.25">
      <c r="A680" s="6" t="s">
        <v>1252</v>
      </c>
      <c r="B680" s="6" t="str">
        <f>IF(ISERROR(VLOOKUP(IO_Pre_14[[#This Row],[APP_ID]],Table7[APPL_ID],1,FALSE)),"","Y")</f>
        <v>Y</v>
      </c>
      <c r="C680" s="6" t="str">
        <f>IF(ISERROR(VLOOKUP(IO_Pre_14[[#This Row],[APP_ID]],Sheet1!$C$2:$C$9,1,FALSE)),"","Y")</f>
        <v/>
      </c>
      <c r="D680" s="6" t="s">
        <v>1531</v>
      </c>
      <c r="E680" s="6" t="s">
        <v>1533</v>
      </c>
      <c r="F680" s="6" t="s">
        <v>1253</v>
      </c>
      <c r="G680" s="6">
        <v>1869</v>
      </c>
      <c r="H680" s="7">
        <v>0</v>
      </c>
      <c r="I680" s="7">
        <v>0</v>
      </c>
      <c r="J680" s="7">
        <v>96.4</v>
      </c>
      <c r="K680" s="7">
        <v>137.87</v>
      </c>
      <c r="L680" s="7">
        <v>231.32</v>
      </c>
      <c r="M680" s="7">
        <v>223.66</v>
      </c>
      <c r="N680" s="7">
        <v>209.02</v>
      </c>
      <c r="O680" s="7">
        <v>186.37</v>
      </c>
      <c r="P680" s="7">
        <v>143.63</v>
      </c>
      <c r="Q680" s="7">
        <v>101.75</v>
      </c>
      <c r="R680" s="7">
        <v>0</v>
      </c>
      <c r="S680" s="7">
        <v>0</v>
      </c>
      <c r="T680" s="8">
        <f>SUM(IO_Pre_14[[#This Row],[JANUARY]:[DECEMBER]])</f>
        <v>1330.02</v>
      </c>
      <c r="U680" s="11"/>
    </row>
    <row r="681" spans="1:21" x14ac:dyDescent="0.25">
      <c r="A681" s="6" t="s">
        <v>1231</v>
      </c>
      <c r="B681" s="6" t="str">
        <f>IF(ISERROR(VLOOKUP(IO_Pre_14[[#This Row],[APP_ID]],Table7[APPL_ID],1,FALSE)),"","Y")</f>
        <v>Y</v>
      </c>
      <c r="C681" s="6" t="str">
        <f>IF(ISERROR(VLOOKUP(IO_Pre_14[[#This Row],[APP_ID]],Sheet1!$C$2:$C$9,1,FALSE)),"","Y")</f>
        <v/>
      </c>
      <c r="D681" s="6" t="s">
        <v>1531</v>
      </c>
      <c r="E681" s="6" t="s">
        <v>1532</v>
      </c>
      <c r="F681" s="6" t="s">
        <v>1062</v>
      </c>
      <c r="G681" s="13">
        <v>1914</v>
      </c>
      <c r="H681" s="7">
        <v>0</v>
      </c>
      <c r="I681" s="7">
        <v>0</v>
      </c>
      <c r="J681" s="7">
        <v>0</v>
      </c>
      <c r="K681" s="7">
        <v>0</v>
      </c>
      <c r="L681" s="7">
        <v>200</v>
      </c>
      <c r="M681" s="7">
        <v>500</v>
      </c>
      <c r="N681" s="7">
        <v>500</v>
      </c>
      <c r="O681" s="7">
        <v>500</v>
      </c>
      <c r="P681" s="7">
        <v>200</v>
      </c>
      <c r="Q681" s="7">
        <v>100</v>
      </c>
      <c r="R681" s="7">
        <v>0</v>
      </c>
      <c r="S681" s="7">
        <v>0</v>
      </c>
      <c r="T681" s="8">
        <f>SUM(IO_Pre_14[[#This Row],[JANUARY]:[DECEMBER]])</f>
        <v>2000</v>
      </c>
      <c r="U681" t="s">
        <v>1498</v>
      </c>
    </row>
    <row r="682" spans="1:21" x14ac:dyDescent="0.25">
      <c r="A682" s="6" t="s">
        <v>1236</v>
      </c>
      <c r="B682" s="6" t="str">
        <f>IF(ISERROR(VLOOKUP(IO_Pre_14[[#This Row],[APP_ID]],Table7[APPL_ID],1,FALSE)),"","Y")</f>
        <v>Y</v>
      </c>
      <c r="C682" s="6" t="str">
        <f>IF(ISERROR(VLOOKUP(IO_Pre_14[[#This Row],[APP_ID]],Sheet1!$C$2:$C$9,1,FALSE)),"","Y")</f>
        <v/>
      </c>
      <c r="D682" s="6" t="s">
        <v>1531</v>
      </c>
      <c r="E682" s="6" t="s">
        <v>1532</v>
      </c>
      <c r="F682" s="6" t="s">
        <v>1062</v>
      </c>
      <c r="G682" s="13">
        <v>1914</v>
      </c>
      <c r="H682" s="7">
        <v>0</v>
      </c>
      <c r="I682" s="7">
        <v>0</v>
      </c>
      <c r="J682" s="7">
        <v>0</v>
      </c>
      <c r="K682" s="7">
        <v>0</v>
      </c>
      <c r="L682" s="7">
        <v>266</v>
      </c>
      <c r="M682" s="7">
        <v>665</v>
      </c>
      <c r="N682" s="7">
        <v>665</v>
      </c>
      <c r="O682" s="7">
        <v>665</v>
      </c>
      <c r="P682" s="7">
        <v>266</v>
      </c>
      <c r="Q682" s="7">
        <v>133</v>
      </c>
      <c r="R682" s="7">
        <v>0</v>
      </c>
      <c r="S682" s="7">
        <v>0</v>
      </c>
      <c r="T682" s="8">
        <f>SUM(IO_Pre_14[[#This Row],[JANUARY]:[DECEMBER]])</f>
        <v>2660</v>
      </c>
      <c r="U682" t="s">
        <v>1498</v>
      </c>
    </row>
    <row r="683" spans="1:21" x14ac:dyDescent="0.25">
      <c r="A683" s="6" t="s">
        <v>269</v>
      </c>
      <c r="B683" s="6" t="str">
        <f>IF(ISERROR(VLOOKUP(IO_Pre_14[[#This Row],[APP_ID]],Table7[APPL_ID],1,FALSE)),"","Y")</f>
        <v>Y</v>
      </c>
      <c r="C683" s="6" t="str">
        <f>IF(ISERROR(VLOOKUP(IO_Pre_14[[#This Row],[APP_ID]],Sheet1!$C$2:$C$9,1,FALSE)),"","Y")</f>
        <v/>
      </c>
      <c r="D683" s="6" t="s">
        <v>1531</v>
      </c>
      <c r="E683" s="6" t="s">
        <v>1532</v>
      </c>
      <c r="F683" s="6" t="s">
        <v>270</v>
      </c>
      <c r="G683" s="6">
        <v>1874</v>
      </c>
      <c r="H683" s="7">
        <v>10.47</v>
      </c>
      <c r="I683" s="7">
        <v>0</v>
      </c>
      <c r="J683" s="7">
        <v>0</v>
      </c>
      <c r="K683" s="7">
        <v>13.45</v>
      </c>
      <c r="L683" s="7">
        <v>32.74</v>
      </c>
      <c r="M683" s="7">
        <v>35.619999999999997</v>
      </c>
      <c r="N683" s="7">
        <v>34.85</v>
      </c>
      <c r="O683" s="7">
        <v>31.38</v>
      </c>
      <c r="P683" s="7">
        <v>22.49</v>
      </c>
      <c r="Q683" s="7">
        <v>17.850000000000001</v>
      </c>
      <c r="R683" s="7">
        <v>0</v>
      </c>
      <c r="S683" s="7">
        <v>0</v>
      </c>
      <c r="T683" s="8">
        <f>SUM(IO_Pre_14[[#This Row],[JANUARY]:[DECEMBER]])</f>
        <v>198.85</v>
      </c>
      <c r="U683" s="11"/>
    </row>
    <row r="684" spans="1:21" x14ac:dyDescent="0.25">
      <c r="A684" s="6" t="s">
        <v>1448</v>
      </c>
      <c r="B684" s="6" t="str">
        <f>IF(ISERROR(VLOOKUP(IO_Pre_14[[#This Row],[APP_ID]],Table7[APPL_ID],1,FALSE)),"","Y")</f>
        <v>Y</v>
      </c>
      <c r="C684" s="6" t="str">
        <f>IF(ISERROR(VLOOKUP(IO_Pre_14[[#This Row],[APP_ID]],Sheet1!$C$2:$C$9,1,FALSE)),"","Y")</f>
        <v/>
      </c>
      <c r="D684" s="6" t="s">
        <v>1531</v>
      </c>
      <c r="E684" s="6" t="s">
        <v>1533</v>
      </c>
      <c r="F684" s="6" t="s">
        <v>1446</v>
      </c>
      <c r="G684" s="6">
        <v>1860</v>
      </c>
      <c r="H684" s="7">
        <v>0</v>
      </c>
      <c r="I684" s="7">
        <v>0</v>
      </c>
      <c r="J684" s="7">
        <v>0</v>
      </c>
      <c r="K684" s="7">
        <v>23.36</v>
      </c>
      <c r="L684" s="7">
        <v>54.47</v>
      </c>
      <c r="M684" s="7">
        <v>84.4</v>
      </c>
      <c r="N684" s="7">
        <v>80.989999999999995</v>
      </c>
      <c r="O684" s="7">
        <v>70.27</v>
      </c>
      <c r="P684" s="7">
        <v>42.96</v>
      </c>
      <c r="Q684" s="7">
        <v>22.84</v>
      </c>
      <c r="R684" s="7">
        <v>0</v>
      </c>
      <c r="S684" s="7">
        <v>0</v>
      </c>
      <c r="T684" s="8">
        <f>SUM(IO_Pre_14[[#This Row],[JANUARY]:[DECEMBER]])</f>
        <v>379.28999999999996</v>
      </c>
      <c r="U684" s="11"/>
    </row>
    <row r="685" spans="1:21" x14ac:dyDescent="0.25">
      <c r="A685" s="6" t="s">
        <v>530</v>
      </c>
      <c r="B685" s="6" t="str">
        <f>IF(ISERROR(VLOOKUP(IO_Pre_14[[#This Row],[APP_ID]],Table7[APPL_ID],1,FALSE)),"","Y")</f>
        <v>Y</v>
      </c>
      <c r="C685" s="6" t="str">
        <f>IF(ISERROR(VLOOKUP(IO_Pre_14[[#This Row],[APP_ID]],Sheet1!$C$2:$C$9,1,FALSE)),"","Y")</f>
        <v/>
      </c>
      <c r="D685" s="6" t="s">
        <v>1531</v>
      </c>
      <c r="E685" s="6" t="s">
        <v>1533</v>
      </c>
      <c r="F685" s="6" t="s">
        <v>531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8">
        <f>SUM(IO_Pre_14[[#This Row],[JANUARY]:[DECEMBER]])</f>
        <v>0</v>
      </c>
      <c r="U685" s="11"/>
    </row>
    <row r="686" spans="1:21" x14ac:dyDescent="0.25">
      <c r="A686" s="6" t="s">
        <v>1101</v>
      </c>
      <c r="B686" s="6" t="str">
        <f>IF(ISERROR(VLOOKUP(IO_Pre_14[[#This Row],[APP_ID]],Table7[APPL_ID],1,FALSE)),"","Y")</f>
        <v>Y</v>
      </c>
      <c r="C686" s="6" t="str">
        <f>IF(ISERROR(VLOOKUP(IO_Pre_14[[#This Row],[APP_ID]],Sheet1!$C$2:$C$9,1,FALSE)),"","Y")</f>
        <v/>
      </c>
      <c r="D686" s="6" t="s">
        <v>1531</v>
      </c>
      <c r="E686" s="6" t="s">
        <v>1532</v>
      </c>
      <c r="F686" s="6" t="s">
        <v>1102</v>
      </c>
      <c r="G686" s="6">
        <v>1869</v>
      </c>
      <c r="H686" s="7">
        <v>0</v>
      </c>
      <c r="I686" s="7">
        <v>0</v>
      </c>
      <c r="J686" s="7">
        <v>0</v>
      </c>
      <c r="K686" s="7">
        <v>24.73</v>
      </c>
      <c r="L686" s="7">
        <v>73.06</v>
      </c>
      <c r="M686" s="7">
        <v>138.30000000000001</v>
      </c>
      <c r="N686" s="7">
        <v>114.07</v>
      </c>
      <c r="O686" s="7">
        <v>31.58</v>
      </c>
      <c r="P686" s="7">
        <v>16.13</v>
      </c>
      <c r="Q686" s="7">
        <v>0</v>
      </c>
      <c r="R686" s="7">
        <v>0</v>
      </c>
      <c r="S686" s="7">
        <v>0</v>
      </c>
      <c r="T686" s="8">
        <f>SUM(IO_Pre_14[[#This Row],[JANUARY]:[DECEMBER]])</f>
        <v>397.87</v>
      </c>
      <c r="U686" s="11"/>
    </row>
    <row r="687" spans="1:21" x14ac:dyDescent="0.25">
      <c r="A687" s="6" t="s">
        <v>885</v>
      </c>
      <c r="B687" s="6" t="str">
        <f>IF(ISERROR(VLOOKUP(IO_Pre_14[[#This Row],[APP_ID]],Table7[APPL_ID],1,FALSE)),"","Y")</f>
        <v>Y</v>
      </c>
      <c r="C687" s="6" t="str">
        <f>IF(ISERROR(VLOOKUP(IO_Pre_14[[#This Row],[APP_ID]],Sheet1!$C$2:$C$9,1,FALSE)),"","Y")</f>
        <v/>
      </c>
      <c r="D687" s="6" t="s">
        <v>1531</v>
      </c>
      <c r="E687" s="6" t="s">
        <v>1533</v>
      </c>
      <c r="F687" s="6" t="s">
        <v>882</v>
      </c>
      <c r="G687" s="6">
        <v>1860</v>
      </c>
      <c r="H687" s="7">
        <v>0</v>
      </c>
      <c r="I687" s="7">
        <v>0</v>
      </c>
      <c r="J687" s="7">
        <v>0</v>
      </c>
      <c r="K687" s="7">
        <v>26.75</v>
      </c>
      <c r="L687" s="7">
        <v>91.76</v>
      </c>
      <c r="M687" s="7">
        <v>160.09</v>
      </c>
      <c r="N687" s="7">
        <v>159.94999999999999</v>
      </c>
      <c r="O687" s="7">
        <v>127.04</v>
      </c>
      <c r="P687" s="7">
        <v>77.2</v>
      </c>
      <c r="Q687" s="7">
        <v>16.48</v>
      </c>
      <c r="R687" s="7">
        <v>0</v>
      </c>
      <c r="S687" s="7">
        <v>0</v>
      </c>
      <c r="T687" s="8">
        <f>SUM(IO_Pre_14[[#This Row],[JANUARY]:[DECEMBER]])</f>
        <v>659.2700000000001</v>
      </c>
      <c r="U687" s="11"/>
    </row>
    <row r="688" spans="1:21" x14ac:dyDescent="0.25">
      <c r="A688" s="6" t="s">
        <v>441</v>
      </c>
      <c r="B688" s="6" t="str">
        <f>IF(ISERROR(VLOOKUP(IO_Pre_14[[#This Row],[APP_ID]],Table7[APPL_ID],1,FALSE)),"","Y")</f>
        <v>Y</v>
      </c>
      <c r="C688" s="6" t="str">
        <f>IF(ISERROR(VLOOKUP(IO_Pre_14[[#This Row],[APP_ID]],Sheet1!$C$2:$C$9,1,FALSE)),"","Y")</f>
        <v/>
      </c>
      <c r="D688" s="6" t="s">
        <v>1531</v>
      </c>
      <c r="E688" s="6" t="s">
        <v>1533</v>
      </c>
      <c r="F688" s="6" t="s">
        <v>440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  <c r="R688" s="7">
        <v>0</v>
      </c>
      <c r="S688" s="7">
        <v>0</v>
      </c>
      <c r="T688" s="8">
        <f>SUM(IO_Pre_14[[#This Row],[JANUARY]:[DECEMBER]])</f>
        <v>0</v>
      </c>
      <c r="U688" s="11"/>
    </row>
    <row r="689" spans="1:21" x14ac:dyDescent="0.25">
      <c r="A689" s="6" t="s">
        <v>1232</v>
      </c>
      <c r="B689" s="6" t="str">
        <f>IF(ISERROR(VLOOKUP(IO_Pre_14[[#This Row],[APP_ID]],Table7[APPL_ID],1,FALSE)),"","Y")</f>
        <v>Y</v>
      </c>
      <c r="C689" s="6" t="str">
        <f>IF(ISERROR(VLOOKUP(IO_Pre_14[[#This Row],[APP_ID]],Sheet1!$C$2:$C$9,1,FALSE)),"","Y")</f>
        <v/>
      </c>
      <c r="D689" s="6" t="s">
        <v>1531</v>
      </c>
      <c r="E689" s="6" t="s">
        <v>1533</v>
      </c>
      <c r="F689" s="6" t="s">
        <v>1233</v>
      </c>
      <c r="G689" s="12">
        <v>1876</v>
      </c>
      <c r="H689" s="7">
        <v>0</v>
      </c>
      <c r="I689" s="7">
        <v>0</v>
      </c>
      <c r="J689" s="7">
        <v>0</v>
      </c>
      <c r="K689" s="7">
        <v>114.08</v>
      </c>
      <c r="L689" s="7">
        <v>114.08</v>
      </c>
      <c r="M689" s="7">
        <v>306.58</v>
      </c>
      <c r="N689" s="7">
        <v>306.58</v>
      </c>
      <c r="O689" s="7">
        <v>114.08</v>
      </c>
      <c r="P689" s="7">
        <v>0</v>
      </c>
      <c r="Q689" s="7">
        <v>0</v>
      </c>
      <c r="R689" s="7">
        <v>0</v>
      </c>
      <c r="S689" s="7">
        <v>0</v>
      </c>
      <c r="T689" s="8">
        <f>SUM(IO_Pre_14[[#This Row],[JANUARY]:[DECEMBER]])</f>
        <v>955.4</v>
      </c>
      <c r="U689" s="11"/>
    </row>
    <row r="690" spans="1:21" x14ac:dyDescent="0.25">
      <c r="A690" s="6" t="s">
        <v>883</v>
      </c>
      <c r="B690" s="6" t="str">
        <f>IF(ISERROR(VLOOKUP(IO_Pre_14[[#This Row],[APP_ID]],Table7[APPL_ID],1,FALSE)),"","Y")</f>
        <v>Y</v>
      </c>
      <c r="C690" s="6" t="str">
        <f>IF(ISERROR(VLOOKUP(IO_Pre_14[[#This Row],[APP_ID]],Sheet1!$C$2:$C$9,1,FALSE)),"","Y")</f>
        <v/>
      </c>
      <c r="D690" s="6" t="s">
        <v>1531</v>
      </c>
      <c r="E690" s="6" t="s">
        <v>1533</v>
      </c>
      <c r="F690" s="6" t="s">
        <v>882</v>
      </c>
      <c r="G690" s="6">
        <v>1867</v>
      </c>
      <c r="H690" s="7">
        <v>0</v>
      </c>
      <c r="I690" s="7">
        <v>0</v>
      </c>
      <c r="J690" s="7">
        <v>0</v>
      </c>
      <c r="K690" s="7">
        <v>21.6</v>
      </c>
      <c r="L690" s="7">
        <v>74.08</v>
      </c>
      <c r="M690" s="7">
        <v>129.24</v>
      </c>
      <c r="N690" s="7">
        <v>129.13</v>
      </c>
      <c r="O690" s="7">
        <v>102.56</v>
      </c>
      <c r="P690" s="7">
        <v>62.33</v>
      </c>
      <c r="Q690" s="7">
        <v>13.3</v>
      </c>
      <c r="R690" s="7">
        <v>0</v>
      </c>
      <c r="S690" s="7">
        <v>0</v>
      </c>
      <c r="T690" s="8">
        <f>SUM(IO_Pre_14[[#This Row],[JANUARY]:[DECEMBER]])</f>
        <v>532.24</v>
      </c>
      <c r="U690" s="11"/>
    </row>
    <row r="691" spans="1:21" x14ac:dyDescent="0.25">
      <c r="A691" s="6" t="s">
        <v>302</v>
      </c>
      <c r="B691" s="6" t="str">
        <f>IF(ISERROR(VLOOKUP(IO_Pre_14[[#This Row],[APP_ID]],Table7[APPL_ID],1,FALSE)),"","Y")</f>
        <v>Y</v>
      </c>
      <c r="C691" s="6" t="str">
        <f>IF(ISERROR(VLOOKUP(IO_Pre_14[[#This Row],[APP_ID]],Sheet1!$C$2:$C$9,1,FALSE)),"","Y")</f>
        <v/>
      </c>
      <c r="D691" s="6" t="s">
        <v>1531</v>
      </c>
      <c r="E691" s="6" t="s">
        <v>1532</v>
      </c>
      <c r="F691" s="6" t="s">
        <v>299</v>
      </c>
      <c r="G691" s="6">
        <v>1873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81.99</v>
      </c>
      <c r="N691" s="7">
        <v>88.44</v>
      </c>
      <c r="O691" s="7">
        <v>61.87</v>
      </c>
      <c r="P691" s="7">
        <v>5.23</v>
      </c>
      <c r="Q691" s="7">
        <v>0</v>
      </c>
      <c r="R691" s="7">
        <v>0</v>
      </c>
      <c r="S691" s="7">
        <v>0</v>
      </c>
      <c r="T691" s="8">
        <f>SUM(IO_Pre_14[[#This Row],[JANUARY]:[DECEMBER]])</f>
        <v>237.53</v>
      </c>
      <c r="U691" s="11"/>
    </row>
    <row r="692" spans="1:21" x14ac:dyDescent="0.25">
      <c r="A692" s="6" t="s">
        <v>298</v>
      </c>
      <c r="B692" s="6" t="str">
        <f>IF(ISERROR(VLOOKUP(IO_Pre_14[[#This Row],[APP_ID]],Table7[APPL_ID],1,FALSE)),"","Y")</f>
        <v>Y</v>
      </c>
      <c r="C692" s="6" t="str">
        <f>IF(ISERROR(VLOOKUP(IO_Pre_14[[#This Row],[APP_ID]],Sheet1!$C$2:$C$9,1,FALSE)),"","Y")</f>
        <v/>
      </c>
      <c r="D692" s="6" t="s">
        <v>1531</v>
      </c>
      <c r="E692" s="6" t="s">
        <v>1532</v>
      </c>
      <c r="F692" s="6" t="s">
        <v>299</v>
      </c>
      <c r="G692" s="6">
        <v>1873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102.67</v>
      </c>
      <c r="N692" s="7">
        <v>110.74</v>
      </c>
      <c r="O692" s="7">
        <v>77.48</v>
      </c>
      <c r="P692" s="7">
        <v>6.54</v>
      </c>
      <c r="Q692" s="7">
        <v>0</v>
      </c>
      <c r="R692" s="7">
        <v>0</v>
      </c>
      <c r="S692" s="7">
        <v>0</v>
      </c>
      <c r="T692" s="8">
        <f>SUM(IO_Pre_14[[#This Row],[JANUARY]:[DECEMBER]])</f>
        <v>297.43</v>
      </c>
      <c r="U692" s="11"/>
    </row>
    <row r="693" spans="1:21" x14ac:dyDescent="0.25">
      <c r="A693" s="6" t="s">
        <v>828</v>
      </c>
      <c r="B693" s="6" t="str">
        <f>IF(ISERROR(VLOOKUP(IO_Pre_14[[#This Row],[APP_ID]],Table7[APPL_ID],1,FALSE)),"","Y")</f>
        <v>Y</v>
      </c>
      <c r="C693" s="6" t="str">
        <f>IF(ISERROR(VLOOKUP(IO_Pre_14[[#This Row],[APP_ID]],Sheet1!$C$2:$C$9,1,FALSE)),"","Y")</f>
        <v/>
      </c>
      <c r="D693" s="6" t="s">
        <v>1531</v>
      </c>
      <c r="E693" s="6" t="s">
        <v>1532</v>
      </c>
      <c r="F693" s="6" t="s">
        <v>829</v>
      </c>
      <c r="G693" s="12">
        <v>1869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  <c r="Q693" s="7">
        <v>0</v>
      </c>
      <c r="R693" s="7">
        <v>0</v>
      </c>
      <c r="S693" s="7">
        <v>0</v>
      </c>
      <c r="T693" s="8">
        <f>SUM(IO_Pre_14[[#This Row],[JANUARY]:[DECEMBER]])</f>
        <v>0</v>
      </c>
      <c r="U693" s="11"/>
    </row>
    <row r="694" spans="1:21" x14ac:dyDescent="0.25">
      <c r="A694" s="6" t="s">
        <v>767</v>
      </c>
      <c r="B694" s="6" t="str">
        <f>IF(ISERROR(VLOOKUP(IO_Pre_14[[#This Row],[APP_ID]],Table7[APPL_ID],1,FALSE)),"","Y")</f>
        <v>Y</v>
      </c>
      <c r="C694" s="6" t="str">
        <f>IF(ISERROR(VLOOKUP(IO_Pre_14[[#This Row],[APP_ID]],Sheet1!$C$2:$C$9,1,FALSE)),"","Y")</f>
        <v/>
      </c>
      <c r="D694" s="6" t="s">
        <v>1531</v>
      </c>
      <c r="E694" s="6" t="s">
        <v>1532</v>
      </c>
      <c r="F694" s="6" t="s">
        <v>768</v>
      </c>
      <c r="G694" s="6">
        <v>1869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8">
        <f>SUM(IO_Pre_14[[#This Row],[JANUARY]:[DECEMBER]])</f>
        <v>0</v>
      </c>
      <c r="U694" s="11"/>
    </row>
    <row r="695" spans="1:21" x14ac:dyDescent="0.25">
      <c r="A695" s="6" t="s">
        <v>847</v>
      </c>
      <c r="B695" s="6" t="str">
        <f>IF(ISERROR(VLOOKUP(IO_Pre_14[[#This Row],[APP_ID]],Table7[APPL_ID],1,FALSE)),"","Y")</f>
        <v>Y</v>
      </c>
      <c r="C695" s="6" t="str">
        <f>IF(ISERROR(VLOOKUP(IO_Pre_14[[#This Row],[APP_ID]],Sheet1!$C$2:$C$9,1,FALSE)),"","Y")</f>
        <v/>
      </c>
      <c r="D695" s="6" t="s">
        <v>1531</v>
      </c>
      <c r="E695" s="6" t="s">
        <v>1533</v>
      </c>
      <c r="F695" s="6" t="s">
        <v>848</v>
      </c>
      <c r="G695" s="6">
        <v>1860</v>
      </c>
      <c r="H695" s="7">
        <v>16.2</v>
      </c>
      <c r="I695" s="7">
        <v>5.22</v>
      </c>
      <c r="J695" s="7">
        <v>8.25</v>
      </c>
      <c r="K695" s="7">
        <v>18.14</v>
      </c>
      <c r="L695" s="7">
        <v>51.4</v>
      </c>
      <c r="M695" s="7">
        <v>59.3</v>
      </c>
      <c r="N695" s="7">
        <v>56.6</v>
      </c>
      <c r="O695" s="7">
        <v>48.7</v>
      </c>
      <c r="P695" s="7">
        <v>36.6</v>
      </c>
      <c r="Q695" s="7">
        <v>20.399999999999999</v>
      </c>
      <c r="R695" s="7">
        <v>5.6</v>
      </c>
      <c r="S695" s="7">
        <v>7</v>
      </c>
      <c r="T695" s="8">
        <f>SUM(IO_Pre_14[[#This Row],[JANUARY]:[DECEMBER]])</f>
        <v>333.41</v>
      </c>
      <c r="U695" s="11"/>
    </row>
    <row r="696" spans="1:21" x14ac:dyDescent="0.25">
      <c r="A696" s="6" t="s">
        <v>1363</v>
      </c>
      <c r="B696" s="6" t="str">
        <f>IF(ISERROR(VLOOKUP(IO_Pre_14[[#This Row],[APP_ID]],Table7[APPL_ID],1,FALSE)),"","Y")</f>
        <v>Y</v>
      </c>
      <c r="C696" s="6" t="str">
        <f>IF(ISERROR(VLOOKUP(IO_Pre_14[[#This Row],[APP_ID]],Sheet1!$C$2:$C$9,1,FALSE)),"","Y")</f>
        <v/>
      </c>
      <c r="D696" s="6" t="s">
        <v>1531</v>
      </c>
      <c r="E696" s="6" t="s">
        <v>1532</v>
      </c>
      <c r="F696" s="6" t="s">
        <v>324</v>
      </c>
      <c r="G696" s="6">
        <v>1876</v>
      </c>
      <c r="H696" s="7">
        <v>32.799999999999997</v>
      </c>
      <c r="I696" s="7">
        <v>20.93</v>
      </c>
      <c r="J696" s="7">
        <v>40.200000000000003</v>
      </c>
      <c r="K696" s="7">
        <v>54.62</v>
      </c>
      <c r="L696" s="7">
        <v>88.35</v>
      </c>
      <c r="M696" s="7">
        <v>116.38</v>
      </c>
      <c r="N696" s="7">
        <v>106.56</v>
      </c>
      <c r="O696" s="7">
        <v>56.94</v>
      </c>
      <c r="P696" s="7">
        <v>33.06</v>
      </c>
      <c r="Q696" s="7">
        <v>19.72</v>
      </c>
      <c r="R696" s="7">
        <v>15.17</v>
      </c>
      <c r="S696" s="7">
        <v>14.87</v>
      </c>
      <c r="T696" s="8">
        <f>SUM(IO_Pre_14[[#This Row],[JANUARY]:[DECEMBER]])</f>
        <v>599.59999999999991</v>
      </c>
      <c r="U696" s="11"/>
    </row>
    <row r="697" spans="1:21" x14ac:dyDescent="0.25">
      <c r="A697" s="6" t="s">
        <v>1364</v>
      </c>
      <c r="B697" s="6" t="str">
        <f>IF(ISERROR(VLOOKUP(IO_Pre_14[[#This Row],[APP_ID]],Table7[APPL_ID],1,FALSE)),"","Y")</f>
        <v>Y</v>
      </c>
      <c r="C697" s="6" t="str">
        <f>IF(ISERROR(VLOOKUP(IO_Pre_14[[#This Row],[APP_ID]],Sheet1!$C$2:$C$9,1,FALSE)),"","Y")</f>
        <v/>
      </c>
      <c r="D697" s="6" t="s">
        <v>1531</v>
      </c>
      <c r="E697" s="6" t="s">
        <v>1532</v>
      </c>
      <c r="F697" s="6" t="s">
        <v>324</v>
      </c>
      <c r="G697" s="6">
        <v>1876</v>
      </c>
      <c r="H697" s="7">
        <v>32.799999999999997</v>
      </c>
      <c r="I697" s="7">
        <v>20.93</v>
      </c>
      <c r="J697" s="7">
        <v>40.200000000000003</v>
      </c>
      <c r="K697" s="7">
        <v>54.62</v>
      </c>
      <c r="L697" s="7">
        <v>88.35</v>
      </c>
      <c r="M697" s="7">
        <v>116.38</v>
      </c>
      <c r="N697" s="7">
        <v>106.56</v>
      </c>
      <c r="O697" s="7">
        <v>56.94</v>
      </c>
      <c r="P697" s="7">
        <v>33.06</v>
      </c>
      <c r="Q697" s="7">
        <v>19.72</v>
      </c>
      <c r="R697" s="7">
        <v>15.17</v>
      </c>
      <c r="S697" s="7">
        <v>14.87</v>
      </c>
      <c r="T697" s="8">
        <f>SUM(IO_Pre_14[[#This Row],[JANUARY]:[DECEMBER]])</f>
        <v>599.59999999999991</v>
      </c>
      <c r="U697" s="11"/>
    </row>
    <row r="698" spans="1:21" x14ac:dyDescent="0.25">
      <c r="A698" s="6" t="s">
        <v>1362</v>
      </c>
      <c r="B698" s="6" t="str">
        <f>IF(ISERROR(VLOOKUP(IO_Pre_14[[#This Row],[APP_ID]],Table7[APPL_ID],1,FALSE)),"","Y")</f>
        <v>Y</v>
      </c>
      <c r="C698" s="6" t="str">
        <f>IF(ISERROR(VLOOKUP(IO_Pre_14[[#This Row],[APP_ID]],Sheet1!$C$2:$C$9,1,FALSE)),"","Y")</f>
        <v/>
      </c>
      <c r="D698" s="6" t="s">
        <v>1531</v>
      </c>
      <c r="E698" s="6" t="s">
        <v>1532</v>
      </c>
      <c r="F698" s="6" t="s">
        <v>1208</v>
      </c>
      <c r="G698" s="6">
        <v>1876</v>
      </c>
      <c r="H698" s="7">
        <v>55.51</v>
      </c>
      <c r="I698" s="7">
        <v>48.12</v>
      </c>
      <c r="J698" s="7">
        <v>80.209999999999994</v>
      </c>
      <c r="K698" s="7">
        <v>104.66</v>
      </c>
      <c r="L698" s="7">
        <v>143.72999999999999</v>
      </c>
      <c r="M698" s="7">
        <v>169.15</v>
      </c>
      <c r="N698" s="7">
        <v>176.55</v>
      </c>
      <c r="O698" s="7">
        <v>136.69</v>
      </c>
      <c r="P698" s="7">
        <v>106.43</v>
      </c>
      <c r="Q698" s="7">
        <v>48.07</v>
      </c>
      <c r="R698" s="7">
        <v>32.44</v>
      </c>
      <c r="S698" s="7">
        <v>27.59</v>
      </c>
      <c r="T698" s="8">
        <f>SUM(IO_Pre_14[[#This Row],[JANUARY]:[DECEMBER]])</f>
        <v>1129.1500000000001</v>
      </c>
      <c r="U698" s="11"/>
    </row>
    <row r="699" spans="1:21" x14ac:dyDescent="0.25">
      <c r="A699" s="6" t="s">
        <v>1361</v>
      </c>
      <c r="B699" s="6" t="str">
        <f>IF(ISERROR(VLOOKUP(IO_Pre_14[[#This Row],[APP_ID]],Table7[APPL_ID],1,FALSE)),"","Y")</f>
        <v>Y</v>
      </c>
      <c r="C699" s="6" t="str">
        <f>IF(ISERROR(VLOOKUP(IO_Pre_14[[#This Row],[APP_ID]],Sheet1!$C$2:$C$9,1,FALSE)),"","Y")</f>
        <v/>
      </c>
      <c r="D699" s="6" t="s">
        <v>1531</v>
      </c>
      <c r="E699" s="6" t="s">
        <v>1532</v>
      </c>
      <c r="F699" s="6" t="s">
        <v>1208</v>
      </c>
      <c r="G699" s="6">
        <v>1876</v>
      </c>
      <c r="H699" s="7">
        <v>55.51</v>
      </c>
      <c r="I699" s="7">
        <v>48.12</v>
      </c>
      <c r="J699" s="7">
        <v>80.209999999999994</v>
      </c>
      <c r="K699" s="7">
        <v>104.66</v>
      </c>
      <c r="L699" s="7">
        <v>143.72999999999999</v>
      </c>
      <c r="M699" s="7">
        <v>169.15</v>
      </c>
      <c r="N699" s="7">
        <v>176.55</v>
      </c>
      <c r="O699" s="7">
        <v>136.69</v>
      </c>
      <c r="P699" s="7">
        <v>106.43</v>
      </c>
      <c r="Q699" s="7">
        <v>48.07</v>
      </c>
      <c r="R699" s="7">
        <v>32.44</v>
      </c>
      <c r="S699" s="7">
        <v>27.59</v>
      </c>
      <c r="T699" s="8">
        <f>SUM(IO_Pre_14[[#This Row],[JANUARY]:[DECEMBER]])</f>
        <v>1129.1500000000001</v>
      </c>
      <c r="U699" s="11"/>
    </row>
    <row r="700" spans="1:21" x14ac:dyDescent="0.25">
      <c r="A700" s="6" t="s">
        <v>841</v>
      </c>
      <c r="B700" s="6" t="str">
        <f>IF(ISERROR(VLOOKUP(IO_Pre_14[[#This Row],[APP_ID]],Table7[APPL_ID],1,FALSE)),"","Y")</f>
        <v>Y</v>
      </c>
      <c r="C700" s="6" t="str">
        <f>IF(ISERROR(VLOOKUP(IO_Pre_14[[#This Row],[APP_ID]],Sheet1!$C$2:$C$9,1,FALSE)),"","Y")</f>
        <v/>
      </c>
      <c r="D700" s="6" t="s">
        <v>1531</v>
      </c>
      <c r="E700" s="6" t="s">
        <v>1532</v>
      </c>
      <c r="F700" s="6" t="s">
        <v>842</v>
      </c>
      <c r="G700" s="12">
        <v>1869</v>
      </c>
      <c r="H700" s="7">
        <v>0</v>
      </c>
      <c r="I700" s="7">
        <v>0</v>
      </c>
      <c r="J700" s="7">
        <v>0</v>
      </c>
      <c r="K700" s="7">
        <v>98.93</v>
      </c>
      <c r="L700" s="7">
        <v>107.49</v>
      </c>
      <c r="M700" s="7">
        <v>83.3</v>
      </c>
      <c r="N700" s="7">
        <v>78.27</v>
      </c>
      <c r="O700" s="7">
        <v>68.88</v>
      </c>
      <c r="P700" s="7">
        <v>52.51</v>
      </c>
      <c r="Q700" s="7">
        <v>0</v>
      </c>
      <c r="R700" s="7">
        <v>0</v>
      </c>
      <c r="S700" s="7">
        <v>0</v>
      </c>
      <c r="T700" s="8">
        <f>SUM(IO_Pre_14[[#This Row],[JANUARY]:[DECEMBER]])</f>
        <v>489.38</v>
      </c>
      <c r="U700" s="11"/>
    </row>
    <row r="701" spans="1:21" x14ac:dyDescent="0.25">
      <c r="A701" s="6" t="s">
        <v>817</v>
      </c>
      <c r="B701" s="6" t="str">
        <f>IF(ISERROR(VLOOKUP(IO_Pre_14[[#This Row],[APP_ID]],Table7[APPL_ID],1,FALSE)),"","Y")</f>
        <v>Y</v>
      </c>
      <c r="C701" s="6" t="str">
        <f>IF(ISERROR(VLOOKUP(IO_Pre_14[[#This Row],[APP_ID]],Sheet1!$C$2:$C$9,1,FALSE)),"","Y")</f>
        <v/>
      </c>
      <c r="D701" s="6" t="s">
        <v>1531</v>
      </c>
      <c r="E701" s="6" t="s">
        <v>1532</v>
      </c>
      <c r="F701" s="6" t="s">
        <v>818</v>
      </c>
      <c r="G701" s="6">
        <v>1876</v>
      </c>
      <c r="H701" s="7">
        <v>0</v>
      </c>
      <c r="I701" s="7">
        <v>0</v>
      </c>
      <c r="J701" s="7">
        <v>0</v>
      </c>
      <c r="K701" s="7">
        <v>16.38</v>
      </c>
      <c r="L701" s="7">
        <v>77.040000000000006</v>
      </c>
      <c r="M701" s="7">
        <v>161.88999999999999</v>
      </c>
      <c r="N701" s="7">
        <v>131.16</v>
      </c>
      <c r="O701" s="7">
        <v>0</v>
      </c>
      <c r="P701" s="7">
        <v>0</v>
      </c>
      <c r="Q701" s="7">
        <v>0</v>
      </c>
      <c r="R701" s="7">
        <v>0</v>
      </c>
      <c r="S701" s="7">
        <v>0</v>
      </c>
      <c r="T701" s="8">
        <f>SUM(IO_Pre_14[[#This Row],[JANUARY]:[DECEMBER]])</f>
        <v>386.47</v>
      </c>
      <c r="U701" s="11"/>
    </row>
    <row r="702" spans="1:21" x14ac:dyDescent="0.25">
      <c r="A702" s="6" t="s">
        <v>1389</v>
      </c>
      <c r="B702" s="6" t="str">
        <f>IF(ISERROR(VLOOKUP(IO_Pre_14[[#This Row],[APP_ID]],Table7[APPL_ID],1,FALSE)),"","Y")</f>
        <v>Y</v>
      </c>
      <c r="C702" s="6" t="str">
        <f>IF(ISERROR(VLOOKUP(IO_Pre_14[[#This Row],[APP_ID]],Sheet1!$C$2:$C$9,1,FALSE)),"","Y")</f>
        <v/>
      </c>
      <c r="D702" s="6" t="s">
        <v>1531</v>
      </c>
      <c r="E702" s="6" t="s">
        <v>1532</v>
      </c>
      <c r="F702" s="6" t="s">
        <v>1390</v>
      </c>
      <c r="G702" s="6">
        <v>1870</v>
      </c>
      <c r="H702" s="7">
        <v>0</v>
      </c>
      <c r="I702" s="7">
        <v>35.880000000000003</v>
      </c>
      <c r="J702" s="7">
        <v>65.760000000000005</v>
      </c>
      <c r="K702" s="7">
        <v>0</v>
      </c>
      <c r="L702" s="7">
        <v>63.59</v>
      </c>
      <c r="M702" s="7">
        <v>54.51</v>
      </c>
      <c r="N702" s="7">
        <v>96.84</v>
      </c>
      <c r="O702" s="7">
        <v>60.42</v>
      </c>
      <c r="P702" s="7">
        <v>60.78</v>
      </c>
      <c r="Q702" s="7">
        <v>0</v>
      </c>
      <c r="R702" s="7">
        <v>0</v>
      </c>
      <c r="S702" s="7">
        <v>0</v>
      </c>
      <c r="T702" s="8">
        <f>SUM(IO_Pre_14[[#This Row],[JANUARY]:[DECEMBER]])</f>
        <v>437.78000000000009</v>
      </c>
      <c r="U702" s="11"/>
    </row>
    <row r="703" spans="1:21" x14ac:dyDescent="0.25">
      <c r="A703" s="6" t="s">
        <v>1385</v>
      </c>
      <c r="B703" s="6" t="str">
        <f>IF(ISERROR(VLOOKUP(IO_Pre_14[[#This Row],[APP_ID]],Table7[APPL_ID],1,FALSE)),"","Y")</f>
        <v>Y</v>
      </c>
      <c r="C703" s="6" t="str">
        <f>IF(ISERROR(VLOOKUP(IO_Pre_14[[#This Row],[APP_ID]],Sheet1!$C$2:$C$9,1,FALSE)),"","Y")</f>
        <v/>
      </c>
      <c r="D703" s="6" t="s">
        <v>1531</v>
      </c>
      <c r="E703" s="6" t="s">
        <v>1532</v>
      </c>
      <c r="F703" s="6" t="s">
        <v>1386</v>
      </c>
      <c r="G703" s="6">
        <v>1865</v>
      </c>
      <c r="H703" s="7">
        <v>0</v>
      </c>
      <c r="I703" s="7">
        <v>0</v>
      </c>
      <c r="J703" s="7">
        <v>0</v>
      </c>
      <c r="K703" s="7">
        <v>82</v>
      </c>
      <c r="L703" s="7">
        <v>140.19999999999999</v>
      </c>
      <c r="M703" s="7">
        <v>212.92</v>
      </c>
      <c r="N703" s="7">
        <v>213.69</v>
      </c>
      <c r="O703" s="7">
        <v>147.52000000000001</v>
      </c>
      <c r="P703" s="7">
        <v>113.11</v>
      </c>
      <c r="Q703" s="7">
        <v>44.38</v>
      </c>
      <c r="R703" s="7">
        <v>0</v>
      </c>
      <c r="S703" s="7">
        <v>0</v>
      </c>
      <c r="T703" s="8">
        <f>SUM(IO_Pre_14[[#This Row],[JANUARY]:[DECEMBER]])</f>
        <v>953.81999999999994</v>
      </c>
      <c r="U703" s="11"/>
    </row>
    <row r="704" spans="1:21" x14ac:dyDescent="0.25">
      <c r="A704" s="6" t="s">
        <v>1142</v>
      </c>
      <c r="B704" s="6" t="str">
        <f>IF(ISERROR(VLOOKUP(IO_Pre_14[[#This Row],[APP_ID]],Table7[APPL_ID],1,FALSE)),"","Y")</f>
        <v>Y</v>
      </c>
      <c r="C704" s="6" t="str">
        <f>IF(ISERROR(VLOOKUP(IO_Pre_14[[#This Row],[APP_ID]],Sheet1!$C$2:$C$9,1,FALSE)),"","Y")</f>
        <v/>
      </c>
      <c r="D704" s="6" t="s">
        <v>1531</v>
      </c>
      <c r="E704" s="6" t="s">
        <v>1532</v>
      </c>
      <c r="F704" s="6" t="s">
        <v>660</v>
      </c>
      <c r="G704" s="6">
        <v>1865</v>
      </c>
      <c r="H704" s="7">
        <v>0</v>
      </c>
      <c r="I704" s="7">
        <v>48.35</v>
      </c>
      <c r="J704" s="7">
        <v>87.78</v>
      </c>
      <c r="K704" s="7">
        <v>112.94</v>
      </c>
      <c r="L704" s="7">
        <v>162.47</v>
      </c>
      <c r="M704" s="7">
        <v>177.59</v>
      </c>
      <c r="N704" s="7">
        <v>168.12</v>
      </c>
      <c r="O704" s="7">
        <v>144.04</v>
      </c>
      <c r="P704" s="7">
        <v>113.35</v>
      </c>
      <c r="Q704" s="7">
        <v>52.41</v>
      </c>
      <c r="R704" s="7">
        <v>0</v>
      </c>
      <c r="S704" s="7">
        <v>0</v>
      </c>
      <c r="T704" s="8">
        <f>SUM(IO_Pre_14[[#This Row],[JANUARY]:[DECEMBER]])</f>
        <v>1067.05</v>
      </c>
      <c r="U704" s="11"/>
    </row>
    <row r="705" spans="1:21" x14ac:dyDescent="0.25">
      <c r="A705" s="6" t="s">
        <v>1433</v>
      </c>
      <c r="B705" s="6" t="str">
        <f>IF(ISERROR(VLOOKUP(IO_Pre_14[[#This Row],[APP_ID]],Table7[APPL_ID],1,FALSE)),"","Y")</f>
        <v>Y</v>
      </c>
      <c r="C705" s="6" t="str">
        <f>IF(ISERROR(VLOOKUP(IO_Pre_14[[#This Row],[APP_ID]],Sheet1!$C$2:$C$9,1,FALSE)),"","Y")</f>
        <v/>
      </c>
      <c r="D705" s="6" t="s">
        <v>1531</v>
      </c>
      <c r="E705" s="6" t="s">
        <v>1532</v>
      </c>
      <c r="F705" s="6" t="s">
        <v>1434</v>
      </c>
      <c r="G705" s="12">
        <v>1865</v>
      </c>
      <c r="H705" s="7">
        <v>28.37</v>
      </c>
      <c r="I705" s="7">
        <v>10.76</v>
      </c>
      <c r="J705" s="7">
        <v>175.7</v>
      </c>
      <c r="K705" s="7">
        <v>343.36</v>
      </c>
      <c r="L705" s="7">
        <v>785.57</v>
      </c>
      <c r="M705" s="7">
        <v>1082.21</v>
      </c>
      <c r="N705" s="7">
        <v>1030.98</v>
      </c>
      <c r="O705" s="7">
        <v>887.34</v>
      </c>
      <c r="P705" s="7">
        <v>627.63</v>
      </c>
      <c r="Q705" s="7">
        <v>104.67</v>
      </c>
      <c r="R705" s="7">
        <v>135.78</v>
      </c>
      <c r="S705" s="7">
        <v>80.91</v>
      </c>
      <c r="T705" s="8">
        <f>SUM(IO_Pre_14[[#This Row],[JANUARY]:[DECEMBER]])</f>
        <v>5293.28</v>
      </c>
      <c r="U705" s="11"/>
    </row>
    <row r="706" spans="1:21" x14ac:dyDescent="0.25">
      <c r="A706" s="6" t="s">
        <v>881</v>
      </c>
      <c r="B706" s="6" t="str">
        <f>IF(ISERROR(VLOOKUP(IO_Pre_14[[#This Row],[APP_ID]],Table7[APPL_ID],1,FALSE)),"","Y")</f>
        <v>Y</v>
      </c>
      <c r="C706" s="6" t="str">
        <f>IF(ISERROR(VLOOKUP(IO_Pre_14[[#This Row],[APP_ID]],Sheet1!$C$2:$C$9,1,FALSE)),"","Y")</f>
        <v/>
      </c>
      <c r="D706" s="6" t="s">
        <v>1531</v>
      </c>
      <c r="E706" s="6" t="s">
        <v>1533</v>
      </c>
      <c r="F706" s="6" t="s">
        <v>882</v>
      </c>
      <c r="G706" s="6">
        <v>1865</v>
      </c>
      <c r="H706" s="7">
        <v>0</v>
      </c>
      <c r="I706" s="7">
        <v>0</v>
      </c>
      <c r="J706" s="7">
        <v>0</v>
      </c>
      <c r="K706" s="7">
        <v>21.04</v>
      </c>
      <c r="L706" s="7">
        <v>72.17</v>
      </c>
      <c r="M706" s="7">
        <v>125.9</v>
      </c>
      <c r="N706" s="7">
        <v>125.79</v>
      </c>
      <c r="O706" s="7">
        <v>99.91</v>
      </c>
      <c r="P706" s="7">
        <v>60.72</v>
      </c>
      <c r="Q706" s="7">
        <v>12.96</v>
      </c>
      <c r="R706" s="7">
        <v>0</v>
      </c>
      <c r="S706" s="7">
        <v>0</v>
      </c>
      <c r="T706" s="8">
        <f>SUM(IO_Pre_14[[#This Row],[JANUARY]:[DECEMBER]])</f>
        <v>518.49000000000012</v>
      </c>
      <c r="U706" s="11"/>
    </row>
    <row r="707" spans="1:21" x14ac:dyDescent="0.25">
      <c r="A707" s="6" t="s">
        <v>1014</v>
      </c>
      <c r="B707" s="6" t="str">
        <f>IF(ISERROR(VLOOKUP(IO_Pre_14[[#This Row],[APP_ID]],Table7[APPL_ID],1,FALSE)),"","Y")</f>
        <v>Y</v>
      </c>
      <c r="C707" s="6" t="str">
        <f>IF(ISERROR(VLOOKUP(IO_Pre_14[[#This Row],[APP_ID]],Sheet1!$C$2:$C$9,1,FALSE)),"","Y")</f>
        <v/>
      </c>
      <c r="D707" s="6" t="s">
        <v>1531</v>
      </c>
      <c r="E707" s="6" t="s">
        <v>1532</v>
      </c>
      <c r="F707" s="6" t="s">
        <v>1009</v>
      </c>
      <c r="G707" s="6">
        <v>1876</v>
      </c>
      <c r="H707" s="7">
        <v>0</v>
      </c>
      <c r="I707" s="7">
        <v>150</v>
      </c>
      <c r="J707" s="7">
        <v>150</v>
      </c>
      <c r="K707" s="7">
        <v>275</v>
      </c>
      <c r="L707" s="7">
        <v>375</v>
      </c>
      <c r="M707" s="7">
        <v>375</v>
      </c>
      <c r="N707" s="7">
        <v>375</v>
      </c>
      <c r="O707" s="7">
        <v>375</v>
      </c>
      <c r="P707" s="7">
        <v>200</v>
      </c>
      <c r="Q707" s="7">
        <v>150</v>
      </c>
      <c r="R707" s="7">
        <v>75</v>
      </c>
      <c r="S707" s="7">
        <v>0</v>
      </c>
      <c r="T707" s="8">
        <f>SUM(IO_Pre_14[[#This Row],[JANUARY]:[DECEMBER]])</f>
        <v>2500</v>
      </c>
      <c r="U707" s="11"/>
    </row>
    <row r="708" spans="1:21" x14ac:dyDescent="0.25">
      <c r="A708" s="6" t="s">
        <v>1051</v>
      </c>
      <c r="B708" s="6" t="str">
        <f>IF(ISERROR(VLOOKUP(IO_Pre_14[[#This Row],[APP_ID]],Table7[APPL_ID],1,FALSE)),"","Y")</f>
        <v>Y</v>
      </c>
      <c r="C708" s="6" t="str">
        <f>IF(ISERROR(VLOOKUP(IO_Pre_14[[#This Row],[APP_ID]],Sheet1!$C$2:$C$9,1,FALSE)),"","Y")</f>
        <v/>
      </c>
      <c r="D708" s="6" t="s">
        <v>1531</v>
      </c>
      <c r="E708" s="6" t="s">
        <v>1533</v>
      </c>
      <c r="F708" s="6" t="s">
        <v>1052</v>
      </c>
      <c r="G708" s="6">
        <v>1859</v>
      </c>
      <c r="H708" s="7">
        <v>0</v>
      </c>
      <c r="I708" s="7">
        <v>0</v>
      </c>
      <c r="J708" s="7">
        <v>0</v>
      </c>
      <c r="K708" s="7">
        <v>1196.69</v>
      </c>
      <c r="L708" s="7">
        <v>1610.29</v>
      </c>
      <c r="M708" s="7">
        <v>1727.71</v>
      </c>
      <c r="N708" s="7">
        <v>1595.49</v>
      </c>
      <c r="O708" s="7">
        <v>1387.69</v>
      </c>
      <c r="P708" s="7">
        <v>1176.96</v>
      </c>
      <c r="Q708" s="7">
        <v>669.76</v>
      </c>
      <c r="R708" s="7">
        <v>490.97</v>
      </c>
      <c r="S708" s="7">
        <v>0</v>
      </c>
      <c r="T708" s="8">
        <f>SUM(IO_Pre_14[[#This Row],[JANUARY]:[DECEMBER]])</f>
        <v>9855.5600000000013</v>
      </c>
      <c r="U708" s="11"/>
    </row>
    <row r="709" spans="1:21" x14ac:dyDescent="0.25">
      <c r="A709" s="6" t="s">
        <v>833</v>
      </c>
      <c r="B709" s="6" t="str">
        <f>IF(ISERROR(VLOOKUP(IO_Pre_14[[#This Row],[APP_ID]],Table7[APPL_ID],1,FALSE)),"","Y")</f>
        <v>Y</v>
      </c>
      <c r="C709" s="6" t="str">
        <f>IF(ISERROR(VLOOKUP(IO_Pre_14[[#This Row],[APP_ID]],Sheet1!$C$2:$C$9,1,FALSE)),"","Y")</f>
        <v/>
      </c>
      <c r="D709" s="6" t="s">
        <v>1531</v>
      </c>
      <c r="E709" s="6" t="s">
        <v>1532</v>
      </c>
      <c r="F709" s="6" t="s">
        <v>834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8">
        <f>SUM(IO_Pre_14[[#This Row],[JANUARY]:[DECEMBER]])</f>
        <v>0</v>
      </c>
      <c r="U709" s="11"/>
    </row>
    <row r="710" spans="1:21" x14ac:dyDescent="0.25">
      <c r="A710" s="6" t="s">
        <v>597</v>
      </c>
      <c r="B710" s="6" t="str">
        <f>IF(ISERROR(VLOOKUP(IO_Pre_14[[#This Row],[APP_ID]],Table7[APPL_ID],1,FALSE)),"","Y")</f>
        <v>Y</v>
      </c>
      <c r="C710" s="6" t="str">
        <f>IF(ISERROR(VLOOKUP(IO_Pre_14[[#This Row],[APP_ID]],Sheet1!$C$2:$C$9,1,FALSE)),"","Y")</f>
        <v/>
      </c>
      <c r="D710" s="6" t="s">
        <v>1531</v>
      </c>
      <c r="E710" s="6" t="s">
        <v>1532</v>
      </c>
      <c r="F710" s="6" t="s">
        <v>598</v>
      </c>
      <c r="G710" s="6">
        <v>1869</v>
      </c>
      <c r="H710" s="7">
        <v>0</v>
      </c>
      <c r="I710" s="7">
        <v>0</v>
      </c>
      <c r="J710" s="7">
        <v>14</v>
      </c>
      <c r="K710" s="7">
        <v>91</v>
      </c>
      <c r="L710" s="7">
        <v>131</v>
      </c>
      <c r="M710" s="7">
        <v>143</v>
      </c>
      <c r="N710" s="7">
        <v>154</v>
      </c>
      <c r="O710" s="7">
        <v>137</v>
      </c>
      <c r="P710" s="7">
        <v>0</v>
      </c>
      <c r="Q710" s="7">
        <v>0</v>
      </c>
      <c r="R710" s="7">
        <v>0</v>
      </c>
      <c r="S710" s="7">
        <v>0</v>
      </c>
      <c r="T710" s="8">
        <f>SUM(IO_Pre_14[[#This Row],[JANUARY]:[DECEMBER]])</f>
        <v>670</v>
      </c>
      <c r="U710" s="11"/>
    </row>
    <row r="711" spans="1:21" x14ac:dyDescent="0.25">
      <c r="A711" s="6" t="s">
        <v>1008</v>
      </c>
      <c r="B711" s="6" t="str">
        <f>IF(ISERROR(VLOOKUP(IO_Pre_14[[#This Row],[APP_ID]],Table7[APPL_ID],1,FALSE)),"","Y")</f>
        <v>Y</v>
      </c>
      <c r="C711" s="6" t="str">
        <f>IF(ISERROR(VLOOKUP(IO_Pre_14[[#This Row],[APP_ID]],Sheet1!$C$2:$C$9,1,FALSE)),"","Y")</f>
        <v/>
      </c>
      <c r="D711" s="6" t="s">
        <v>1531</v>
      </c>
      <c r="E711" s="6" t="s">
        <v>1532</v>
      </c>
      <c r="F711" s="6" t="s">
        <v>1009</v>
      </c>
      <c r="G711" s="6">
        <v>1876</v>
      </c>
      <c r="H711" s="7">
        <v>0</v>
      </c>
      <c r="I711" s="7">
        <v>75</v>
      </c>
      <c r="J711" s="7">
        <v>75</v>
      </c>
      <c r="K711" s="7">
        <v>150</v>
      </c>
      <c r="L711" s="7">
        <v>225</v>
      </c>
      <c r="M711" s="7">
        <v>225</v>
      </c>
      <c r="N711" s="7">
        <v>225</v>
      </c>
      <c r="O711" s="7">
        <v>225</v>
      </c>
      <c r="P711" s="7">
        <v>150</v>
      </c>
      <c r="Q711" s="7">
        <v>75</v>
      </c>
      <c r="R711" s="7">
        <v>75</v>
      </c>
      <c r="S711" s="7">
        <v>0</v>
      </c>
      <c r="T711" s="8">
        <f>SUM(IO_Pre_14[[#This Row],[JANUARY]:[DECEMBER]])</f>
        <v>1500</v>
      </c>
      <c r="U711" s="11"/>
    </row>
    <row r="712" spans="1:21" x14ac:dyDescent="0.25">
      <c r="A712" s="6" t="s">
        <v>599</v>
      </c>
      <c r="B712" s="6" t="str">
        <f>IF(ISERROR(VLOOKUP(IO_Pre_14[[#This Row],[APP_ID]],Table7[APPL_ID],1,FALSE)),"","Y")</f>
        <v>Y</v>
      </c>
      <c r="C712" s="6" t="str">
        <f>IF(ISERROR(VLOOKUP(IO_Pre_14[[#This Row],[APP_ID]],Sheet1!$C$2:$C$9,1,FALSE)),"","Y")</f>
        <v/>
      </c>
      <c r="D712" s="6" t="s">
        <v>1531</v>
      </c>
      <c r="E712" s="6" t="s">
        <v>1532</v>
      </c>
      <c r="F712" s="6" t="s">
        <v>598</v>
      </c>
      <c r="G712" s="6">
        <v>1869</v>
      </c>
      <c r="H712" s="7">
        <v>0</v>
      </c>
      <c r="I712" s="7">
        <v>0</v>
      </c>
      <c r="J712" s="7">
        <v>20</v>
      </c>
      <c r="K712" s="7">
        <v>10</v>
      </c>
      <c r="L712" s="7">
        <v>30</v>
      </c>
      <c r="M712" s="7">
        <v>70</v>
      </c>
      <c r="N712" s="7">
        <v>165</v>
      </c>
      <c r="O712" s="7">
        <v>55</v>
      </c>
      <c r="P712" s="7">
        <v>0</v>
      </c>
      <c r="Q712" s="7">
        <v>0</v>
      </c>
      <c r="R712" s="7">
        <v>0</v>
      </c>
      <c r="S712" s="7">
        <v>0</v>
      </c>
      <c r="T712" s="8">
        <f>SUM(IO_Pre_14[[#This Row],[JANUARY]:[DECEMBER]])</f>
        <v>350</v>
      </c>
      <c r="U712" s="11"/>
    </row>
    <row r="713" spans="1:21" x14ac:dyDescent="0.25">
      <c r="A713" s="6" t="s">
        <v>1018</v>
      </c>
      <c r="B713" s="6" t="str">
        <f>IF(ISERROR(VLOOKUP(IO_Pre_14[[#This Row],[APP_ID]],Table7[APPL_ID],1,FALSE)),"","Y")</f>
        <v>Y</v>
      </c>
      <c r="C713" s="6" t="str">
        <f>IF(ISERROR(VLOOKUP(IO_Pre_14[[#This Row],[APP_ID]],Sheet1!$C$2:$C$9,1,FALSE)),"","Y")</f>
        <v/>
      </c>
      <c r="D713" s="6" t="s">
        <v>1531</v>
      </c>
      <c r="E713" s="6" t="s">
        <v>1532</v>
      </c>
      <c r="F713" s="6" t="s">
        <v>1009</v>
      </c>
      <c r="G713" s="6">
        <v>1876</v>
      </c>
      <c r="H713" s="7">
        <v>0</v>
      </c>
      <c r="I713" s="7">
        <v>112.5</v>
      </c>
      <c r="J713" s="7">
        <v>112.5</v>
      </c>
      <c r="K713" s="7">
        <v>225</v>
      </c>
      <c r="L713" s="7">
        <v>337.5</v>
      </c>
      <c r="M713" s="7">
        <v>337.5</v>
      </c>
      <c r="N713" s="7">
        <v>337.5</v>
      </c>
      <c r="O713" s="7">
        <v>337.5</v>
      </c>
      <c r="P713" s="7">
        <v>225</v>
      </c>
      <c r="Q713" s="7">
        <v>112.5</v>
      </c>
      <c r="R713" s="7">
        <v>112.5</v>
      </c>
      <c r="S713" s="7">
        <v>0</v>
      </c>
      <c r="T713" s="8">
        <f>SUM(IO_Pre_14[[#This Row],[JANUARY]:[DECEMBER]])</f>
        <v>2250</v>
      </c>
      <c r="U713" s="11"/>
    </row>
    <row r="714" spans="1:21" x14ac:dyDescent="0.25">
      <c r="A714" s="6" t="s">
        <v>1016</v>
      </c>
      <c r="B714" s="6" t="str">
        <f>IF(ISERROR(VLOOKUP(IO_Pre_14[[#This Row],[APP_ID]],Table7[APPL_ID],1,FALSE)),"","Y")</f>
        <v>Y</v>
      </c>
      <c r="C714" s="6" t="str">
        <f>IF(ISERROR(VLOOKUP(IO_Pre_14[[#This Row],[APP_ID]],Sheet1!$C$2:$C$9,1,FALSE)),"","Y")</f>
        <v/>
      </c>
      <c r="D714" s="6" t="s">
        <v>1531</v>
      </c>
      <c r="E714" s="6" t="s">
        <v>1532</v>
      </c>
      <c r="F714" s="6" t="s">
        <v>1009</v>
      </c>
      <c r="G714" s="6">
        <v>1876</v>
      </c>
      <c r="H714" s="7">
        <v>0</v>
      </c>
      <c r="I714" s="7">
        <v>37.5</v>
      </c>
      <c r="J714" s="7">
        <v>37.5</v>
      </c>
      <c r="K714" s="7">
        <v>75</v>
      </c>
      <c r="L714" s="7">
        <v>112.5</v>
      </c>
      <c r="M714" s="7">
        <v>112.5</v>
      </c>
      <c r="N714" s="7">
        <v>112.5</v>
      </c>
      <c r="O714" s="7">
        <v>112.5</v>
      </c>
      <c r="P714" s="7">
        <v>75</v>
      </c>
      <c r="Q714" s="7">
        <v>37.5</v>
      </c>
      <c r="R714" s="7">
        <v>37.5</v>
      </c>
      <c r="S714" s="7">
        <v>0</v>
      </c>
      <c r="T714" s="8">
        <f>SUM(IO_Pre_14[[#This Row],[JANUARY]:[DECEMBER]])</f>
        <v>750</v>
      </c>
      <c r="U714" s="11"/>
    </row>
    <row r="715" spans="1:21" x14ac:dyDescent="0.25">
      <c r="A715" s="6" t="s">
        <v>1207</v>
      </c>
      <c r="B715" s="6" t="str">
        <f>IF(ISERROR(VLOOKUP(IO_Pre_14[[#This Row],[APP_ID]],Table7[APPL_ID],1,FALSE)),"","Y")</f>
        <v>Y</v>
      </c>
      <c r="C715" s="6" t="str">
        <f>IF(ISERROR(VLOOKUP(IO_Pre_14[[#This Row],[APP_ID]],Sheet1!$C$2:$C$9,1,FALSE)),"","Y")</f>
        <v/>
      </c>
      <c r="D715" s="6" t="s">
        <v>1531</v>
      </c>
      <c r="E715" s="6" t="s">
        <v>1532</v>
      </c>
      <c r="F715" s="6" t="s">
        <v>1208</v>
      </c>
      <c r="G715" s="6">
        <v>1912</v>
      </c>
      <c r="H715" s="7">
        <v>100.38</v>
      </c>
      <c r="I715" s="7">
        <v>68.02</v>
      </c>
      <c r="J715" s="7">
        <v>127.83</v>
      </c>
      <c r="K715" s="7">
        <v>148.6</v>
      </c>
      <c r="L715" s="7">
        <v>237.73</v>
      </c>
      <c r="M715" s="7">
        <v>330.56</v>
      </c>
      <c r="N715" s="7">
        <v>328.22</v>
      </c>
      <c r="O715" s="7">
        <v>263.33999999999997</v>
      </c>
      <c r="P715" s="7">
        <v>147.85</v>
      </c>
      <c r="Q715" s="7">
        <v>74.36</v>
      </c>
      <c r="R715" s="7">
        <v>49.55</v>
      </c>
      <c r="S715" s="7">
        <v>46.8</v>
      </c>
      <c r="T715" s="8">
        <f>SUM(IO_Pre_14[[#This Row],[JANUARY]:[DECEMBER]])</f>
        <v>1923.2399999999996</v>
      </c>
      <c r="U715" s="11"/>
    </row>
    <row r="716" spans="1:21" x14ac:dyDescent="0.25">
      <c r="A716" s="6" t="s">
        <v>1214</v>
      </c>
      <c r="B716" s="6" t="str">
        <f>IF(ISERROR(VLOOKUP(IO_Pre_14[[#This Row],[APP_ID]],Table7[APPL_ID],1,FALSE)),"","Y")</f>
        <v>Y</v>
      </c>
      <c r="C716" s="6" t="str">
        <f>IF(ISERROR(VLOOKUP(IO_Pre_14[[#This Row],[APP_ID]],Sheet1!$C$2:$C$9,1,FALSE)),"","Y")</f>
        <v/>
      </c>
      <c r="D716" s="6" t="s">
        <v>1531</v>
      </c>
      <c r="E716" s="6" t="s">
        <v>1532</v>
      </c>
      <c r="F716" s="6" t="s">
        <v>1215</v>
      </c>
      <c r="G716" s="6">
        <v>1876</v>
      </c>
      <c r="H716" s="7">
        <v>16.3</v>
      </c>
      <c r="I716" s="7">
        <v>6.68</v>
      </c>
      <c r="J716" s="7">
        <v>12.99</v>
      </c>
      <c r="K716" s="7">
        <v>17.75</v>
      </c>
      <c r="L716" s="7">
        <v>39.89</v>
      </c>
      <c r="M716" s="7">
        <v>63.41</v>
      </c>
      <c r="N716" s="7">
        <v>51.7</v>
      </c>
      <c r="O716" s="7">
        <v>5.4</v>
      </c>
      <c r="P716" s="7">
        <v>0.51</v>
      </c>
      <c r="Q716" s="7">
        <v>4.68</v>
      </c>
      <c r="R716" s="7">
        <v>5.57</v>
      </c>
      <c r="S716" s="7">
        <v>6.68</v>
      </c>
      <c r="T716" s="8">
        <f>SUM(IO_Pre_14[[#This Row],[JANUARY]:[DECEMBER]])</f>
        <v>231.55999999999997</v>
      </c>
      <c r="U716" s="11"/>
    </row>
    <row r="717" spans="1:21" x14ac:dyDescent="0.25">
      <c r="A717" s="6" t="s">
        <v>1276</v>
      </c>
      <c r="B717" s="6" t="str">
        <f>IF(ISERROR(VLOOKUP(IO_Pre_14[[#This Row],[APP_ID]],Table7[APPL_ID],1,FALSE)),"","Y")</f>
        <v>Y</v>
      </c>
      <c r="C717" s="6" t="str">
        <f>IF(ISERROR(VLOOKUP(IO_Pre_14[[#This Row],[APP_ID]],Sheet1!$C$2:$C$9,1,FALSE)),"","Y")</f>
        <v/>
      </c>
      <c r="D717" s="6" t="s">
        <v>1531</v>
      </c>
      <c r="E717" s="6" t="s">
        <v>1532</v>
      </c>
      <c r="F717" s="6" t="s">
        <v>1208</v>
      </c>
      <c r="G717" s="6">
        <v>1912</v>
      </c>
      <c r="H717" s="7">
        <v>4.49</v>
      </c>
      <c r="I717" s="7">
        <v>2.1800000000000002</v>
      </c>
      <c r="J717" s="7">
        <v>4.78</v>
      </c>
      <c r="K717" s="7">
        <v>10.79</v>
      </c>
      <c r="L717" s="7">
        <v>16.61</v>
      </c>
      <c r="M717" s="7">
        <v>17.93</v>
      </c>
      <c r="N717" s="7">
        <v>15.08</v>
      </c>
      <c r="O717" s="7">
        <v>0.88</v>
      </c>
      <c r="P717" s="7">
        <v>0.14000000000000001</v>
      </c>
      <c r="Q717" s="7">
        <v>1.29</v>
      </c>
      <c r="R717" s="7">
        <v>1.53</v>
      </c>
      <c r="S717" s="7">
        <v>1.84</v>
      </c>
      <c r="T717" s="8">
        <f>SUM(IO_Pre_14[[#This Row],[JANUARY]:[DECEMBER]])</f>
        <v>77.540000000000006</v>
      </c>
      <c r="U717" s="11"/>
    </row>
    <row r="718" spans="1:21" x14ac:dyDescent="0.25">
      <c r="A718" s="6" t="s">
        <v>1277</v>
      </c>
      <c r="B718" s="6" t="str">
        <f>IF(ISERROR(VLOOKUP(IO_Pre_14[[#This Row],[APP_ID]],Table7[APPL_ID],1,FALSE)),"","Y")</f>
        <v>Y</v>
      </c>
      <c r="C718" s="6" t="str">
        <f>IF(ISERROR(VLOOKUP(IO_Pre_14[[#This Row],[APP_ID]],Sheet1!$C$2:$C$9,1,FALSE)),"","Y")</f>
        <v/>
      </c>
      <c r="D718" s="6" t="s">
        <v>1531</v>
      </c>
      <c r="E718" s="6" t="s">
        <v>1532</v>
      </c>
      <c r="F718" s="6" t="s">
        <v>1208</v>
      </c>
      <c r="G718" s="6">
        <v>1912</v>
      </c>
      <c r="H718" s="7">
        <v>29.61</v>
      </c>
      <c r="I718" s="7">
        <v>14.39</v>
      </c>
      <c r="J718" s="7">
        <v>31.43</v>
      </c>
      <c r="K718" s="7">
        <v>71.180000000000007</v>
      </c>
      <c r="L718" s="7">
        <v>109.6</v>
      </c>
      <c r="M718" s="7">
        <v>118.34</v>
      </c>
      <c r="N718" s="7">
        <v>99.55</v>
      </c>
      <c r="O718" s="7">
        <v>5.82</v>
      </c>
      <c r="P718" s="7">
        <v>0.93</v>
      </c>
      <c r="Q718" s="7">
        <v>8.5</v>
      </c>
      <c r="R718" s="7">
        <v>10.119999999999999</v>
      </c>
      <c r="S718" s="7">
        <v>12.14</v>
      </c>
      <c r="T718" s="8">
        <f>SUM(IO_Pre_14[[#This Row],[JANUARY]:[DECEMBER]])</f>
        <v>511.61000000000007</v>
      </c>
      <c r="U718" s="11"/>
    </row>
    <row r="719" spans="1:21" x14ac:dyDescent="0.25">
      <c r="A719" s="6" t="s">
        <v>1111</v>
      </c>
      <c r="B719" s="6" t="str">
        <f>IF(ISERROR(VLOOKUP(IO_Pre_14[[#This Row],[APP_ID]],Table7[APPL_ID],1,FALSE)),"","Y")</f>
        <v>Y</v>
      </c>
      <c r="C719" s="6" t="str">
        <f>IF(ISERROR(VLOOKUP(IO_Pre_14[[#This Row],[APP_ID]],Sheet1!$C$2:$C$9,1,FALSE)),"","Y")</f>
        <v/>
      </c>
      <c r="D719" s="6" t="s">
        <v>1531</v>
      </c>
      <c r="E719" s="6" t="s">
        <v>1532</v>
      </c>
      <c r="F719" s="6" t="s">
        <v>1107</v>
      </c>
      <c r="G719" s="6">
        <v>1876</v>
      </c>
      <c r="H719" s="7">
        <v>117.59</v>
      </c>
      <c r="I719" s="7">
        <v>51.22</v>
      </c>
      <c r="J719" s="7">
        <v>96.46</v>
      </c>
      <c r="K719" s="7">
        <v>152.84</v>
      </c>
      <c r="L719" s="7">
        <v>294.37</v>
      </c>
      <c r="M719" s="7">
        <v>416.78</v>
      </c>
      <c r="N719" s="7">
        <v>372.54</v>
      </c>
      <c r="O719" s="7">
        <v>133.16999999999999</v>
      </c>
      <c r="P719" s="7">
        <v>61.19</v>
      </c>
      <c r="Q719" s="7">
        <v>36.51</v>
      </c>
      <c r="R719" s="7">
        <v>40.700000000000003</v>
      </c>
      <c r="S719" s="7">
        <v>48.95</v>
      </c>
      <c r="T719" s="8">
        <f>SUM(IO_Pre_14[[#This Row],[JANUARY]:[DECEMBER]])</f>
        <v>1822.3200000000002</v>
      </c>
      <c r="U719" s="11"/>
    </row>
    <row r="720" spans="1:21" x14ac:dyDescent="0.25">
      <c r="A720" s="6" t="s">
        <v>1278</v>
      </c>
      <c r="B720" s="6" t="str">
        <f>IF(ISERROR(VLOOKUP(IO_Pre_14[[#This Row],[APP_ID]],Table7[APPL_ID],1,FALSE)),"","Y")</f>
        <v>Y</v>
      </c>
      <c r="C720" s="6" t="str">
        <f>IF(ISERROR(VLOOKUP(IO_Pre_14[[#This Row],[APP_ID]],Sheet1!$C$2:$C$9,1,FALSE)),"","Y")</f>
        <v/>
      </c>
      <c r="D720" s="6" t="s">
        <v>1531</v>
      </c>
      <c r="E720" s="6" t="s">
        <v>1532</v>
      </c>
      <c r="F720" s="6" t="s">
        <v>1208</v>
      </c>
      <c r="G720" s="6">
        <v>1912</v>
      </c>
      <c r="H720" s="7">
        <v>14.87</v>
      </c>
      <c r="I720" s="7">
        <v>5.43</v>
      </c>
      <c r="J720" s="7">
        <v>12.39</v>
      </c>
      <c r="K720" s="7">
        <v>8.42</v>
      </c>
      <c r="L720" s="7">
        <v>17.37</v>
      </c>
      <c r="M720" s="7">
        <v>48.97</v>
      </c>
      <c r="N720" s="7">
        <v>52.82</v>
      </c>
      <c r="O720" s="7">
        <v>36.950000000000003</v>
      </c>
      <c r="P720" s="7">
        <v>3.12</v>
      </c>
      <c r="Q720" s="7">
        <v>4.2699999999999996</v>
      </c>
      <c r="R720" s="7">
        <v>5.08</v>
      </c>
      <c r="S720" s="7">
        <v>6.09</v>
      </c>
      <c r="T720" s="8">
        <f>SUM(IO_Pre_14[[#This Row],[JANUARY]:[DECEMBER]])</f>
        <v>215.78000000000006</v>
      </c>
      <c r="U720" s="11"/>
    </row>
    <row r="721" spans="1:21" x14ac:dyDescent="0.25">
      <c r="A721" s="6" t="s">
        <v>1279</v>
      </c>
      <c r="B721" s="6" t="str">
        <f>IF(ISERROR(VLOOKUP(IO_Pre_14[[#This Row],[APP_ID]],Table7[APPL_ID],1,FALSE)),"","Y")</f>
        <v>Y</v>
      </c>
      <c r="C721" s="6" t="str">
        <f>IF(ISERROR(VLOOKUP(IO_Pre_14[[#This Row],[APP_ID]],Sheet1!$C$2:$C$9,1,FALSE)),"","Y")</f>
        <v/>
      </c>
      <c r="D721" s="6" t="s">
        <v>1531</v>
      </c>
      <c r="E721" s="6" t="s">
        <v>1532</v>
      </c>
      <c r="F721" s="6" t="s">
        <v>1208</v>
      </c>
      <c r="G721" s="6">
        <v>1912</v>
      </c>
      <c r="H721" s="7">
        <v>29.1</v>
      </c>
      <c r="I721" s="7">
        <v>26.28</v>
      </c>
      <c r="J721" s="7">
        <v>47.71</v>
      </c>
      <c r="K721" s="7">
        <v>61.39</v>
      </c>
      <c r="L721" s="7">
        <v>88.31</v>
      </c>
      <c r="M721" s="7">
        <v>96.53</v>
      </c>
      <c r="N721" s="7">
        <v>91.38</v>
      </c>
      <c r="O721" s="7">
        <v>78.3</v>
      </c>
      <c r="P721" s="7">
        <v>61.61</v>
      </c>
      <c r="Q721" s="7">
        <v>28.49</v>
      </c>
      <c r="R721" s="7">
        <v>17.68</v>
      </c>
      <c r="S721" s="7">
        <v>14.71</v>
      </c>
      <c r="T721" s="8">
        <f>SUM(IO_Pre_14[[#This Row],[JANUARY]:[DECEMBER]])</f>
        <v>641.49</v>
      </c>
      <c r="U721" s="11"/>
    </row>
    <row r="722" spans="1:21" x14ac:dyDescent="0.25">
      <c r="A722" s="6" t="s">
        <v>1106</v>
      </c>
      <c r="B722" s="6" t="str">
        <f>IF(ISERROR(VLOOKUP(IO_Pre_14[[#This Row],[APP_ID]],Table7[APPL_ID],1,FALSE)),"","Y")</f>
        <v>Y</v>
      </c>
      <c r="C722" s="6" t="str">
        <f>IF(ISERROR(VLOOKUP(IO_Pre_14[[#This Row],[APP_ID]],Sheet1!$C$2:$C$9,1,FALSE)),"","Y")</f>
        <v/>
      </c>
      <c r="D722" s="6" t="s">
        <v>1531</v>
      </c>
      <c r="E722" s="6" t="s">
        <v>1532</v>
      </c>
      <c r="F722" s="6" t="s">
        <v>1107</v>
      </c>
      <c r="G722" s="6">
        <v>1883</v>
      </c>
      <c r="H722" s="7">
        <v>100.08</v>
      </c>
      <c r="I722" s="7">
        <v>46.76</v>
      </c>
      <c r="J722" s="7">
        <v>81.03</v>
      </c>
      <c r="K722" s="7">
        <v>126.22</v>
      </c>
      <c r="L722" s="7">
        <v>243</v>
      </c>
      <c r="M722" s="7">
        <v>328.49</v>
      </c>
      <c r="N722" s="7">
        <v>307.04000000000002</v>
      </c>
      <c r="O722" s="7">
        <v>166.54</v>
      </c>
      <c r="P722" s="7">
        <v>100.09</v>
      </c>
      <c r="Q722" s="7">
        <v>36.36</v>
      </c>
      <c r="R722" s="7">
        <v>36.270000000000003</v>
      </c>
      <c r="S722" s="7">
        <v>42.65</v>
      </c>
      <c r="T722" s="8">
        <f>SUM(IO_Pre_14[[#This Row],[JANUARY]:[DECEMBER]])</f>
        <v>1614.53</v>
      </c>
      <c r="U722" s="11"/>
    </row>
    <row r="723" spans="1:21" x14ac:dyDescent="0.25">
      <c r="A723" s="6" t="s">
        <v>1114</v>
      </c>
      <c r="B723" s="6" t="str">
        <f>IF(ISERROR(VLOOKUP(IO_Pre_14[[#This Row],[APP_ID]],Table7[APPL_ID],1,FALSE)),"","Y")</f>
        <v>Y</v>
      </c>
      <c r="C723" s="6" t="str">
        <f>IF(ISERROR(VLOOKUP(IO_Pre_14[[#This Row],[APP_ID]],Sheet1!$C$2:$C$9,1,FALSE)),"","Y")</f>
        <v/>
      </c>
      <c r="D723" s="6" t="s">
        <v>1531</v>
      </c>
      <c r="E723" s="6" t="s">
        <v>1532</v>
      </c>
      <c r="F723" s="6" t="s">
        <v>1107</v>
      </c>
      <c r="G723" s="6">
        <v>1883</v>
      </c>
      <c r="H723" s="7">
        <v>34.1</v>
      </c>
      <c r="I723" s="7">
        <v>28.56</v>
      </c>
      <c r="J723" s="7">
        <v>64.98</v>
      </c>
      <c r="K723" s="7">
        <v>56.04</v>
      </c>
      <c r="L723" s="7">
        <v>49.75</v>
      </c>
      <c r="M723" s="7">
        <v>39.619999999999997</v>
      </c>
      <c r="N723" s="7">
        <v>37.5</v>
      </c>
      <c r="O723" s="7">
        <v>32.18</v>
      </c>
      <c r="P723" s="7">
        <v>29.54</v>
      </c>
      <c r="Q723" s="7">
        <v>25.03</v>
      </c>
      <c r="R723" s="7">
        <v>20.71</v>
      </c>
      <c r="S723" s="7">
        <v>17.23</v>
      </c>
      <c r="T723" s="8">
        <f>SUM(IO_Pre_14[[#This Row],[JANUARY]:[DECEMBER]])</f>
        <v>435.24000000000007</v>
      </c>
      <c r="U723" s="11"/>
    </row>
    <row r="724" spans="1:21" x14ac:dyDescent="0.25">
      <c r="A724" s="6" t="s">
        <v>1203</v>
      </c>
      <c r="B724" s="6" t="str">
        <f>IF(ISERROR(VLOOKUP(IO_Pre_14[[#This Row],[APP_ID]],Table7[APPL_ID],1,FALSE)),"","Y")</f>
        <v>Y</v>
      </c>
      <c r="C724" s="6" t="str">
        <f>IF(ISERROR(VLOOKUP(IO_Pre_14[[#This Row],[APP_ID]],Sheet1!$C$2:$C$9,1,FALSE)),"","Y")</f>
        <v/>
      </c>
      <c r="D724" s="6" t="s">
        <v>1531</v>
      </c>
      <c r="E724" s="6" t="s">
        <v>1532</v>
      </c>
      <c r="F724" s="6" t="s">
        <v>77</v>
      </c>
      <c r="G724" s="6">
        <v>1876</v>
      </c>
      <c r="H724" s="7">
        <v>3.93</v>
      </c>
      <c r="I724" s="7">
        <v>1.41</v>
      </c>
      <c r="J724" s="7">
        <v>1.67</v>
      </c>
      <c r="K724" s="7">
        <v>0.35</v>
      </c>
      <c r="L724" s="7">
        <v>0.38</v>
      </c>
      <c r="M724" s="7">
        <v>0.38</v>
      </c>
      <c r="N724" s="7">
        <v>0.26</v>
      </c>
      <c r="O724" s="7">
        <v>0.6</v>
      </c>
      <c r="P724" s="7">
        <v>0.12</v>
      </c>
      <c r="Q724" s="7">
        <v>1.1200000000000001</v>
      </c>
      <c r="R724" s="7">
        <v>1.36</v>
      </c>
      <c r="S724" s="7">
        <v>1.61</v>
      </c>
      <c r="T724" s="8">
        <f>SUM(IO_Pre_14[[#This Row],[JANUARY]:[DECEMBER]])</f>
        <v>13.189999999999998</v>
      </c>
      <c r="U724" s="11"/>
    </row>
    <row r="725" spans="1:21" x14ac:dyDescent="0.25">
      <c r="A725" s="6" t="s">
        <v>1274</v>
      </c>
      <c r="B725" s="6" t="str">
        <f>IF(ISERROR(VLOOKUP(IO_Pre_14[[#This Row],[APP_ID]],Table7[APPL_ID],1,FALSE)),"","Y")</f>
        <v>Y</v>
      </c>
      <c r="C725" s="6" t="str">
        <f>IF(ISERROR(VLOOKUP(IO_Pre_14[[#This Row],[APP_ID]],Sheet1!$C$2:$C$9,1,FALSE)),"","Y")</f>
        <v/>
      </c>
      <c r="D725" s="6" t="s">
        <v>1531</v>
      </c>
      <c r="E725" s="6" t="s">
        <v>1532</v>
      </c>
      <c r="F725" s="6" t="s">
        <v>77</v>
      </c>
      <c r="G725" s="6">
        <v>1876</v>
      </c>
      <c r="H725" s="7">
        <v>51.18</v>
      </c>
      <c r="I725" s="7">
        <v>18.7</v>
      </c>
      <c r="J725" s="7">
        <v>39.090000000000003</v>
      </c>
      <c r="K725" s="7">
        <v>24.41</v>
      </c>
      <c r="L725" s="7">
        <v>69.959999999999994</v>
      </c>
      <c r="M725" s="7">
        <v>178.61</v>
      </c>
      <c r="N725" s="7">
        <v>172.63</v>
      </c>
      <c r="O725" s="7">
        <v>88.52</v>
      </c>
      <c r="P725" s="7">
        <v>7.41</v>
      </c>
      <c r="Q725" s="7">
        <v>14.68</v>
      </c>
      <c r="R725" s="7">
        <v>17.5</v>
      </c>
      <c r="S725" s="7">
        <v>20.98</v>
      </c>
      <c r="T725" s="8">
        <f>SUM(IO_Pre_14[[#This Row],[JANUARY]:[DECEMBER]])</f>
        <v>703.66999999999985</v>
      </c>
      <c r="U725" s="11"/>
    </row>
    <row r="726" spans="1:21" x14ac:dyDescent="0.25">
      <c r="A726" s="6" t="s">
        <v>578</v>
      </c>
      <c r="B726" s="6" t="str">
        <f>IF(ISERROR(VLOOKUP(IO_Pre_14[[#This Row],[APP_ID]],Table7[APPL_ID],1,FALSE)),"","Y")</f>
        <v>Y</v>
      </c>
      <c r="C726" s="6" t="str">
        <f>IF(ISERROR(VLOOKUP(IO_Pre_14[[#This Row],[APP_ID]],Sheet1!$C$2:$C$9,1,FALSE)),"","Y")</f>
        <v/>
      </c>
      <c r="D726" s="6" t="s">
        <v>1531</v>
      </c>
      <c r="E726" s="6" t="s">
        <v>1532</v>
      </c>
      <c r="F726" s="6" t="s">
        <v>548</v>
      </c>
      <c r="G726" s="6">
        <v>1869</v>
      </c>
      <c r="H726" s="7">
        <v>70.739999999999995</v>
      </c>
      <c r="I726" s="7">
        <v>52.87</v>
      </c>
      <c r="J726" s="7">
        <v>102.96</v>
      </c>
      <c r="K726" s="7">
        <v>132.36000000000001</v>
      </c>
      <c r="L726" s="7">
        <v>146.91999999999999</v>
      </c>
      <c r="M726" s="7">
        <v>151.74</v>
      </c>
      <c r="N726" s="7">
        <v>140.66</v>
      </c>
      <c r="O726" s="7">
        <v>86.47</v>
      </c>
      <c r="P726" s="7">
        <v>68.28</v>
      </c>
      <c r="Q726" s="7">
        <v>41.35</v>
      </c>
      <c r="R726" s="7">
        <v>32.97</v>
      </c>
      <c r="S726" s="7">
        <v>34.22</v>
      </c>
      <c r="T726" s="8">
        <f>SUM(IO_Pre_14[[#This Row],[JANUARY]:[DECEMBER]])</f>
        <v>1061.54</v>
      </c>
      <c r="U726" s="11"/>
    </row>
    <row r="727" spans="1:21" x14ac:dyDescent="0.25">
      <c r="A727" s="6" t="s">
        <v>547</v>
      </c>
      <c r="B727" s="6" t="str">
        <f>IF(ISERROR(VLOOKUP(IO_Pre_14[[#This Row],[APP_ID]],Table7[APPL_ID],1,FALSE)),"","Y")</f>
        <v>Y</v>
      </c>
      <c r="C727" s="6" t="str">
        <f>IF(ISERROR(VLOOKUP(IO_Pre_14[[#This Row],[APP_ID]],Sheet1!$C$2:$C$9,1,FALSE)),"","Y")</f>
        <v/>
      </c>
      <c r="D727" s="6" t="s">
        <v>1531</v>
      </c>
      <c r="E727" s="6" t="s">
        <v>1532</v>
      </c>
      <c r="F727" s="6" t="s">
        <v>548</v>
      </c>
      <c r="G727" s="6">
        <v>1869</v>
      </c>
      <c r="H727" s="7">
        <v>70.739999999999995</v>
      </c>
      <c r="I727" s="7">
        <v>52.87</v>
      </c>
      <c r="J727" s="7">
        <v>102.96</v>
      </c>
      <c r="K727" s="7">
        <v>132.36000000000001</v>
      </c>
      <c r="L727" s="7">
        <v>146.91999999999999</v>
      </c>
      <c r="M727" s="7">
        <v>151.74</v>
      </c>
      <c r="N727" s="7">
        <v>140.66</v>
      </c>
      <c r="O727" s="7">
        <v>86.47</v>
      </c>
      <c r="P727" s="7">
        <v>68.28</v>
      </c>
      <c r="Q727" s="7">
        <v>41.35</v>
      </c>
      <c r="R727" s="7">
        <v>32.97</v>
      </c>
      <c r="S727" s="7">
        <v>34.22</v>
      </c>
      <c r="T727" s="8">
        <f>SUM(IO_Pre_14[[#This Row],[JANUARY]:[DECEMBER]])</f>
        <v>1061.54</v>
      </c>
      <c r="U727" s="11"/>
    </row>
    <row r="728" spans="1:21" x14ac:dyDescent="0.25">
      <c r="A728" s="6" t="s">
        <v>1275</v>
      </c>
      <c r="B728" s="6" t="str">
        <f>IF(ISERROR(VLOOKUP(IO_Pre_14[[#This Row],[APP_ID]],Table7[APPL_ID],1,FALSE)),"","Y")</f>
        <v>Y</v>
      </c>
      <c r="C728" s="6" t="str">
        <f>IF(ISERROR(VLOOKUP(IO_Pre_14[[#This Row],[APP_ID]],Sheet1!$C$2:$C$9,1,FALSE)),"","Y")</f>
        <v/>
      </c>
      <c r="D728" s="6" t="s">
        <v>1531</v>
      </c>
      <c r="E728" s="6" t="s">
        <v>1532</v>
      </c>
      <c r="F728" s="6" t="s">
        <v>77</v>
      </c>
      <c r="G728" s="6">
        <v>1876</v>
      </c>
      <c r="H728" s="7">
        <v>88.58</v>
      </c>
      <c r="I728" s="7">
        <v>37.75</v>
      </c>
      <c r="J728" s="7">
        <v>77.56</v>
      </c>
      <c r="K728" s="7">
        <v>125.89</v>
      </c>
      <c r="L728" s="7">
        <v>211.89</v>
      </c>
      <c r="M728" s="7">
        <v>294.11</v>
      </c>
      <c r="N728" s="7">
        <v>266.89</v>
      </c>
      <c r="O728" s="7">
        <v>81.83</v>
      </c>
      <c r="P728" s="7">
        <v>12.74</v>
      </c>
      <c r="Q728" s="7">
        <v>25.42</v>
      </c>
      <c r="R728" s="7">
        <v>30.26</v>
      </c>
      <c r="S728" s="7">
        <v>36.36</v>
      </c>
      <c r="T728" s="8">
        <f>SUM(IO_Pre_14[[#This Row],[JANUARY]:[DECEMBER]])</f>
        <v>1289.28</v>
      </c>
      <c r="U728" s="11"/>
    </row>
    <row r="729" spans="1:21" x14ac:dyDescent="0.25">
      <c r="A729" s="6" t="s">
        <v>575</v>
      </c>
      <c r="B729" s="6" t="str">
        <f>IF(ISERROR(VLOOKUP(IO_Pre_14[[#This Row],[APP_ID]],Table7[APPL_ID],1,FALSE)),"","Y")</f>
        <v>Y</v>
      </c>
      <c r="C729" s="6" t="str">
        <f>IF(ISERROR(VLOOKUP(IO_Pre_14[[#This Row],[APP_ID]],Sheet1!$C$2:$C$9,1,FALSE)),"","Y")</f>
        <v/>
      </c>
      <c r="D729" s="6" t="s">
        <v>1531</v>
      </c>
      <c r="E729" s="6" t="s">
        <v>1532</v>
      </c>
      <c r="F729" s="6" t="s">
        <v>548</v>
      </c>
      <c r="G729" s="6">
        <v>1869</v>
      </c>
      <c r="H729" s="7">
        <v>70.739999999999995</v>
      </c>
      <c r="I729" s="7">
        <v>52.87</v>
      </c>
      <c r="J729" s="7">
        <v>102.96</v>
      </c>
      <c r="K729" s="7">
        <v>132.36000000000001</v>
      </c>
      <c r="L729" s="7">
        <v>146.91999999999999</v>
      </c>
      <c r="M729" s="7">
        <v>151.74</v>
      </c>
      <c r="N729" s="7">
        <v>140.66</v>
      </c>
      <c r="O729" s="7">
        <v>86.47</v>
      </c>
      <c r="P729" s="7">
        <v>68.28</v>
      </c>
      <c r="Q729" s="7">
        <v>41.35</v>
      </c>
      <c r="R729" s="7">
        <v>32.97</v>
      </c>
      <c r="S729" s="7">
        <v>34.22</v>
      </c>
      <c r="T729" s="8">
        <f>SUM(IO_Pre_14[[#This Row],[JANUARY]:[DECEMBER]])</f>
        <v>1061.54</v>
      </c>
      <c r="U729" s="11"/>
    </row>
    <row r="730" spans="1:21" x14ac:dyDescent="0.25">
      <c r="A730" s="6" t="s">
        <v>830</v>
      </c>
      <c r="B730" s="6" t="str">
        <f>IF(ISERROR(VLOOKUP(IO_Pre_14[[#This Row],[APP_ID]],Table7[APPL_ID],1,FALSE)),"","Y")</f>
        <v>Y</v>
      </c>
      <c r="C730" s="6" t="str">
        <f>IF(ISERROR(VLOOKUP(IO_Pre_14[[#This Row],[APP_ID]],Sheet1!$C$2:$C$9,1,FALSE)),"","Y")</f>
        <v/>
      </c>
      <c r="D730" s="6" t="s">
        <v>1531</v>
      </c>
      <c r="E730" s="6" t="s">
        <v>1532</v>
      </c>
      <c r="F730" s="6" t="s">
        <v>756</v>
      </c>
      <c r="G730" s="6">
        <v>1869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7">
        <v>0</v>
      </c>
      <c r="S730" s="7">
        <v>0</v>
      </c>
      <c r="T730" s="8">
        <f>SUM(IO_Pre_14[[#This Row],[JANUARY]:[DECEMBER]])</f>
        <v>0</v>
      </c>
      <c r="U730" s="11"/>
    </row>
    <row r="731" spans="1:21" x14ac:dyDescent="0.25">
      <c r="A731" s="6" t="s">
        <v>581</v>
      </c>
      <c r="B731" s="6" t="str">
        <f>IF(ISERROR(VLOOKUP(IO_Pre_14[[#This Row],[APP_ID]],Table7[APPL_ID],1,FALSE)),"","Y")</f>
        <v>Y</v>
      </c>
      <c r="C731" s="6" t="str">
        <f>IF(ISERROR(VLOOKUP(IO_Pre_14[[#This Row],[APP_ID]],Sheet1!$C$2:$C$9,1,FALSE)),"","Y")</f>
        <v/>
      </c>
      <c r="D731" s="6" t="s">
        <v>1531</v>
      </c>
      <c r="E731" s="6" t="s">
        <v>1532</v>
      </c>
      <c r="F731" s="6" t="s">
        <v>548</v>
      </c>
      <c r="G731" s="6">
        <v>1869</v>
      </c>
      <c r="H731" s="7">
        <v>70.739999999999995</v>
      </c>
      <c r="I731" s="7">
        <v>52.87</v>
      </c>
      <c r="J731" s="7">
        <v>102.96</v>
      </c>
      <c r="K731" s="7">
        <v>132.36000000000001</v>
      </c>
      <c r="L731" s="7">
        <v>146.91999999999999</v>
      </c>
      <c r="M731" s="7">
        <v>151.74</v>
      </c>
      <c r="N731" s="7">
        <v>140.66</v>
      </c>
      <c r="O731" s="7">
        <v>86.47</v>
      </c>
      <c r="P731" s="7">
        <v>68.28</v>
      </c>
      <c r="Q731" s="7">
        <v>41.35</v>
      </c>
      <c r="R731" s="7">
        <v>32.97</v>
      </c>
      <c r="S731" s="7">
        <v>34.22</v>
      </c>
      <c r="T731" s="8">
        <f>SUM(IO_Pre_14[[#This Row],[JANUARY]:[DECEMBER]])</f>
        <v>1061.54</v>
      </c>
      <c r="U731" s="11"/>
    </row>
    <row r="732" spans="1:21" x14ac:dyDescent="0.25">
      <c r="A732" s="6" t="s">
        <v>831</v>
      </c>
      <c r="B732" s="6" t="str">
        <f>IF(ISERROR(VLOOKUP(IO_Pre_14[[#This Row],[APP_ID]],Table7[APPL_ID],1,FALSE)),"","Y")</f>
        <v>Y</v>
      </c>
      <c r="C732" s="6" t="str">
        <f>IF(ISERROR(VLOOKUP(IO_Pre_14[[#This Row],[APP_ID]],Sheet1!$C$2:$C$9,1,FALSE)),"","Y")</f>
        <v/>
      </c>
      <c r="D732" s="6" t="s">
        <v>1531</v>
      </c>
      <c r="E732" s="6" t="s">
        <v>1532</v>
      </c>
      <c r="F732" s="6" t="s">
        <v>756</v>
      </c>
      <c r="G732" s="6">
        <v>1869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0</v>
      </c>
      <c r="T732" s="8">
        <f>SUM(IO_Pre_14[[#This Row],[JANUARY]:[DECEMBER]])</f>
        <v>0</v>
      </c>
      <c r="U732" s="11"/>
    </row>
    <row r="733" spans="1:21" x14ac:dyDescent="0.25">
      <c r="A733" s="6" t="s">
        <v>584</v>
      </c>
      <c r="B733" s="6" t="str">
        <f>IF(ISERROR(VLOOKUP(IO_Pre_14[[#This Row],[APP_ID]],Table7[APPL_ID],1,FALSE)),"","Y")</f>
        <v>Y</v>
      </c>
      <c r="C733" s="6" t="str">
        <f>IF(ISERROR(VLOOKUP(IO_Pre_14[[#This Row],[APP_ID]],Sheet1!$C$2:$C$9,1,FALSE)),"","Y")</f>
        <v/>
      </c>
      <c r="D733" s="6" t="s">
        <v>1531</v>
      </c>
      <c r="E733" s="6" t="s">
        <v>1532</v>
      </c>
      <c r="F733" s="6" t="s">
        <v>548</v>
      </c>
      <c r="G733" s="6">
        <v>1869</v>
      </c>
      <c r="H733" s="7">
        <v>70.739999999999995</v>
      </c>
      <c r="I733" s="7">
        <v>52.87</v>
      </c>
      <c r="J733" s="7">
        <v>102.96</v>
      </c>
      <c r="K733" s="7">
        <v>132.36000000000001</v>
      </c>
      <c r="L733" s="7">
        <v>146.91999999999999</v>
      </c>
      <c r="M733" s="7">
        <v>151.74</v>
      </c>
      <c r="N733" s="7">
        <v>140.66</v>
      </c>
      <c r="O733" s="7">
        <v>86.47</v>
      </c>
      <c r="P733" s="7">
        <v>68.28</v>
      </c>
      <c r="Q733" s="7">
        <v>41.35</v>
      </c>
      <c r="R733" s="7">
        <v>32.97</v>
      </c>
      <c r="S733" s="7">
        <v>34.22</v>
      </c>
      <c r="T733" s="8">
        <f>SUM(IO_Pre_14[[#This Row],[JANUARY]:[DECEMBER]])</f>
        <v>1061.54</v>
      </c>
      <c r="U733" s="11"/>
    </row>
    <row r="734" spans="1:21" x14ac:dyDescent="0.25">
      <c r="A734" s="6" t="s">
        <v>832</v>
      </c>
      <c r="B734" s="6" t="str">
        <f>IF(ISERROR(VLOOKUP(IO_Pre_14[[#This Row],[APP_ID]],Table7[APPL_ID],1,FALSE)),"","Y")</f>
        <v>Y</v>
      </c>
      <c r="C734" s="6" t="str">
        <f>IF(ISERROR(VLOOKUP(IO_Pre_14[[#This Row],[APP_ID]],Sheet1!$C$2:$C$9,1,FALSE)),"","Y")</f>
        <v/>
      </c>
      <c r="D734" s="6" t="s">
        <v>1531</v>
      </c>
      <c r="E734" s="6" t="s">
        <v>1532</v>
      </c>
      <c r="F734" s="6" t="s">
        <v>756</v>
      </c>
      <c r="G734" s="6">
        <v>1869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7">
        <v>0</v>
      </c>
      <c r="S734" s="7">
        <v>0</v>
      </c>
      <c r="T734" s="8">
        <f>SUM(IO_Pre_14[[#This Row],[JANUARY]:[DECEMBER]])</f>
        <v>0</v>
      </c>
      <c r="U734" s="11"/>
    </row>
    <row r="735" spans="1:21" x14ac:dyDescent="0.25">
      <c r="A735" s="6" t="s">
        <v>973</v>
      </c>
      <c r="B735" s="6" t="str">
        <f>IF(ISERROR(VLOOKUP(IO_Pre_14[[#This Row],[APP_ID]],Table7[APPL_ID],1,FALSE)),"","Y")</f>
        <v>Y</v>
      </c>
      <c r="C735" s="6" t="str">
        <f>IF(ISERROR(VLOOKUP(IO_Pre_14[[#This Row],[APP_ID]],Sheet1!$C$2:$C$9,1,FALSE)),"","Y")</f>
        <v/>
      </c>
      <c r="D735" s="6" t="s">
        <v>1531</v>
      </c>
      <c r="E735" s="6" t="s">
        <v>1532</v>
      </c>
      <c r="F735" s="6" t="s">
        <v>974</v>
      </c>
      <c r="G735" s="6">
        <v>1876</v>
      </c>
      <c r="H735" s="7">
        <v>0</v>
      </c>
      <c r="I735" s="7">
        <v>0</v>
      </c>
      <c r="J735" s="7">
        <v>0</v>
      </c>
      <c r="K735" s="7">
        <v>0</v>
      </c>
      <c r="L735" s="7">
        <v>85.4</v>
      </c>
      <c r="M735" s="7">
        <v>89.4</v>
      </c>
      <c r="N735" s="7">
        <v>177.9</v>
      </c>
      <c r="O735" s="7">
        <v>144.69999999999999</v>
      </c>
      <c r="P735" s="7">
        <v>122.7</v>
      </c>
      <c r="Q735" s="7">
        <v>0</v>
      </c>
      <c r="R735" s="7">
        <v>0</v>
      </c>
      <c r="S735" s="7">
        <v>0</v>
      </c>
      <c r="T735" s="8">
        <f>SUM(IO_Pre_14[[#This Row],[JANUARY]:[DECEMBER]])</f>
        <v>620.1</v>
      </c>
      <c r="U735" s="11"/>
    </row>
    <row r="736" spans="1:21" x14ac:dyDescent="0.25">
      <c r="A736" s="6" t="s">
        <v>1001</v>
      </c>
      <c r="B736" s="6" t="str">
        <f>IF(ISERROR(VLOOKUP(IO_Pre_14[[#This Row],[APP_ID]],Table7[APPL_ID],1,FALSE)),"","Y")</f>
        <v>Y</v>
      </c>
      <c r="C736" s="6" t="str">
        <f>IF(ISERROR(VLOOKUP(IO_Pre_14[[#This Row],[APP_ID]],Sheet1!$C$2:$C$9,1,FALSE)),"","Y")</f>
        <v/>
      </c>
      <c r="D736" s="6" t="s">
        <v>1531</v>
      </c>
      <c r="E736" s="6" t="s">
        <v>1533</v>
      </c>
      <c r="F736" s="6" t="s">
        <v>998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0</v>
      </c>
      <c r="Q736" s="7">
        <v>0</v>
      </c>
      <c r="R736" s="7">
        <v>0</v>
      </c>
      <c r="S736" s="7">
        <v>0</v>
      </c>
      <c r="T736" s="8">
        <f>SUM(IO_Pre_14[[#This Row],[JANUARY]:[DECEMBER]])</f>
        <v>0</v>
      </c>
      <c r="U736" s="11"/>
    </row>
    <row r="737" spans="1:21" x14ac:dyDescent="0.25">
      <c r="A737" s="6" t="s">
        <v>997</v>
      </c>
      <c r="B737" s="6" t="str">
        <f>IF(ISERROR(VLOOKUP(IO_Pre_14[[#This Row],[APP_ID]],Table7[APPL_ID],1,FALSE)),"","Y")</f>
        <v>Y</v>
      </c>
      <c r="C737" s="6" t="str">
        <f>IF(ISERROR(VLOOKUP(IO_Pre_14[[#This Row],[APP_ID]],Sheet1!$C$2:$C$9,1,FALSE)),"","Y")</f>
        <v/>
      </c>
      <c r="D737" s="6" t="s">
        <v>1531</v>
      </c>
      <c r="E737" s="6" t="s">
        <v>1532</v>
      </c>
      <c r="F737" s="6" t="s">
        <v>998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7">
        <v>0</v>
      </c>
      <c r="N737" s="7">
        <v>0</v>
      </c>
      <c r="O737" s="7">
        <v>0</v>
      </c>
      <c r="P737" s="7">
        <v>0</v>
      </c>
      <c r="Q737" s="7">
        <v>0</v>
      </c>
      <c r="R737" s="7">
        <v>0</v>
      </c>
      <c r="S737" s="7">
        <v>0</v>
      </c>
      <c r="T737" s="8">
        <f>SUM(IO_Pre_14[[#This Row],[JANUARY]:[DECEMBER]])</f>
        <v>0</v>
      </c>
      <c r="U737" s="11"/>
    </row>
    <row r="738" spans="1:21" x14ac:dyDescent="0.25">
      <c r="A738" s="6" t="s">
        <v>991</v>
      </c>
      <c r="B738" s="6" t="str">
        <f>IF(ISERROR(VLOOKUP(IO_Pre_14[[#This Row],[APP_ID]],Table7[APPL_ID],1,FALSE)),"","Y")</f>
        <v>Y</v>
      </c>
      <c r="C738" s="6" t="str">
        <f>IF(ISERROR(VLOOKUP(IO_Pre_14[[#This Row],[APP_ID]],Sheet1!$C$2:$C$9,1,FALSE)),"","Y")</f>
        <v/>
      </c>
      <c r="D738" s="6" t="s">
        <v>1531</v>
      </c>
      <c r="E738" s="6" t="s">
        <v>1533</v>
      </c>
      <c r="F738" s="6" t="s">
        <v>985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7">
        <v>0</v>
      </c>
      <c r="S738" s="7">
        <v>0</v>
      </c>
      <c r="T738" s="8">
        <f>SUM(IO_Pre_14[[#This Row],[JANUARY]:[DECEMBER]])</f>
        <v>0</v>
      </c>
      <c r="U738" s="11"/>
    </row>
    <row r="739" spans="1:21" x14ac:dyDescent="0.25">
      <c r="A739" s="6" t="s">
        <v>992</v>
      </c>
      <c r="B739" s="6" t="str">
        <f>IF(ISERROR(VLOOKUP(IO_Pre_14[[#This Row],[APP_ID]],Table7[APPL_ID],1,FALSE)),"","Y")</f>
        <v>Y</v>
      </c>
      <c r="C739" s="6" t="str">
        <f>IF(ISERROR(VLOOKUP(IO_Pre_14[[#This Row],[APP_ID]],Sheet1!$C$2:$C$9,1,FALSE)),"","Y")</f>
        <v/>
      </c>
      <c r="D739" s="6" t="s">
        <v>1531</v>
      </c>
      <c r="E739" s="6" t="s">
        <v>1533</v>
      </c>
      <c r="F739" s="6" t="s">
        <v>985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7">
        <v>0</v>
      </c>
      <c r="S739" s="7">
        <v>0</v>
      </c>
      <c r="T739" s="8">
        <f>SUM(IO_Pre_14[[#This Row],[JANUARY]:[DECEMBER]])</f>
        <v>0</v>
      </c>
      <c r="U739" s="11"/>
    </row>
    <row r="740" spans="1:21" x14ac:dyDescent="0.25">
      <c r="A740" s="6" t="s">
        <v>984</v>
      </c>
      <c r="B740" s="6" t="str">
        <f>IF(ISERROR(VLOOKUP(IO_Pre_14[[#This Row],[APP_ID]],Table7[APPL_ID],1,FALSE)),"","Y")</f>
        <v>Y</v>
      </c>
      <c r="C740" s="6" t="str">
        <f>IF(ISERROR(VLOOKUP(IO_Pre_14[[#This Row],[APP_ID]],Sheet1!$C$2:$C$9,1,FALSE)),"","Y")</f>
        <v/>
      </c>
      <c r="D740" s="6" t="s">
        <v>1531</v>
      </c>
      <c r="E740" s="6" t="s">
        <v>1533</v>
      </c>
      <c r="F740" s="6" t="s">
        <v>985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  <c r="S740" s="7">
        <v>0</v>
      </c>
      <c r="T740" s="8">
        <f>SUM(IO_Pre_14[[#This Row],[JANUARY]:[DECEMBER]])</f>
        <v>0</v>
      </c>
      <c r="U740" s="11"/>
    </row>
    <row r="741" spans="1:21" x14ac:dyDescent="0.25">
      <c r="A741" s="6" t="s">
        <v>1002</v>
      </c>
      <c r="B741" s="6" t="str">
        <f>IF(ISERROR(VLOOKUP(IO_Pre_14[[#This Row],[APP_ID]],Table7[APPL_ID],1,FALSE)),"","Y")</f>
        <v>Y</v>
      </c>
      <c r="C741" s="6" t="str">
        <f>IF(ISERROR(VLOOKUP(IO_Pre_14[[#This Row],[APP_ID]],Sheet1!$C$2:$C$9,1,FALSE)),"","Y")</f>
        <v/>
      </c>
      <c r="D741" s="6" t="s">
        <v>1531</v>
      </c>
      <c r="E741" s="6" t="s">
        <v>1533</v>
      </c>
      <c r="F741" s="6" t="s">
        <v>985</v>
      </c>
      <c r="G741" s="6">
        <v>1914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7">
        <v>0</v>
      </c>
      <c r="O741" s="7">
        <v>0</v>
      </c>
      <c r="P741" s="7">
        <v>0</v>
      </c>
      <c r="Q741" s="7">
        <v>0</v>
      </c>
      <c r="R741" s="7">
        <v>0</v>
      </c>
      <c r="S741" s="7">
        <v>0</v>
      </c>
      <c r="T741" s="8">
        <f>SUM(IO_Pre_14[[#This Row],[JANUARY]:[DECEMBER]])</f>
        <v>0</v>
      </c>
      <c r="U741" s="11"/>
    </row>
    <row r="742" spans="1:21" x14ac:dyDescent="0.25">
      <c r="A742" s="6" t="s">
        <v>305</v>
      </c>
      <c r="B742" s="6" t="str">
        <f>IF(ISERROR(VLOOKUP(IO_Pre_14[[#This Row],[APP_ID]],Table7[APPL_ID],1,FALSE)),"","Y")</f>
        <v>Y</v>
      </c>
      <c r="C742" s="6" t="str">
        <f>IF(ISERROR(VLOOKUP(IO_Pre_14[[#This Row],[APP_ID]],Sheet1!$C$2:$C$9,1,FALSE)),"","Y")</f>
        <v/>
      </c>
      <c r="D742" s="6" t="s">
        <v>1531</v>
      </c>
      <c r="E742" s="6" t="s">
        <v>1532</v>
      </c>
      <c r="F742" s="6" t="s">
        <v>306</v>
      </c>
      <c r="G742" s="6">
        <v>1869</v>
      </c>
      <c r="H742" s="7">
        <v>14.95</v>
      </c>
      <c r="I742" s="7">
        <v>0</v>
      </c>
      <c r="J742" s="7">
        <v>0</v>
      </c>
      <c r="K742" s="7">
        <v>33.71</v>
      </c>
      <c r="L742" s="7">
        <v>79.89</v>
      </c>
      <c r="M742" s="7">
        <v>62.9</v>
      </c>
      <c r="N742" s="7">
        <v>58.23</v>
      </c>
      <c r="O742" s="7">
        <v>49.89</v>
      </c>
      <c r="P742" s="7">
        <v>39.28</v>
      </c>
      <c r="Q742" s="7">
        <v>4.29</v>
      </c>
      <c r="R742" s="7">
        <v>0</v>
      </c>
      <c r="S742" s="7">
        <v>0</v>
      </c>
      <c r="T742" s="8">
        <f>SUM(IO_Pre_14[[#This Row],[JANUARY]:[DECEMBER]])</f>
        <v>343.14000000000004</v>
      </c>
      <c r="U742" s="11"/>
    </row>
    <row r="743" spans="1:21" x14ac:dyDescent="0.25">
      <c r="A743" s="6" t="s">
        <v>439</v>
      </c>
      <c r="B743" s="6" t="str">
        <f>IF(ISERROR(VLOOKUP(IO_Pre_14[[#This Row],[APP_ID]],Table7[APPL_ID],1,FALSE)),"","Y")</f>
        <v>Y</v>
      </c>
      <c r="C743" s="6" t="str">
        <f>IF(ISERROR(VLOOKUP(IO_Pre_14[[#This Row],[APP_ID]],Sheet1!$C$2:$C$9,1,FALSE)),"","Y")</f>
        <v/>
      </c>
      <c r="D743" s="6" t="s">
        <v>1531</v>
      </c>
      <c r="E743" s="6" t="s">
        <v>1533</v>
      </c>
      <c r="F743" s="6" t="s">
        <v>440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  <c r="Q743" s="7">
        <v>0</v>
      </c>
      <c r="R743" s="7">
        <v>0</v>
      </c>
      <c r="S743" s="7">
        <v>0</v>
      </c>
      <c r="T743" s="8">
        <f>SUM(IO_Pre_14[[#This Row],[JANUARY]:[DECEMBER]])</f>
        <v>0</v>
      </c>
      <c r="U743" s="11"/>
    </row>
    <row r="744" spans="1:21" x14ac:dyDescent="0.25">
      <c r="A744" s="6" t="s">
        <v>1012</v>
      </c>
      <c r="B744" s="6" t="str">
        <f>IF(ISERROR(VLOOKUP(IO_Pre_14[[#This Row],[APP_ID]],Table7[APPL_ID],1,FALSE)),"","Y")</f>
        <v>Y</v>
      </c>
      <c r="C744" s="6" t="str">
        <f>IF(ISERROR(VLOOKUP(IO_Pre_14[[#This Row],[APP_ID]],Sheet1!$C$2:$C$9,1,FALSE)),"","Y")</f>
        <v/>
      </c>
      <c r="D744" s="6" t="s">
        <v>1531</v>
      </c>
      <c r="E744" s="6" t="s">
        <v>1533</v>
      </c>
      <c r="F744" s="6" t="s">
        <v>1013</v>
      </c>
      <c r="G744" s="6">
        <v>1860</v>
      </c>
      <c r="H744" s="7">
        <v>52.54</v>
      </c>
      <c r="I744" s="7">
        <v>64.97</v>
      </c>
      <c r="J744" s="7">
        <v>29.55</v>
      </c>
      <c r="K744" s="7">
        <v>94</v>
      </c>
      <c r="L744" s="7">
        <v>114.9</v>
      </c>
      <c r="M744" s="7">
        <v>153.9</v>
      </c>
      <c r="N744" s="7">
        <v>158.30000000000001</v>
      </c>
      <c r="O744" s="7">
        <v>171.63</v>
      </c>
      <c r="P744" s="7">
        <v>65.28</v>
      </c>
      <c r="Q744" s="7">
        <v>61.02</v>
      </c>
      <c r="R744" s="7">
        <v>154.34</v>
      </c>
      <c r="S744" s="7">
        <v>6.6</v>
      </c>
      <c r="T744" s="8">
        <f>SUM(IO_Pre_14[[#This Row],[JANUARY]:[DECEMBER]])</f>
        <v>1127.03</v>
      </c>
      <c r="U744" s="11"/>
    </row>
    <row r="745" spans="1:21" x14ac:dyDescent="0.25">
      <c r="A745" s="6" t="s">
        <v>1017</v>
      </c>
      <c r="B745" s="6" t="str">
        <f>IF(ISERROR(VLOOKUP(IO_Pre_14[[#This Row],[APP_ID]],Table7[APPL_ID],1,FALSE)),"","Y")</f>
        <v>Y</v>
      </c>
      <c r="C745" s="6" t="str">
        <f>IF(ISERROR(VLOOKUP(IO_Pre_14[[#This Row],[APP_ID]],Sheet1!$C$2:$C$9,1,FALSE)),"","Y")</f>
        <v/>
      </c>
      <c r="D745" s="6" t="s">
        <v>1531</v>
      </c>
      <c r="E745" s="6" t="s">
        <v>1533</v>
      </c>
      <c r="F745" s="6" t="s">
        <v>1013</v>
      </c>
      <c r="G745" s="6">
        <v>1860</v>
      </c>
      <c r="H745" s="7">
        <v>33.619999999999997</v>
      </c>
      <c r="I745" s="7">
        <v>16.87</v>
      </c>
      <c r="J745" s="7">
        <v>37.58</v>
      </c>
      <c r="K745" s="7">
        <v>61.73</v>
      </c>
      <c r="L745" s="7">
        <v>64.959999999999994</v>
      </c>
      <c r="M745" s="7">
        <v>25.8</v>
      </c>
      <c r="N745" s="7">
        <v>22.81</v>
      </c>
      <c r="O745" s="7">
        <v>31.37</v>
      </c>
      <c r="P745" s="7">
        <v>17.14</v>
      </c>
      <c r="Q745" s="7">
        <v>14.42</v>
      </c>
      <c r="R745" s="7">
        <v>22.72</v>
      </c>
      <c r="S745" s="7">
        <v>10.78</v>
      </c>
      <c r="T745" s="8">
        <f>SUM(IO_Pre_14[[#This Row],[JANUARY]:[DECEMBER]])</f>
        <v>359.79999999999995</v>
      </c>
      <c r="U745" s="11"/>
    </row>
    <row r="746" spans="1:21" x14ac:dyDescent="0.25">
      <c r="A746" s="6" t="s">
        <v>739</v>
      </c>
      <c r="B746" s="6" t="str">
        <f>IF(ISERROR(VLOOKUP(IO_Pre_14[[#This Row],[APP_ID]],Table7[APPL_ID],1,FALSE)),"","Y")</f>
        <v>Y</v>
      </c>
      <c r="C746" s="6" t="str">
        <f>IF(ISERROR(VLOOKUP(IO_Pre_14[[#This Row],[APP_ID]],Sheet1!$C$2:$C$9,1,FALSE)),"","Y")</f>
        <v/>
      </c>
      <c r="D746" s="6" t="s">
        <v>1531</v>
      </c>
      <c r="E746" s="6" t="s">
        <v>1533</v>
      </c>
      <c r="F746" s="6" t="s">
        <v>740</v>
      </c>
      <c r="G746" s="6">
        <v>1850</v>
      </c>
      <c r="H746" s="7">
        <v>0</v>
      </c>
      <c r="I746" s="7">
        <v>0</v>
      </c>
      <c r="J746" s="7">
        <v>0</v>
      </c>
      <c r="K746" s="7">
        <v>156</v>
      </c>
      <c r="L746" s="7">
        <v>162</v>
      </c>
      <c r="M746" s="7">
        <v>120</v>
      </c>
      <c r="N746" s="7">
        <v>106</v>
      </c>
      <c r="O746" s="7">
        <v>93</v>
      </c>
      <c r="P746" s="7">
        <v>77</v>
      </c>
      <c r="Q746" s="7">
        <v>44</v>
      </c>
      <c r="R746" s="7">
        <v>0</v>
      </c>
      <c r="S746" s="7">
        <v>0</v>
      </c>
      <c r="T746" s="8">
        <f>SUM(IO_Pre_14[[#This Row],[JANUARY]:[DECEMBER]])</f>
        <v>758</v>
      </c>
      <c r="U746" s="11"/>
    </row>
    <row r="747" spans="1:21" x14ac:dyDescent="0.25">
      <c r="A747" s="6" t="s">
        <v>427</v>
      </c>
      <c r="B747" s="6" t="str">
        <f>IF(ISERROR(VLOOKUP(IO_Pre_14[[#This Row],[APP_ID]],Table7[APPL_ID],1,FALSE)),"","Y")</f>
        <v>Y</v>
      </c>
      <c r="C747" s="6" t="str">
        <f>IF(ISERROR(VLOOKUP(IO_Pre_14[[#This Row],[APP_ID]],Sheet1!$C$2:$C$9,1,FALSE)),"","Y")</f>
        <v/>
      </c>
      <c r="D747" s="6" t="s">
        <v>1531</v>
      </c>
      <c r="E747" s="6" t="s">
        <v>1533</v>
      </c>
      <c r="F747" s="6" t="s">
        <v>428</v>
      </c>
      <c r="G747" s="6">
        <v>1870</v>
      </c>
      <c r="H747" s="7">
        <v>0</v>
      </c>
      <c r="I747" s="7">
        <v>0</v>
      </c>
      <c r="J747" s="7">
        <v>0</v>
      </c>
      <c r="K747" s="7">
        <v>23.18</v>
      </c>
      <c r="L747" s="7">
        <v>93.35</v>
      </c>
      <c r="M747" s="7">
        <v>93.35</v>
      </c>
      <c r="N747" s="7">
        <v>93.35</v>
      </c>
      <c r="O747" s="7">
        <v>23.18</v>
      </c>
      <c r="P747" s="7">
        <v>0</v>
      </c>
      <c r="Q747" s="7">
        <v>0</v>
      </c>
      <c r="R747" s="7">
        <v>0</v>
      </c>
      <c r="S747" s="7">
        <v>0</v>
      </c>
      <c r="T747" s="8">
        <f>SUM(IO_Pre_14[[#This Row],[JANUARY]:[DECEMBER]])</f>
        <v>326.41000000000003</v>
      </c>
      <c r="U747" s="11"/>
    </row>
    <row r="748" spans="1:21" x14ac:dyDescent="0.25">
      <c r="A748" s="6" t="s">
        <v>1360</v>
      </c>
      <c r="B748" s="6" t="str">
        <f>IF(ISERROR(VLOOKUP(IO_Pre_14[[#This Row],[APP_ID]],Table7[APPL_ID],1,FALSE)),"","Y")</f>
        <v>Y</v>
      </c>
      <c r="C748" s="6" t="str">
        <f>IF(ISERROR(VLOOKUP(IO_Pre_14[[#This Row],[APP_ID]],Sheet1!$C$2:$C$9,1,FALSE)),"","Y")</f>
        <v/>
      </c>
      <c r="D748" s="6" t="s">
        <v>1531</v>
      </c>
      <c r="E748" s="6" t="s">
        <v>1532</v>
      </c>
      <c r="F748" s="6" t="s">
        <v>324</v>
      </c>
      <c r="G748" s="6">
        <v>1876</v>
      </c>
      <c r="H748" s="7">
        <v>48.25</v>
      </c>
      <c r="I748" s="7">
        <v>21.17</v>
      </c>
      <c r="J748" s="7">
        <v>45.13</v>
      </c>
      <c r="K748" s="7">
        <v>53.2</v>
      </c>
      <c r="L748" s="7">
        <v>95.18</v>
      </c>
      <c r="M748" s="7">
        <v>169.52</v>
      </c>
      <c r="N748" s="7">
        <v>165.26</v>
      </c>
      <c r="O748" s="7">
        <v>84.99</v>
      </c>
      <c r="P748" s="7">
        <v>14.96</v>
      </c>
      <c r="Q748" s="7">
        <v>16.64</v>
      </c>
      <c r="R748" s="7">
        <v>17.57</v>
      </c>
      <c r="S748" s="7">
        <v>20.16</v>
      </c>
      <c r="T748" s="8">
        <f>SUM(IO_Pre_14[[#This Row],[JANUARY]:[DECEMBER]])</f>
        <v>752.03000000000009</v>
      </c>
      <c r="U748" s="11"/>
    </row>
    <row r="749" spans="1:21" x14ac:dyDescent="0.25">
      <c r="A749" s="6" t="s">
        <v>1280</v>
      </c>
      <c r="B749" s="6" t="str">
        <f>IF(ISERROR(VLOOKUP(IO_Pre_14[[#This Row],[APP_ID]],Table7[APPL_ID],1,FALSE)),"","Y")</f>
        <v>Y</v>
      </c>
      <c r="C749" s="6" t="str">
        <f>IF(ISERROR(VLOOKUP(IO_Pre_14[[#This Row],[APP_ID]],Sheet1!$C$2:$C$9,1,FALSE)),"","Y")</f>
        <v/>
      </c>
      <c r="D749" s="6" t="s">
        <v>1531</v>
      </c>
      <c r="E749" s="6" t="s">
        <v>1532</v>
      </c>
      <c r="F749" s="6" t="s">
        <v>1215</v>
      </c>
      <c r="G749" s="6">
        <v>1876</v>
      </c>
      <c r="H749" s="7">
        <v>50.31</v>
      </c>
      <c r="I749" s="7">
        <v>18.61</v>
      </c>
      <c r="J749" s="7">
        <v>35.950000000000003</v>
      </c>
      <c r="K749" s="7">
        <v>23.75</v>
      </c>
      <c r="L749" s="7">
        <v>81.98</v>
      </c>
      <c r="M749" s="7">
        <v>185</v>
      </c>
      <c r="N749" s="7">
        <v>161.81</v>
      </c>
      <c r="O749" s="7">
        <v>50.88</v>
      </c>
      <c r="P749" s="7">
        <v>4.21</v>
      </c>
      <c r="Q749" s="7">
        <v>14.43</v>
      </c>
      <c r="R749" s="7">
        <v>17.2</v>
      </c>
      <c r="S749" s="7">
        <v>20.62</v>
      </c>
      <c r="T749" s="8">
        <f>SUM(IO_Pre_14[[#This Row],[JANUARY]:[DECEMBER]])</f>
        <v>664.75000000000011</v>
      </c>
      <c r="U749" s="11"/>
    </row>
    <row r="750" spans="1:21" x14ac:dyDescent="0.25">
      <c r="A750" s="6" t="s">
        <v>1281</v>
      </c>
      <c r="B750" s="6" t="str">
        <f>IF(ISERROR(VLOOKUP(IO_Pre_14[[#This Row],[APP_ID]],Table7[APPL_ID],1,FALSE)),"","Y")</f>
        <v>Y</v>
      </c>
      <c r="C750" s="6" t="str">
        <f>IF(ISERROR(VLOOKUP(IO_Pre_14[[#This Row],[APP_ID]],Sheet1!$C$2:$C$9,1,FALSE)),"","Y")</f>
        <v/>
      </c>
      <c r="D750" s="6" t="s">
        <v>1531</v>
      </c>
      <c r="E750" s="6" t="s">
        <v>1532</v>
      </c>
      <c r="F750" s="6" t="s">
        <v>1215</v>
      </c>
      <c r="G750" s="6">
        <v>1876</v>
      </c>
      <c r="H750" s="7">
        <v>48.12</v>
      </c>
      <c r="I750" s="7">
        <v>17.579999999999998</v>
      </c>
      <c r="J750" s="7">
        <v>34.57</v>
      </c>
      <c r="K750" s="7">
        <v>20.13</v>
      </c>
      <c r="L750" s="7">
        <v>72.06</v>
      </c>
      <c r="M750" s="7">
        <v>174</v>
      </c>
      <c r="N750" s="7">
        <v>156.68</v>
      </c>
      <c r="O750" s="7">
        <v>59.4</v>
      </c>
      <c r="P750" s="7">
        <v>4.92</v>
      </c>
      <c r="Q750" s="7">
        <v>13.81</v>
      </c>
      <c r="R750" s="7">
        <v>16.45</v>
      </c>
      <c r="S750" s="7">
        <v>19.73</v>
      </c>
      <c r="T750" s="8">
        <f>SUM(IO_Pre_14[[#This Row],[JANUARY]:[DECEMBER]])</f>
        <v>637.44999999999993</v>
      </c>
      <c r="U750" s="11"/>
    </row>
    <row r="751" spans="1:21" x14ac:dyDescent="0.25">
      <c r="A751" s="6" t="s">
        <v>1282</v>
      </c>
      <c r="B751" s="6" t="str">
        <f>IF(ISERROR(VLOOKUP(IO_Pre_14[[#This Row],[APP_ID]],Table7[APPL_ID],1,FALSE)),"","Y")</f>
        <v>Y</v>
      </c>
      <c r="C751" s="6" t="str">
        <f>IF(ISERROR(VLOOKUP(IO_Pre_14[[#This Row],[APP_ID]],Sheet1!$C$2:$C$9,1,FALSE)),"","Y")</f>
        <v/>
      </c>
      <c r="D751" s="6" t="s">
        <v>1531</v>
      </c>
      <c r="E751" s="6" t="s">
        <v>1532</v>
      </c>
      <c r="F751" s="6" t="s">
        <v>1215</v>
      </c>
      <c r="G751" s="6">
        <v>1876</v>
      </c>
      <c r="H751" s="7">
        <v>21.53</v>
      </c>
      <c r="I751" s="7">
        <v>7.87</v>
      </c>
      <c r="J751" s="7">
        <v>17.940000000000001</v>
      </c>
      <c r="K751" s="7">
        <v>12.2</v>
      </c>
      <c r="L751" s="7">
        <v>25.16</v>
      </c>
      <c r="M751" s="7">
        <v>70.930000000000007</v>
      </c>
      <c r="N751" s="7">
        <v>76.5</v>
      </c>
      <c r="O751" s="7">
        <v>53.52</v>
      </c>
      <c r="P751" s="7">
        <v>4.5199999999999996</v>
      </c>
      <c r="Q751" s="7">
        <v>6.18</v>
      </c>
      <c r="R751" s="7">
        <v>7.36</v>
      </c>
      <c r="S751" s="7">
        <v>8.83</v>
      </c>
      <c r="T751" s="8">
        <f>SUM(IO_Pre_14[[#This Row],[JANUARY]:[DECEMBER]])</f>
        <v>312.53999999999996</v>
      </c>
      <c r="U751" s="11"/>
    </row>
    <row r="752" spans="1:21" x14ac:dyDescent="0.25">
      <c r="A752" s="6" t="s">
        <v>1283</v>
      </c>
      <c r="B752" s="6" t="str">
        <f>IF(ISERROR(VLOOKUP(IO_Pre_14[[#This Row],[APP_ID]],Table7[APPL_ID],1,FALSE)),"","Y")</f>
        <v>Y</v>
      </c>
      <c r="C752" s="6" t="str">
        <f>IF(ISERROR(VLOOKUP(IO_Pre_14[[#This Row],[APP_ID]],Sheet1!$C$2:$C$9,1,FALSE)),"","Y")</f>
        <v/>
      </c>
      <c r="D752" s="6" t="s">
        <v>1531</v>
      </c>
      <c r="E752" s="6" t="s">
        <v>1532</v>
      </c>
      <c r="F752" s="6" t="s">
        <v>1215</v>
      </c>
      <c r="G752" s="6">
        <v>1876</v>
      </c>
      <c r="H752" s="7">
        <v>76.36</v>
      </c>
      <c r="I752" s="7">
        <v>33.36</v>
      </c>
      <c r="J752" s="7">
        <v>72.239999999999995</v>
      </c>
      <c r="K752" s="7">
        <v>72.760000000000005</v>
      </c>
      <c r="L752" s="7">
        <v>127.76</v>
      </c>
      <c r="M752" s="7">
        <v>258.20999999999998</v>
      </c>
      <c r="N752" s="7">
        <v>266.17</v>
      </c>
      <c r="O752" s="7">
        <v>170.22</v>
      </c>
      <c r="P752" s="7">
        <v>29.77</v>
      </c>
      <c r="Q752" s="7">
        <v>27.5</v>
      </c>
      <c r="R752" s="7">
        <v>28.25</v>
      </c>
      <c r="S752" s="7">
        <v>32.07</v>
      </c>
      <c r="T752" s="8">
        <f>SUM(IO_Pre_14[[#This Row],[JANUARY]:[DECEMBER]])</f>
        <v>1194.6699999999998</v>
      </c>
      <c r="U752" s="11"/>
    </row>
    <row r="753" spans="1:21" x14ac:dyDescent="0.25">
      <c r="A753" s="6" t="s">
        <v>1041</v>
      </c>
      <c r="B753" s="6" t="str">
        <f>IF(ISERROR(VLOOKUP(IO_Pre_14[[#This Row],[APP_ID]],Table7[APPL_ID],1,FALSE)),"","Y")</f>
        <v>Y</v>
      </c>
      <c r="C753" s="6" t="str">
        <f>IF(ISERROR(VLOOKUP(IO_Pre_14[[#This Row],[APP_ID]],Sheet1!$C$2:$C$9,1,FALSE)),"","Y")</f>
        <v/>
      </c>
      <c r="D753" s="6" t="s">
        <v>1531</v>
      </c>
      <c r="E753" s="6" t="s">
        <v>1532</v>
      </c>
      <c r="F753" s="6" t="s">
        <v>1042</v>
      </c>
      <c r="G753" s="6">
        <v>1860</v>
      </c>
      <c r="H753" s="7">
        <v>0</v>
      </c>
      <c r="I753" s="7">
        <v>0</v>
      </c>
      <c r="J753" s="7">
        <v>136.28</v>
      </c>
      <c r="K753" s="7">
        <v>197.66</v>
      </c>
      <c r="L753" s="7">
        <v>333.18</v>
      </c>
      <c r="M753" s="7">
        <v>526.63</v>
      </c>
      <c r="N753" s="7">
        <v>485.16</v>
      </c>
      <c r="O753" s="7">
        <v>321.67</v>
      </c>
      <c r="P753" s="7">
        <v>145.83000000000001</v>
      </c>
      <c r="Q753" s="7">
        <v>0</v>
      </c>
      <c r="R753" s="7">
        <v>0</v>
      </c>
      <c r="S753" s="7">
        <v>0</v>
      </c>
      <c r="T753" s="8">
        <f>SUM(IO_Pre_14[[#This Row],[JANUARY]:[DECEMBER]])</f>
        <v>2146.4100000000003</v>
      </c>
      <c r="U753" s="11"/>
    </row>
    <row r="754" spans="1:21" x14ac:dyDescent="0.25">
      <c r="A754" s="6" t="s">
        <v>504</v>
      </c>
      <c r="B754" s="6" t="str">
        <f>IF(ISERROR(VLOOKUP(IO_Pre_14[[#This Row],[APP_ID]],Table7[APPL_ID],1,FALSE)),"","Y")</f>
        <v>Y</v>
      </c>
      <c r="C754" s="6" t="str">
        <f>IF(ISERROR(VLOOKUP(IO_Pre_14[[#This Row],[APP_ID]],Sheet1!$C$2:$C$9,1,FALSE)),"","Y")</f>
        <v/>
      </c>
      <c r="D754" s="6" t="s">
        <v>1531</v>
      </c>
      <c r="E754" s="6" t="s">
        <v>1533</v>
      </c>
      <c r="F754" s="6" t="s">
        <v>505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8">
        <f>SUM(IO_Pre_14[[#This Row],[JANUARY]:[DECEMBER]])</f>
        <v>0</v>
      </c>
      <c r="U754" s="11"/>
    </row>
    <row r="755" spans="1:21" x14ac:dyDescent="0.25">
      <c r="A755" s="6" t="s">
        <v>1241</v>
      </c>
      <c r="B755" s="6" t="str">
        <f>IF(ISERROR(VLOOKUP(IO_Pre_14[[#This Row],[APP_ID]],Table7[APPL_ID],1,FALSE)),"","Y")</f>
        <v>Y</v>
      </c>
      <c r="C755" s="6" t="str">
        <f>IF(ISERROR(VLOOKUP(IO_Pre_14[[#This Row],[APP_ID]],Sheet1!$C$2:$C$9,1,FALSE)),"","Y")</f>
        <v/>
      </c>
      <c r="D755" s="6" t="s">
        <v>1531</v>
      </c>
      <c r="E755" s="6" t="s">
        <v>1533</v>
      </c>
      <c r="F755" s="6" t="s">
        <v>516</v>
      </c>
      <c r="G755" s="6">
        <v>1875</v>
      </c>
      <c r="H755" s="7">
        <v>30.91</v>
      </c>
      <c r="I755" s="7">
        <v>9.27</v>
      </c>
      <c r="J755" s="7">
        <v>19.329999999999998</v>
      </c>
      <c r="K755" s="7">
        <v>26.97</v>
      </c>
      <c r="L755" s="7">
        <v>66.44</v>
      </c>
      <c r="M755" s="7">
        <v>113.45</v>
      </c>
      <c r="N755" s="7">
        <v>114.07</v>
      </c>
      <c r="O755" s="7">
        <v>88.82</v>
      </c>
      <c r="P755" s="7">
        <v>36.26</v>
      </c>
      <c r="Q755" s="7">
        <v>22.53</v>
      </c>
      <c r="R755" s="7">
        <v>10.52</v>
      </c>
      <c r="S755" s="7">
        <v>13.66</v>
      </c>
      <c r="T755" s="8">
        <f>SUM(IO_Pre_14[[#This Row],[JANUARY]:[DECEMBER]])</f>
        <v>552.2299999999999</v>
      </c>
      <c r="U755" s="11"/>
    </row>
    <row r="756" spans="1:21" x14ac:dyDescent="0.25">
      <c r="A756" s="6" t="s">
        <v>414</v>
      </c>
      <c r="B756" s="6" t="str">
        <f>IF(ISERROR(VLOOKUP(IO_Pre_14[[#This Row],[APP_ID]],Table7[APPL_ID],1,FALSE)),"","Y")</f>
        <v>Y</v>
      </c>
      <c r="C756" s="6" t="str">
        <f>IF(ISERROR(VLOOKUP(IO_Pre_14[[#This Row],[APP_ID]],Sheet1!$C$2:$C$9,1,FALSE)),"","Y")</f>
        <v/>
      </c>
      <c r="D756" s="6" t="s">
        <v>1531</v>
      </c>
      <c r="E756" s="6" t="s">
        <v>1533</v>
      </c>
      <c r="F756" s="6" t="s">
        <v>415</v>
      </c>
      <c r="G756" s="6">
        <v>1865</v>
      </c>
      <c r="H756" s="7">
        <v>0</v>
      </c>
      <c r="I756" s="7">
        <v>0</v>
      </c>
      <c r="J756" s="7">
        <v>0</v>
      </c>
      <c r="K756" s="7">
        <v>0</v>
      </c>
      <c r="L756" s="7">
        <v>58.92</v>
      </c>
      <c r="M756" s="7">
        <v>61.87</v>
      </c>
      <c r="N756" s="7">
        <v>61.87</v>
      </c>
      <c r="O756" s="7">
        <v>61.87</v>
      </c>
      <c r="P756" s="7">
        <v>117.85</v>
      </c>
      <c r="Q756" s="7">
        <v>0</v>
      </c>
      <c r="R756" s="7">
        <v>0</v>
      </c>
      <c r="S756" s="7">
        <v>0</v>
      </c>
      <c r="T756" s="8">
        <f>SUM(IO_Pre_14[[#This Row],[JANUARY]:[DECEMBER]])</f>
        <v>362.38</v>
      </c>
      <c r="U756" s="11"/>
    </row>
    <row r="757" spans="1:21" x14ac:dyDescent="0.25">
      <c r="A757" s="6" t="s">
        <v>325</v>
      </c>
      <c r="B757" s="6" t="str">
        <f>IF(ISERROR(VLOOKUP(IO_Pre_14[[#This Row],[APP_ID]],Table7[APPL_ID],1,FALSE)),"","Y")</f>
        <v>Y</v>
      </c>
      <c r="C757" s="6" t="str">
        <f>IF(ISERROR(VLOOKUP(IO_Pre_14[[#This Row],[APP_ID]],Sheet1!$C$2:$C$9,1,FALSE)),"","Y")</f>
        <v/>
      </c>
      <c r="D757" s="6" t="s">
        <v>1531</v>
      </c>
      <c r="E757" s="6" t="s">
        <v>1532</v>
      </c>
      <c r="F757" s="6" t="s">
        <v>324</v>
      </c>
      <c r="G757" s="6">
        <v>1874</v>
      </c>
      <c r="H757" s="7">
        <v>54.11</v>
      </c>
      <c r="I757" s="7">
        <v>28.07</v>
      </c>
      <c r="J757" s="7">
        <v>55.82</v>
      </c>
      <c r="K757" s="7">
        <v>52.27</v>
      </c>
      <c r="L757" s="7">
        <v>96.9</v>
      </c>
      <c r="M757" s="7">
        <v>183.35</v>
      </c>
      <c r="N757" s="7">
        <v>181.45</v>
      </c>
      <c r="O757" s="7">
        <v>119.08</v>
      </c>
      <c r="P757" s="7">
        <v>39.19</v>
      </c>
      <c r="Q757" s="7">
        <v>26.2</v>
      </c>
      <c r="R757" s="7">
        <v>22.6</v>
      </c>
      <c r="S757" s="7">
        <v>23.65</v>
      </c>
      <c r="T757" s="8">
        <f>SUM(IO_Pre_14[[#This Row],[JANUARY]:[DECEMBER]])</f>
        <v>882.69</v>
      </c>
      <c r="U757" s="11"/>
    </row>
    <row r="758" spans="1:21" x14ac:dyDescent="0.25">
      <c r="A758" s="6" t="s">
        <v>323</v>
      </c>
      <c r="B758" s="6" t="str">
        <f>IF(ISERROR(VLOOKUP(IO_Pre_14[[#This Row],[APP_ID]],Table7[APPL_ID],1,FALSE)),"","Y")</f>
        <v>Y</v>
      </c>
      <c r="C758" s="6" t="str">
        <f>IF(ISERROR(VLOOKUP(IO_Pre_14[[#This Row],[APP_ID]],Sheet1!$C$2:$C$9,1,FALSE)),"","Y")</f>
        <v/>
      </c>
      <c r="D758" s="6" t="s">
        <v>1531</v>
      </c>
      <c r="E758" s="6" t="s">
        <v>1532</v>
      </c>
      <c r="F758" s="6" t="s">
        <v>324</v>
      </c>
      <c r="G758" s="6">
        <v>1871</v>
      </c>
      <c r="H758" s="7">
        <v>44</v>
      </c>
      <c r="I758" s="7">
        <v>17.75</v>
      </c>
      <c r="J758" s="7">
        <v>34.090000000000003</v>
      </c>
      <c r="K758" s="7">
        <v>43.02</v>
      </c>
      <c r="L758" s="7">
        <v>103</v>
      </c>
      <c r="M758" s="7">
        <v>170.75</v>
      </c>
      <c r="N758" s="7">
        <v>138.83000000000001</v>
      </c>
      <c r="O758" s="7">
        <v>15.07</v>
      </c>
      <c r="P758" s="7">
        <v>1.38</v>
      </c>
      <c r="Q758" s="7">
        <v>12.62</v>
      </c>
      <c r="R758" s="7">
        <v>15.04</v>
      </c>
      <c r="S758" s="7">
        <v>18.03</v>
      </c>
      <c r="T758" s="8">
        <f>SUM(IO_Pre_14[[#This Row],[JANUARY]:[DECEMBER]])</f>
        <v>613.58000000000004</v>
      </c>
      <c r="U758" s="11"/>
    </row>
    <row r="759" spans="1:21" x14ac:dyDescent="0.25">
      <c r="A759" s="6" t="s">
        <v>326</v>
      </c>
      <c r="B759" s="6" t="str">
        <f>IF(ISERROR(VLOOKUP(IO_Pre_14[[#This Row],[APP_ID]],Table7[APPL_ID],1,FALSE)),"","Y")</f>
        <v>Y</v>
      </c>
      <c r="C759" s="6" t="str">
        <f>IF(ISERROR(VLOOKUP(IO_Pre_14[[#This Row],[APP_ID]],Sheet1!$C$2:$C$9,1,FALSE)),"","Y")</f>
        <v/>
      </c>
      <c r="D759" s="6" t="s">
        <v>1531</v>
      </c>
      <c r="E759" s="6" t="s">
        <v>1532</v>
      </c>
      <c r="F759" s="6" t="s">
        <v>324</v>
      </c>
      <c r="G759" s="6">
        <v>1874</v>
      </c>
      <c r="H759" s="7">
        <v>24.38</v>
      </c>
      <c r="I759" s="7">
        <v>17.21</v>
      </c>
      <c r="J759" s="7">
        <v>31.05</v>
      </c>
      <c r="K759" s="7">
        <v>35.42</v>
      </c>
      <c r="L759" s="7">
        <v>62.17</v>
      </c>
      <c r="M759" s="7">
        <v>85.43</v>
      </c>
      <c r="N759" s="7">
        <v>75.83</v>
      </c>
      <c r="O759" s="7">
        <v>45.19</v>
      </c>
      <c r="P759" s="7">
        <v>32.950000000000003</v>
      </c>
      <c r="Q759" s="7">
        <v>17.670000000000002</v>
      </c>
      <c r="R759" s="7">
        <v>12.43</v>
      </c>
      <c r="S759" s="7">
        <v>11.46</v>
      </c>
      <c r="T759" s="8">
        <f>SUM(IO_Pre_14[[#This Row],[JANUARY]:[DECEMBER]])</f>
        <v>451.19</v>
      </c>
      <c r="U759" s="11"/>
    </row>
    <row r="760" spans="1:21" x14ac:dyDescent="0.25">
      <c r="A760" s="6" t="s">
        <v>327</v>
      </c>
      <c r="B760" s="6" t="str">
        <f>IF(ISERROR(VLOOKUP(IO_Pre_14[[#This Row],[APP_ID]],Table7[APPL_ID],1,FALSE)),"","Y")</f>
        <v>Y</v>
      </c>
      <c r="C760" s="6" t="str">
        <f>IF(ISERROR(VLOOKUP(IO_Pre_14[[#This Row],[APP_ID]],Sheet1!$C$2:$C$9,1,FALSE)),"","Y")</f>
        <v/>
      </c>
      <c r="D760" s="6" t="s">
        <v>1531</v>
      </c>
      <c r="E760" s="6" t="s">
        <v>1532</v>
      </c>
      <c r="F760" s="6" t="s">
        <v>324</v>
      </c>
      <c r="G760" s="6">
        <v>1874</v>
      </c>
      <c r="H760" s="7">
        <v>54.73</v>
      </c>
      <c r="I760" s="7">
        <v>39.08</v>
      </c>
      <c r="J760" s="7">
        <v>75.38</v>
      </c>
      <c r="K760" s="7">
        <v>122.77</v>
      </c>
      <c r="L760" s="7">
        <v>182.66</v>
      </c>
      <c r="M760" s="7">
        <v>198.42</v>
      </c>
      <c r="N760" s="7">
        <v>177.38</v>
      </c>
      <c r="O760" s="7">
        <v>85.35</v>
      </c>
      <c r="P760" s="7">
        <v>64.099999999999994</v>
      </c>
      <c r="Q760" s="7">
        <v>36.4</v>
      </c>
      <c r="R760" s="7">
        <v>26.66</v>
      </c>
      <c r="S760" s="7">
        <v>25.29</v>
      </c>
      <c r="T760" s="8">
        <f>SUM(IO_Pre_14[[#This Row],[JANUARY]:[DECEMBER]])</f>
        <v>1088.22</v>
      </c>
      <c r="U760" s="11"/>
    </row>
    <row r="761" spans="1:21" x14ac:dyDescent="0.25">
      <c r="A761" s="6" t="s">
        <v>330</v>
      </c>
      <c r="B761" s="6" t="str">
        <f>IF(ISERROR(VLOOKUP(IO_Pre_14[[#This Row],[APP_ID]],Table7[APPL_ID],1,FALSE)),"","Y")</f>
        <v>Y</v>
      </c>
      <c r="C761" s="6" t="str">
        <f>IF(ISERROR(VLOOKUP(IO_Pre_14[[#This Row],[APP_ID]],Sheet1!$C$2:$C$9,1,FALSE)),"","Y")</f>
        <v/>
      </c>
      <c r="D761" s="6" t="s">
        <v>1531</v>
      </c>
      <c r="E761" s="6" t="s">
        <v>1532</v>
      </c>
      <c r="F761" s="6" t="s">
        <v>324</v>
      </c>
      <c r="G761" s="6">
        <v>1874</v>
      </c>
      <c r="H761" s="7">
        <v>69.180000000000007</v>
      </c>
      <c r="I761" s="7">
        <v>58.3</v>
      </c>
      <c r="J761" s="7">
        <v>92.99</v>
      </c>
      <c r="K761" s="7">
        <v>123.55</v>
      </c>
      <c r="L761" s="7">
        <v>165.54</v>
      </c>
      <c r="M761" s="7">
        <v>202.89</v>
      </c>
      <c r="N761" s="7">
        <v>221.59</v>
      </c>
      <c r="O761" s="7">
        <v>160.02000000000001</v>
      </c>
      <c r="P761" s="7">
        <v>123.71</v>
      </c>
      <c r="Q761" s="7">
        <v>55.44</v>
      </c>
      <c r="R761" s="7">
        <v>39.36</v>
      </c>
      <c r="S761" s="7">
        <v>34</v>
      </c>
      <c r="T761" s="8">
        <f>SUM(IO_Pre_14[[#This Row],[JANUARY]:[DECEMBER]])</f>
        <v>1346.57</v>
      </c>
      <c r="U761" s="11"/>
    </row>
    <row r="762" spans="1:21" x14ac:dyDescent="0.25">
      <c r="A762" s="6" t="s">
        <v>1365</v>
      </c>
      <c r="B762" s="6" t="str">
        <f>IF(ISERROR(VLOOKUP(IO_Pre_14[[#This Row],[APP_ID]],Table7[APPL_ID],1,FALSE)),"","Y")</f>
        <v>Y</v>
      </c>
      <c r="C762" s="6" t="str">
        <f>IF(ISERROR(VLOOKUP(IO_Pre_14[[#This Row],[APP_ID]],Sheet1!$C$2:$C$9,1,FALSE)),"","Y")</f>
        <v/>
      </c>
      <c r="D762" s="6" t="s">
        <v>1531</v>
      </c>
      <c r="E762" s="6" t="s">
        <v>1532</v>
      </c>
      <c r="F762" s="6" t="s">
        <v>324</v>
      </c>
      <c r="G762" s="6">
        <v>1876</v>
      </c>
      <c r="H762" s="7">
        <v>32.799999999999997</v>
      </c>
      <c r="I762" s="7">
        <v>20.93</v>
      </c>
      <c r="J762" s="7">
        <v>40.200000000000003</v>
      </c>
      <c r="K762" s="7">
        <v>54.62</v>
      </c>
      <c r="L762" s="7">
        <v>88.35</v>
      </c>
      <c r="M762" s="7">
        <v>116.38</v>
      </c>
      <c r="N762" s="7">
        <v>106.56</v>
      </c>
      <c r="O762" s="7">
        <v>56.94</v>
      </c>
      <c r="P762" s="7">
        <v>33.06</v>
      </c>
      <c r="Q762" s="7">
        <v>19.72</v>
      </c>
      <c r="R762" s="7">
        <v>15.17</v>
      </c>
      <c r="S762" s="7">
        <v>14.87</v>
      </c>
      <c r="T762" s="8">
        <f>SUM(IO_Pre_14[[#This Row],[JANUARY]:[DECEMBER]])</f>
        <v>599.59999999999991</v>
      </c>
      <c r="U762" s="11"/>
    </row>
    <row r="763" spans="1:21" x14ac:dyDescent="0.25">
      <c r="A763" s="6" t="s">
        <v>141</v>
      </c>
      <c r="B763" s="6" t="str">
        <f>IF(ISERROR(VLOOKUP(IO_Pre_14[[#This Row],[APP_ID]],Table7[APPL_ID],1,FALSE)),"","Y")</f>
        <v>Y</v>
      </c>
      <c r="C763" s="6" t="str">
        <f>IF(ISERROR(VLOOKUP(IO_Pre_14[[#This Row],[APP_ID]],Sheet1!$C$2:$C$9,1,FALSE)),"","Y")</f>
        <v/>
      </c>
      <c r="D763" s="6" t="s">
        <v>1531</v>
      </c>
      <c r="E763" s="6" t="s">
        <v>1532</v>
      </c>
      <c r="F763" s="6" t="s">
        <v>134</v>
      </c>
      <c r="G763" s="6">
        <v>1900</v>
      </c>
      <c r="H763" s="7">
        <v>87.5</v>
      </c>
      <c r="I763" s="7">
        <v>119</v>
      </c>
      <c r="J763" s="7">
        <v>105</v>
      </c>
      <c r="K763" s="7">
        <v>217</v>
      </c>
      <c r="L763" s="7">
        <v>322</v>
      </c>
      <c r="M763" s="7">
        <v>350</v>
      </c>
      <c r="N763" s="7">
        <v>332</v>
      </c>
      <c r="O763" s="7">
        <v>294</v>
      </c>
      <c r="P763" s="7">
        <v>220</v>
      </c>
      <c r="Q763" s="7">
        <v>94</v>
      </c>
      <c r="R763" s="7">
        <v>70</v>
      </c>
      <c r="S763" s="7">
        <v>56</v>
      </c>
      <c r="T763" s="8">
        <f>SUM(IO_Pre_14[[#This Row],[JANUARY]:[DECEMBER]])</f>
        <v>2266.5</v>
      </c>
      <c r="U763" s="11"/>
    </row>
    <row r="764" spans="1:21" x14ac:dyDescent="0.25">
      <c r="A764" s="6" t="s">
        <v>147</v>
      </c>
      <c r="B764" s="6" t="str">
        <f>IF(ISERROR(VLOOKUP(IO_Pre_14[[#This Row],[APP_ID]],Table7[APPL_ID],1,FALSE)),"","Y")</f>
        <v>Y</v>
      </c>
      <c r="C764" s="6" t="str">
        <f>IF(ISERROR(VLOOKUP(IO_Pre_14[[#This Row],[APP_ID]],Sheet1!$C$2:$C$9,1,FALSE)),"","Y")</f>
        <v/>
      </c>
      <c r="D764" s="6" t="s">
        <v>1531</v>
      </c>
      <c r="E764" s="6" t="s">
        <v>1532</v>
      </c>
      <c r="F764" s="6" t="s">
        <v>134</v>
      </c>
      <c r="G764" s="6">
        <v>1900</v>
      </c>
      <c r="H764" s="7">
        <v>87.5</v>
      </c>
      <c r="I764" s="7">
        <v>119</v>
      </c>
      <c r="J764" s="7">
        <v>105</v>
      </c>
      <c r="K764" s="7">
        <v>217</v>
      </c>
      <c r="L764" s="7">
        <v>322</v>
      </c>
      <c r="M764" s="7">
        <v>350</v>
      </c>
      <c r="N764" s="7">
        <v>332</v>
      </c>
      <c r="O764" s="7">
        <v>294</v>
      </c>
      <c r="P764" s="7">
        <v>220</v>
      </c>
      <c r="Q764" s="7">
        <v>94</v>
      </c>
      <c r="R764" s="7">
        <v>70</v>
      </c>
      <c r="S764" s="7">
        <v>56</v>
      </c>
      <c r="T764" s="8">
        <f>SUM(IO_Pre_14[[#This Row],[JANUARY]:[DECEMBER]])</f>
        <v>2266.5</v>
      </c>
      <c r="U764" s="11"/>
    </row>
    <row r="765" spans="1:21" x14ac:dyDescent="0.25">
      <c r="A765" s="6" t="s">
        <v>149</v>
      </c>
      <c r="B765" s="6" t="str">
        <f>IF(ISERROR(VLOOKUP(IO_Pre_14[[#This Row],[APP_ID]],Table7[APPL_ID],1,FALSE)),"","Y")</f>
        <v>Y</v>
      </c>
      <c r="C765" s="6" t="str">
        <f>IF(ISERROR(VLOOKUP(IO_Pre_14[[#This Row],[APP_ID]],Sheet1!$C$2:$C$9,1,FALSE)),"","Y")</f>
        <v/>
      </c>
      <c r="D765" s="6" t="s">
        <v>1531</v>
      </c>
      <c r="E765" s="6" t="s">
        <v>1532</v>
      </c>
      <c r="F765" s="6" t="s">
        <v>134</v>
      </c>
      <c r="G765" s="6">
        <v>1900</v>
      </c>
      <c r="H765" s="7">
        <v>87.5</v>
      </c>
      <c r="I765" s="7">
        <v>119</v>
      </c>
      <c r="J765" s="7">
        <v>105</v>
      </c>
      <c r="K765" s="7">
        <v>217</v>
      </c>
      <c r="L765" s="7">
        <v>322</v>
      </c>
      <c r="M765" s="7">
        <v>350</v>
      </c>
      <c r="N765" s="7">
        <v>332</v>
      </c>
      <c r="O765" s="7">
        <v>294</v>
      </c>
      <c r="P765" s="7">
        <v>220</v>
      </c>
      <c r="Q765" s="7">
        <v>94</v>
      </c>
      <c r="R765" s="7">
        <v>70</v>
      </c>
      <c r="S765" s="7">
        <v>56</v>
      </c>
      <c r="T765" s="8">
        <f>SUM(IO_Pre_14[[#This Row],[JANUARY]:[DECEMBER]])</f>
        <v>2266.5</v>
      </c>
      <c r="U765" s="11"/>
    </row>
    <row r="766" spans="1:21" x14ac:dyDescent="0.25">
      <c r="A766" s="6" t="s">
        <v>133</v>
      </c>
      <c r="B766" s="6" t="str">
        <f>IF(ISERROR(VLOOKUP(IO_Pre_14[[#This Row],[APP_ID]],Table7[APPL_ID],1,FALSE)),"","Y")</f>
        <v>Y</v>
      </c>
      <c r="C766" s="6" t="str">
        <f>IF(ISERROR(VLOOKUP(IO_Pre_14[[#This Row],[APP_ID]],Sheet1!$C$2:$C$9,1,FALSE)),"","Y")</f>
        <v/>
      </c>
      <c r="D766" s="6" t="s">
        <v>1531</v>
      </c>
      <c r="E766" s="6" t="s">
        <v>1532</v>
      </c>
      <c r="F766" s="6" t="s">
        <v>134</v>
      </c>
      <c r="G766" s="6">
        <v>1900</v>
      </c>
      <c r="H766" s="7">
        <v>0</v>
      </c>
      <c r="I766" s="7">
        <v>0</v>
      </c>
      <c r="J766" s="7">
        <v>62</v>
      </c>
      <c r="K766" s="7">
        <v>70</v>
      </c>
      <c r="L766" s="7">
        <v>148</v>
      </c>
      <c r="M766" s="7">
        <v>412</v>
      </c>
      <c r="N766" s="7">
        <v>450</v>
      </c>
      <c r="O766" s="7">
        <v>320</v>
      </c>
      <c r="P766" s="7">
        <v>220</v>
      </c>
      <c r="Q766" s="7">
        <v>110</v>
      </c>
      <c r="R766" s="7">
        <v>25</v>
      </c>
      <c r="S766" s="7">
        <v>20</v>
      </c>
      <c r="T766" s="8">
        <f>SUM(IO_Pre_14[[#This Row],[JANUARY]:[DECEMBER]])</f>
        <v>1837</v>
      </c>
      <c r="U766" s="11"/>
    </row>
    <row r="767" spans="1:21" x14ac:dyDescent="0.25">
      <c r="A767" s="6" t="s">
        <v>136</v>
      </c>
      <c r="B767" s="6" t="str">
        <f>IF(ISERROR(VLOOKUP(IO_Pre_14[[#This Row],[APP_ID]],Table7[APPL_ID],1,FALSE)),"","Y")</f>
        <v>Y</v>
      </c>
      <c r="C767" s="6" t="str">
        <f>IF(ISERROR(VLOOKUP(IO_Pre_14[[#This Row],[APP_ID]],Sheet1!$C$2:$C$9,1,FALSE)),"","Y")</f>
        <v/>
      </c>
      <c r="D767" s="6" t="s">
        <v>1531</v>
      </c>
      <c r="E767" s="6" t="s">
        <v>1532</v>
      </c>
      <c r="F767" s="6" t="s">
        <v>134</v>
      </c>
      <c r="G767" s="6">
        <v>1900</v>
      </c>
      <c r="H767" s="7">
        <v>0</v>
      </c>
      <c r="I767" s="7">
        <v>0</v>
      </c>
      <c r="J767" s="7">
        <v>62</v>
      </c>
      <c r="K767" s="7">
        <v>70</v>
      </c>
      <c r="L767" s="7">
        <v>148</v>
      </c>
      <c r="M767" s="7">
        <v>412</v>
      </c>
      <c r="N767" s="7">
        <v>450</v>
      </c>
      <c r="O767" s="7">
        <v>320</v>
      </c>
      <c r="P767" s="7">
        <v>220</v>
      </c>
      <c r="Q767" s="7">
        <v>110</v>
      </c>
      <c r="R767" s="7">
        <v>25</v>
      </c>
      <c r="S767" s="7">
        <v>20</v>
      </c>
      <c r="T767" s="8">
        <f>SUM(IO_Pre_14[[#This Row],[JANUARY]:[DECEMBER]])</f>
        <v>1837</v>
      </c>
      <c r="U767" s="11"/>
    </row>
    <row r="768" spans="1:21" x14ac:dyDescent="0.25">
      <c r="A768" s="6" t="s">
        <v>123</v>
      </c>
      <c r="B768" s="6" t="str">
        <f>IF(ISERROR(VLOOKUP(IO_Pre_14[[#This Row],[APP_ID]],Table7[APPL_ID],1,FALSE)),"","Y")</f>
        <v>Y</v>
      </c>
      <c r="C768" s="6" t="str">
        <f>IF(ISERROR(VLOOKUP(IO_Pre_14[[#This Row],[APP_ID]],Sheet1!$C$2:$C$9,1,FALSE)),"","Y")</f>
        <v/>
      </c>
      <c r="D768" s="6" t="s">
        <v>1531</v>
      </c>
      <c r="E768" s="6" t="s">
        <v>1532</v>
      </c>
      <c r="F768" s="6" t="s">
        <v>124</v>
      </c>
      <c r="G768" s="6">
        <v>1900</v>
      </c>
      <c r="H768" s="7">
        <v>41</v>
      </c>
      <c r="I768" s="7">
        <v>46</v>
      </c>
      <c r="J768" s="7">
        <v>40</v>
      </c>
      <c r="K768" s="7">
        <v>81</v>
      </c>
      <c r="L768" s="7">
        <v>146</v>
      </c>
      <c r="M768" s="7">
        <v>178</v>
      </c>
      <c r="N768" s="7">
        <v>170</v>
      </c>
      <c r="O768" s="7">
        <v>151</v>
      </c>
      <c r="P768" s="7">
        <v>108</v>
      </c>
      <c r="Q768" s="7">
        <v>50</v>
      </c>
      <c r="R768" s="7">
        <v>30</v>
      </c>
      <c r="S768" s="7">
        <v>26</v>
      </c>
      <c r="T768" s="8">
        <f>SUM(IO_Pre_14[[#This Row],[JANUARY]:[DECEMBER]])</f>
        <v>1067</v>
      </c>
      <c r="U768" s="11"/>
    </row>
    <row r="769" spans="1:21" x14ac:dyDescent="0.25">
      <c r="A769" s="6" t="s">
        <v>125</v>
      </c>
      <c r="B769" s="6" t="str">
        <f>IF(ISERROR(VLOOKUP(IO_Pre_14[[#This Row],[APP_ID]],Table7[APPL_ID],1,FALSE)),"","Y")</f>
        <v>Y</v>
      </c>
      <c r="C769" s="6" t="str">
        <f>IF(ISERROR(VLOOKUP(IO_Pre_14[[#This Row],[APP_ID]],Sheet1!$C$2:$C$9,1,FALSE)),"","Y")</f>
        <v/>
      </c>
      <c r="D769" s="6" t="s">
        <v>1531</v>
      </c>
      <c r="E769" s="6" t="s">
        <v>1532</v>
      </c>
      <c r="F769" s="6" t="s">
        <v>124</v>
      </c>
      <c r="G769" s="6">
        <v>1900</v>
      </c>
      <c r="H769" s="7">
        <v>27</v>
      </c>
      <c r="I769" s="7">
        <v>37</v>
      </c>
      <c r="J769" s="7">
        <v>33</v>
      </c>
      <c r="K769" s="7">
        <v>68</v>
      </c>
      <c r="L769" s="7">
        <v>100</v>
      </c>
      <c r="M769" s="7">
        <v>109</v>
      </c>
      <c r="N769" s="7">
        <v>104</v>
      </c>
      <c r="O769" s="7">
        <v>92</v>
      </c>
      <c r="P769" s="7">
        <v>69</v>
      </c>
      <c r="Q769" s="7">
        <v>30</v>
      </c>
      <c r="R769" s="7">
        <v>22</v>
      </c>
      <c r="S769" s="7">
        <v>18</v>
      </c>
      <c r="T769" s="8">
        <f>SUM(IO_Pre_14[[#This Row],[JANUARY]:[DECEMBER]])</f>
        <v>709</v>
      </c>
      <c r="U769" s="11"/>
    </row>
    <row r="770" spans="1:21" x14ac:dyDescent="0.25">
      <c r="A770" s="6" t="s">
        <v>1374</v>
      </c>
      <c r="B770" s="6" t="str">
        <f>IF(ISERROR(VLOOKUP(IO_Pre_14[[#This Row],[APP_ID]],Table7[APPL_ID],1,FALSE)),"","Y")</f>
        <v>Y</v>
      </c>
      <c r="C770" s="6" t="str">
        <f>IF(ISERROR(VLOOKUP(IO_Pre_14[[#This Row],[APP_ID]],Sheet1!$C$2:$C$9,1,FALSE)),"","Y")</f>
        <v/>
      </c>
      <c r="D770" s="6" t="s">
        <v>1531</v>
      </c>
      <c r="E770" s="6" t="s">
        <v>1532</v>
      </c>
      <c r="F770" s="6" t="s">
        <v>1373</v>
      </c>
      <c r="G770" s="12">
        <v>1870</v>
      </c>
      <c r="H770" s="7">
        <v>0</v>
      </c>
      <c r="I770" s="7">
        <v>40.369999999999997</v>
      </c>
      <c r="J770" s="7">
        <v>0</v>
      </c>
      <c r="K770" s="7">
        <v>0</v>
      </c>
      <c r="L770" s="7">
        <v>0</v>
      </c>
      <c r="M770" s="7">
        <v>0</v>
      </c>
      <c r="N770" s="7">
        <v>108.94</v>
      </c>
      <c r="O770" s="7">
        <v>67.97</v>
      </c>
      <c r="P770" s="7">
        <v>0</v>
      </c>
      <c r="Q770" s="7">
        <v>0</v>
      </c>
      <c r="R770" s="7">
        <v>0</v>
      </c>
      <c r="S770" s="7">
        <v>0</v>
      </c>
      <c r="T770" s="8">
        <f>SUM(IO_Pre_14[[#This Row],[JANUARY]:[DECEMBER]])</f>
        <v>217.28</v>
      </c>
      <c r="U770" s="11"/>
    </row>
    <row r="771" spans="1:21" x14ac:dyDescent="0.25">
      <c r="A771" s="6" t="s">
        <v>1185</v>
      </c>
      <c r="B771" s="6" t="str">
        <f>IF(ISERROR(VLOOKUP(IO_Pre_14[[#This Row],[APP_ID]],Table7[APPL_ID],1,FALSE)),"","Y")</f>
        <v>Y</v>
      </c>
      <c r="C771" s="6" t="str">
        <f>IF(ISERROR(VLOOKUP(IO_Pre_14[[#This Row],[APP_ID]],Sheet1!$C$2:$C$9,1,FALSE)),"","Y")</f>
        <v/>
      </c>
      <c r="D771" s="6" t="s">
        <v>1531</v>
      </c>
      <c r="E771" s="6" t="s">
        <v>1532</v>
      </c>
      <c r="F771" s="6" t="s">
        <v>1186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  <c r="Q771" s="7">
        <v>0</v>
      </c>
      <c r="R771" s="7">
        <v>0</v>
      </c>
      <c r="S771" s="7">
        <v>0</v>
      </c>
      <c r="T771" s="8">
        <f>SUM(IO_Pre_14[[#This Row],[JANUARY]:[DECEMBER]])</f>
        <v>0</v>
      </c>
      <c r="U771" s="11"/>
    </row>
    <row r="772" spans="1:21" x14ac:dyDescent="0.25">
      <c r="A772" s="6" t="s">
        <v>1397</v>
      </c>
      <c r="B772" s="6" t="str">
        <f>IF(ISERROR(VLOOKUP(IO_Pre_14[[#This Row],[APP_ID]],Table7[APPL_ID],1,FALSE)),"","Y")</f>
        <v>Y</v>
      </c>
      <c r="C772" s="6" t="str">
        <f>IF(ISERROR(VLOOKUP(IO_Pre_14[[#This Row],[APP_ID]],Sheet1!$C$2:$C$9,1,FALSE)),"","Y")</f>
        <v/>
      </c>
      <c r="D772" s="6" t="s">
        <v>1531</v>
      </c>
      <c r="E772" s="6" t="s">
        <v>1533</v>
      </c>
      <c r="F772" s="6" t="s">
        <v>1398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0</v>
      </c>
      <c r="N772" s="7">
        <v>0</v>
      </c>
      <c r="O772" s="7">
        <v>0</v>
      </c>
      <c r="P772" s="7">
        <v>0</v>
      </c>
      <c r="Q772" s="7">
        <v>0</v>
      </c>
      <c r="R772" s="7">
        <v>0</v>
      </c>
      <c r="S772" s="7">
        <v>0</v>
      </c>
      <c r="T772" s="8">
        <f>SUM(IO_Pre_14[[#This Row],[JANUARY]:[DECEMBER]])</f>
        <v>0</v>
      </c>
      <c r="U772" s="11"/>
    </row>
    <row r="773" spans="1:21" x14ac:dyDescent="0.25">
      <c r="A773" s="6" t="s">
        <v>342</v>
      </c>
      <c r="B773" s="6" t="str">
        <f>IF(ISERROR(VLOOKUP(IO_Pre_14[[#This Row],[APP_ID]],Table7[APPL_ID],1,FALSE)),"","Y")</f>
        <v>Y</v>
      </c>
      <c r="C773" s="6" t="str">
        <f>IF(ISERROR(VLOOKUP(IO_Pre_14[[#This Row],[APP_ID]],Sheet1!$C$2:$C$9,1,FALSE)),"","Y")</f>
        <v/>
      </c>
      <c r="D773" s="6" t="s">
        <v>1531</v>
      </c>
      <c r="E773" s="6" t="s">
        <v>1532</v>
      </c>
      <c r="F773" s="6" t="s">
        <v>343</v>
      </c>
      <c r="G773" s="6">
        <v>1865</v>
      </c>
      <c r="H773" s="7">
        <v>0</v>
      </c>
      <c r="I773" s="7">
        <v>0</v>
      </c>
      <c r="J773" s="7">
        <v>73</v>
      </c>
      <c r="K773" s="7">
        <v>0</v>
      </c>
      <c r="L773" s="7">
        <v>237</v>
      </c>
      <c r="M773" s="7">
        <v>413</v>
      </c>
      <c r="N773" s="7">
        <v>412</v>
      </c>
      <c r="O773" s="7">
        <v>328</v>
      </c>
      <c r="P773" s="7">
        <v>199</v>
      </c>
      <c r="Q773" s="7">
        <v>0</v>
      </c>
      <c r="R773" s="7">
        <v>0</v>
      </c>
      <c r="S773" s="7">
        <v>0</v>
      </c>
      <c r="T773" s="8">
        <f>SUM(IO_Pre_14[[#This Row],[JANUARY]:[DECEMBER]])</f>
        <v>1662</v>
      </c>
      <c r="U773" s="11"/>
    </row>
    <row r="774" spans="1:21" x14ac:dyDescent="0.25">
      <c r="A774" s="6" t="s">
        <v>349</v>
      </c>
      <c r="B774" s="6" t="str">
        <f>IF(ISERROR(VLOOKUP(IO_Pre_14[[#This Row],[APP_ID]],Table7[APPL_ID],1,FALSE)),"","Y")</f>
        <v>Y</v>
      </c>
      <c r="C774" s="6" t="str">
        <f>IF(ISERROR(VLOOKUP(IO_Pre_14[[#This Row],[APP_ID]],Sheet1!$C$2:$C$9,1,FALSE)),"","Y")</f>
        <v/>
      </c>
      <c r="D774" s="6" t="s">
        <v>1531</v>
      </c>
      <c r="E774" s="6" t="s">
        <v>1532</v>
      </c>
      <c r="F774" s="6" t="s">
        <v>343</v>
      </c>
      <c r="G774" s="6">
        <v>1865</v>
      </c>
      <c r="H774" s="7">
        <v>0</v>
      </c>
      <c r="I774" s="7">
        <v>0</v>
      </c>
      <c r="J774" s="7">
        <v>0</v>
      </c>
      <c r="K774" s="7">
        <v>14</v>
      </c>
      <c r="L774" s="7">
        <v>77</v>
      </c>
      <c r="M774" s="7">
        <v>172</v>
      </c>
      <c r="N774" s="7">
        <v>137</v>
      </c>
      <c r="O774" s="7">
        <v>18</v>
      </c>
      <c r="P774" s="7">
        <v>0</v>
      </c>
      <c r="Q774" s="7">
        <v>0</v>
      </c>
      <c r="R774" s="7">
        <v>0</v>
      </c>
      <c r="S774" s="7">
        <v>0</v>
      </c>
      <c r="T774" s="8">
        <f>SUM(IO_Pre_14[[#This Row],[JANUARY]:[DECEMBER]])</f>
        <v>418</v>
      </c>
      <c r="U774" s="11"/>
    </row>
    <row r="775" spans="1:21" x14ac:dyDescent="0.25">
      <c r="A775" s="6" t="s">
        <v>354</v>
      </c>
      <c r="B775" s="6" t="str">
        <f>IF(ISERROR(VLOOKUP(IO_Pre_14[[#This Row],[APP_ID]],Table7[APPL_ID],1,FALSE)),"","Y")</f>
        <v>Y</v>
      </c>
      <c r="C775" s="6" t="str">
        <f>IF(ISERROR(VLOOKUP(IO_Pre_14[[#This Row],[APP_ID]],Sheet1!$C$2:$C$9,1,FALSE)),"","Y")</f>
        <v/>
      </c>
      <c r="D775" s="6" t="s">
        <v>1531</v>
      </c>
      <c r="E775" s="6" t="s">
        <v>1532</v>
      </c>
      <c r="F775" s="6" t="s">
        <v>343</v>
      </c>
      <c r="G775" s="6">
        <v>1865</v>
      </c>
      <c r="H775" s="7">
        <v>0</v>
      </c>
      <c r="I775" s="7">
        <v>0</v>
      </c>
      <c r="J775" s="7">
        <v>0</v>
      </c>
      <c r="K775" s="7">
        <v>165</v>
      </c>
      <c r="L775" s="7">
        <v>206</v>
      </c>
      <c r="M775" s="7">
        <v>218</v>
      </c>
      <c r="N775" s="7">
        <v>210</v>
      </c>
      <c r="O775" s="7">
        <v>190</v>
      </c>
      <c r="P775" s="7">
        <v>165</v>
      </c>
      <c r="Q775" s="7">
        <v>116</v>
      </c>
      <c r="R775" s="7">
        <v>0</v>
      </c>
      <c r="S775" s="7">
        <v>0</v>
      </c>
      <c r="T775" s="8">
        <f>SUM(IO_Pre_14[[#This Row],[JANUARY]:[DECEMBER]])</f>
        <v>1270</v>
      </c>
      <c r="U775" s="11"/>
    </row>
    <row r="776" spans="1:21" x14ac:dyDescent="0.25">
      <c r="A776" s="6" t="s">
        <v>364</v>
      </c>
      <c r="B776" s="6" t="str">
        <f>IF(ISERROR(VLOOKUP(IO_Pre_14[[#This Row],[APP_ID]],Table7[APPL_ID],1,FALSE)),"","Y")</f>
        <v>Y</v>
      </c>
      <c r="C776" s="6" t="str">
        <f>IF(ISERROR(VLOOKUP(IO_Pre_14[[#This Row],[APP_ID]],Sheet1!$C$2:$C$9,1,FALSE)),"","Y")</f>
        <v/>
      </c>
      <c r="D776" s="6" t="s">
        <v>1531</v>
      </c>
      <c r="E776" s="6" t="s">
        <v>1532</v>
      </c>
      <c r="F776" s="6" t="s">
        <v>343</v>
      </c>
      <c r="G776" s="6">
        <v>1865</v>
      </c>
      <c r="H776" s="7">
        <v>0</v>
      </c>
      <c r="I776" s="7">
        <v>0</v>
      </c>
      <c r="J776" s="7">
        <v>0</v>
      </c>
      <c r="K776" s="7">
        <v>0</v>
      </c>
      <c r="L776" s="7">
        <v>185</v>
      </c>
      <c r="M776" s="7">
        <v>227</v>
      </c>
      <c r="N776" s="7">
        <v>223</v>
      </c>
      <c r="O776" s="7">
        <v>203</v>
      </c>
      <c r="P776" s="7">
        <v>104</v>
      </c>
      <c r="Q776" s="7">
        <v>0</v>
      </c>
      <c r="R776" s="7">
        <v>0</v>
      </c>
      <c r="S776" s="7">
        <v>78</v>
      </c>
      <c r="T776" s="8">
        <f>SUM(IO_Pre_14[[#This Row],[JANUARY]:[DECEMBER]])</f>
        <v>1020</v>
      </c>
      <c r="U776" s="11"/>
    </row>
    <row r="777" spans="1:21" x14ac:dyDescent="0.25">
      <c r="A777" s="6" t="s">
        <v>368</v>
      </c>
      <c r="B777" s="6" t="str">
        <f>IF(ISERROR(VLOOKUP(IO_Pre_14[[#This Row],[APP_ID]],Table7[APPL_ID],1,FALSE)),"","Y")</f>
        <v>Y</v>
      </c>
      <c r="C777" s="6" t="str">
        <f>IF(ISERROR(VLOOKUP(IO_Pre_14[[#This Row],[APP_ID]],Sheet1!$C$2:$C$9,1,FALSE)),"","Y")</f>
        <v/>
      </c>
      <c r="D777" s="6" t="s">
        <v>1531</v>
      </c>
      <c r="E777" s="6" t="s">
        <v>1532</v>
      </c>
      <c r="F777" s="6" t="s">
        <v>343</v>
      </c>
      <c r="G777" s="6">
        <v>1865</v>
      </c>
      <c r="H777" s="7">
        <v>0</v>
      </c>
      <c r="I777" s="7">
        <v>0</v>
      </c>
      <c r="J777" s="7">
        <v>0</v>
      </c>
      <c r="K777" s="7">
        <v>0</v>
      </c>
      <c r="L777" s="7">
        <v>122</v>
      </c>
      <c r="M777" s="7">
        <v>149</v>
      </c>
      <c r="N777" s="7">
        <v>147</v>
      </c>
      <c r="O777" s="7">
        <v>134</v>
      </c>
      <c r="P777" s="7">
        <v>69</v>
      </c>
      <c r="Q777" s="7">
        <v>0</v>
      </c>
      <c r="R777" s="7">
        <v>0</v>
      </c>
      <c r="S777" s="7">
        <v>52</v>
      </c>
      <c r="T777" s="8">
        <f>SUM(IO_Pre_14[[#This Row],[JANUARY]:[DECEMBER]])</f>
        <v>673</v>
      </c>
      <c r="U777" s="11"/>
    </row>
    <row r="778" spans="1:21" x14ac:dyDescent="0.25">
      <c r="A778" s="6" t="s">
        <v>374</v>
      </c>
      <c r="B778" s="6" t="str">
        <f>IF(ISERROR(VLOOKUP(IO_Pre_14[[#This Row],[APP_ID]],Table7[APPL_ID],1,FALSE)),"","Y")</f>
        <v>Y</v>
      </c>
      <c r="C778" s="6" t="str">
        <f>IF(ISERROR(VLOOKUP(IO_Pre_14[[#This Row],[APP_ID]],Sheet1!$C$2:$C$9,1,FALSE)),"","Y")</f>
        <v/>
      </c>
      <c r="D778" s="6" t="s">
        <v>1531</v>
      </c>
      <c r="E778" s="6" t="s">
        <v>1532</v>
      </c>
      <c r="F778" s="6" t="s">
        <v>343</v>
      </c>
      <c r="G778" s="6">
        <v>1865</v>
      </c>
      <c r="H778" s="7">
        <v>0</v>
      </c>
      <c r="I778" s="7">
        <v>0</v>
      </c>
      <c r="J778" s="7">
        <v>0</v>
      </c>
      <c r="K778" s="7">
        <v>0</v>
      </c>
      <c r="L778" s="7">
        <v>206</v>
      </c>
      <c r="M778" s="7">
        <v>252</v>
      </c>
      <c r="N778" s="7">
        <v>248</v>
      </c>
      <c r="O778" s="7">
        <v>225</v>
      </c>
      <c r="P778" s="7">
        <v>116</v>
      </c>
      <c r="Q778" s="7">
        <v>0</v>
      </c>
      <c r="R778" s="7">
        <v>0</v>
      </c>
      <c r="S778" s="7">
        <v>87</v>
      </c>
      <c r="T778" s="8">
        <f>SUM(IO_Pre_14[[#This Row],[JANUARY]:[DECEMBER]])</f>
        <v>1134</v>
      </c>
      <c r="U778" s="11"/>
    </row>
    <row r="779" spans="1:21" x14ac:dyDescent="0.25">
      <c r="A779" s="6" t="s">
        <v>380</v>
      </c>
      <c r="B779" s="6" t="str">
        <f>IF(ISERROR(VLOOKUP(IO_Pre_14[[#This Row],[APP_ID]],Table7[APPL_ID],1,FALSE)),"","Y")</f>
        <v>Y</v>
      </c>
      <c r="C779" s="6" t="str">
        <f>IF(ISERROR(VLOOKUP(IO_Pre_14[[#This Row],[APP_ID]],Sheet1!$C$2:$C$9,1,FALSE)),"","Y")</f>
        <v/>
      </c>
      <c r="D779" s="6" t="s">
        <v>1531</v>
      </c>
      <c r="E779" s="6" t="s">
        <v>1532</v>
      </c>
      <c r="F779" s="6" t="s">
        <v>343</v>
      </c>
      <c r="G779" s="6">
        <v>1865</v>
      </c>
      <c r="H779" s="7">
        <v>0</v>
      </c>
      <c r="I779" s="7">
        <v>0</v>
      </c>
      <c r="J779" s="7">
        <v>0</v>
      </c>
      <c r="K779" s="7">
        <v>117</v>
      </c>
      <c r="L779" s="7">
        <v>182</v>
      </c>
      <c r="M779" s="7">
        <v>251</v>
      </c>
      <c r="N779" s="7">
        <v>224</v>
      </c>
      <c r="O779" s="7">
        <v>136</v>
      </c>
      <c r="P779" s="7">
        <v>109</v>
      </c>
      <c r="Q779" s="7">
        <v>83</v>
      </c>
      <c r="R779" s="7">
        <v>0</v>
      </c>
      <c r="S779" s="7">
        <v>0</v>
      </c>
      <c r="T779" s="8">
        <f>SUM(IO_Pre_14[[#This Row],[JANUARY]:[DECEMBER]])</f>
        <v>1102</v>
      </c>
      <c r="U779" s="11"/>
    </row>
    <row r="780" spans="1:21" x14ac:dyDescent="0.25">
      <c r="A780" s="6" t="s">
        <v>381</v>
      </c>
      <c r="B780" s="6" t="str">
        <f>IF(ISERROR(VLOOKUP(IO_Pre_14[[#This Row],[APP_ID]],Table7[APPL_ID],1,FALSE)),"","Y")</f>
        <v>Y</v>
      </c>
      <c r="C780" s="6" t="str">
        <f>IF(ISERROR(VLOOKUP(IO_Pre_14[[#This Row],[APP_ID]],Sheet1!$C$2:$C$9,1,FALSE)),"","Y")</f>
        <v/>
      </c>
      <c r="D780" s="6" t="s">
        <v>1531</v>
      </c>
      <c r="E780" s="6" t="s">
        <v>1532</v>
      </c>
      <c r="F780" s="6" t="s">
        <v>343</v>
      </c>
      <c r="G780" s="6">
        <v>1865</v>
      </c>
      <c r="H780" s="7">
        <v>0</v>
      </c>
      <c r="I780" s="7">
        <v>0</v>
      </c>
      <c r="J780" s="7">
        <v>0</v>
      </c>
      <c r="K780" s="7">
        <v>0</v>
      </c>
      <c r="L780" s="7">
        <v>201</v>
      </c>
      <c r="M780" s="7">
        <v>246</v>
      </c>
      <c r="N780" s="7">
        <v>243</v>
      </c>
      <c r="O780" s="7">
        <v>220</v>
      </c>
      <c r="P780" s="7">
        <v>113</v>
      </c>
      <c r="Q780" s="7">
        <v>0</v>
      </c>
      <c r="R780" s="7">
        <v>0</v>
      </c>
      <c r="S780" s="7">
        <v>85</v>
      </c>
      <c r="T780" s="8">
        <f>SUM(IO_Pre_14[[#This Row],[JANUARY]:[DECEMBER]])</f>
        <v>1108</v>
      </c>
      <c r="U780" s="11"/>
    </row>
    <row r="781" spans="1:21" x14ac:dyDescent="0.25">
      <c r="A781" s="6" t="s">
        <v>383</v>
      </c>
      <c r="B781" s="6" t="str">
        <f>IF(ISERROR(VLOOKUP(IO_Pre_14[[#This Row],[APP_ID]],Table7[APPL_ID],1,FALSE)),"","Y")</f>
        <v>Y</v>
      </c>
      <c r="C781" s="6" t="str">
        <f>IF(ISERROR(VLOOKUP(IO_Pre_14[[#This Row],[APP_ID]],Sheet1!$C$2:$C$9,1,FALSE)),"","Y")</f>
        <v/>
      </c>
      <c r="D781" s="6" t="s">
        <v>1531</v>
      </c>
      <c r="E781" s="6" t="s">
        <v>1532</v>
      </c>
      <c r="F781" s="6" t="s">
        <v>343</v>
      </c>
      <c r="G781" s="6">
        <v>1865</v>
      </c>
      <c r="H781" s="7">
        <v>0</v>
      </c>
      <c r="I781" s="7">
        <v>0</v>
      </c>
      <c r="J781" s="7">
        <v>0</v>
      </c>
      <c r="K781" s="7">
        <v>5</v>
      </c>
      <c r="L781" s="7">
        <v>28</v>
      </c>
      <c r="M781" s="7">
        <v>62</v>
      </c>
      <c r="N781" s="7">
        <v>49</v>
      </c>
      <c r="O781" s="7">
        <v>7</v>
      </c>
      <c r="P781" s="7">
        <v>0</v>
      </c>
      <c r="Q781" s="7">
        <v>0</v>
      </c>
      <c r="R781" s="7">
        <v>0</v>
      </c>
      <c r="S781" s="7">
        <v>0</v>
      </c>
      <c r="T781" s="8">
        <f>SUM(IO_Pre_14[[#This Row],[JANUARY]:[DECEMBER]])</f>
        <v>151</v>
      </c>
      <c r="U781" s="11"/>
    </row>
    <row r="782" spans="1:21" x14ac:dyDescent="0.25">
      <c r="A782" s="6" t="s">
        <v>393</v>
      </c>
      <c r="B782" s="6" t="str">
        <f>IF(ISERROR(VLOOKUP(IO_Pre_14[[#This Row],[APP_ID]],Table7[APPL_ID],1,FALSE)),"","Y")</f>
        <v>Y</v>
      </c>
      <c r="C782" s="6" t="str">
        <f>IF(ISERROR(VLOOKUP(IO_Pre_14[[#This Row],[APP_ID]],Sheet1!$C$2:$C$9,1,FALSE)),"","Y")</f>
        <v/>
      </c>
      <c r="D782" s="6" t="s">
        <v>1531</v>
      </c>
      <c r="E782" s="6" t="s">
        <v>1532</v>
      </c>
      <c r="F782" s="6" t="s">
        <v>343</v>
      </c>
      <c r="G782" s="6">
        <v>1865</v>
      </c>
      <c r="H782" s="7">
        <v>0</v>
      </c>
      <c r="I782" s="7">
        <v>0</v>
      </c>
      <c r="J782" s="7">
        <v>0</v>
      </c>
      <c r="K782" s="7">
        <v>25</v>
      </c>
      <c r="L782" s="7">
        <v>134</v>
      </c>
      <c r="M782" s="7">
        <v>300</v>
      </c>
      <c r="N782" s="7">
        <v>240</v>
      </c>
      <c r="O782" s="7">
        <v>32</v>
      </c>
      <c r="P782" s="7">
        <v>0</v>
      </c>
      <c r="Q782" s="7">
        <v>0</v>
      </c>
      <c r="R782" s="7">
        <v>0</v>
      </c>
      <c r="S782" s="7">
        <v>0</v>
      </c>
      <c r="T782" s="8">
        <f>SUM(IO_Pre_14[[#This Row],[JANUARY]:[DECEMBER]])</f>
        <v>731</v>
      </c>
      <c r="U782" s="11"/>
    </row>
    <row r="783" spans="1:21" x14ac:dyDescent="0.25">
      <c r="A783" s="6" t="s">
        <v>396</v>
      </c>
      <c r="B783" s="6" t="str">
        <f>IF(ISERROR(VLOOKUP(IO_Pre_14[[#This Row],[APP_ID]],Table7[APPL_ID],1,FALSE)),"","Y")</f>
        <v>Y</v>
      </c>
      <c r="C783" s="6" t="str">
        <f>IF(ISERROR(VLOOKUP(IO_Pre_14[[#This Row],[APP_ID]],Sheet1!$C$2:$C$9,1,FALSE)),"","Y")</f>
        <v/>
      </c>
      <c r="D783" s="6" t="s">
        <v>1531</v>
      </c>
      <c r="E783" s="6" t="s">
        <v>1532</v>
      </c>
      <c r="F783" s="6" t="s">
        <v>343</v>
      </c>
      <c r="G783" s="6">
        <v>1865</v>
      </c>
      <c r="H783" s="7">
        <v>0</v>
      </c>
      <c r="I783" s="7">
        <v>0</v>
      </c>
      <c r="J783" s="7">
        <v>0</v>
      </c>
      <c r="K783" s="7">
        <v>8</v>
      </c>
      <c r="L783" s="7">
        <v>42</v>
      </c>
      <c r="M783" s="7">
        <v>93</v>
      </c>
      <c r="N783" s="7">
        <v>74</v>
      </c>
      <c r="O783" s="7">
        <v>10</v>
      </c>
      <c r="P783" s="7">
        <v>1</v>
      </c>
      <c r="Q783" s="7">
        <v>0</v>
      </c>
      <c r="R783" s="7">
        <v>0</v>
      </c>
      <c r="S783" s="7">
        <v>0</v>
      </c>
      <c r="T783" s="8">
        <f>SUM(IO_Pre_14[[#This Row],[JANUARY]:[DECEMBER]])</f>
        <v>228</v>
      </c>
      <c r="U783" s="11"/>
    </row>
    <row r="784" spans="1:21" x14ac:dyDescent="0.25">
      <c r="A784" s="6" t="s">
        <v>397</v>
      </c>
      <c r="B784" s="6" t="str">
        <f>IF(ISERROR(VLOOKUP(IO_Pre_14[[#This Row],[APP_ID]],Table7[APPL_ID],1,FALSE)),"","Y")</f>
        <v>Y</v>
      </c>
      <c r="C784" s="6" t="str">
        <f>IF(ISERROR(VLOOKUP(IO_Pre_14[[#This Row],[APP_ID]],Sheet1!$C$2:$C$9,1,FALSE)),"","Y")</f>
        <v/>
      </c>
      <c r="D784" s="6" t="s">
        <v>1531</v>
      </c>
      <c r="E784" s="6" t="s">
        <v>1532</v>
      </c>
      <c r="F784" s="6" t="s">
        <v>343</v>
      </c>
      <c r="G784" s="6">
        <v>1865</v>
      </c>
      <c r="H784" s="7">
        <v>0</v>
      </c>
      <c r="I784" s="7">
        <v>0</v>
      </c>
      <c r="J784" s="7">
        <v>0</v>
      </c>
      <c r="K784" s="7">
        <v>147</v>
      </c>
      <c r="L784" s="7">
        <v>183</v>
      </c>
      <c r="M784" s="7">
        <v>194</v>
      </c>
      <c r="N784" s="7">
        <v>187</v>
      </c>
      <c r="O784" s="7">
        <v>170</v>
      </c>
      <c r="P784" s="7">
        <v>147</v>
      </c>
      <c r="Q784" s="7">
        <v>103</v>
      </c>
      <c r="R784" s="7">
        <v>0</v>
      </c>
      <c r="S784" s="7">
        <v>0</v>
      </c>
      <c r="T784" s="8">
        <f>SUM(IO_Pre_14[[#This Row],[JANUARY]:[DECEMBER]])</f>
        <v>1131</v>
      </c>
      <c r="U784" s="11"/>
    </row>
    <row r="785" spans="1:21" x14ac:dyDescent="0.25">
      <c r="A785" s="6" t="s">
        <v>346</v>
      </c>
      <c r="B785" s="6" t="str">
        <f>IF(ISERROR(VLOOKUP(IO_Pre_14[[#This Row],[APP_ID]],Table7[APPL_ID],1,FALSE)),"","Y")</f>
        <v>Y</v>
      </c>
      <c r="C785" s="6" t="str">
        <f>IF(ISERROR(VLOOKUP(IO_Pre_14[[#This Row],[APP_ID]],Sheet1!$C$2:$C$9,1,FALSE)),"","Y")</f>
        <v/>
      </c>
      <c r="D785" s="6" t="s">
        <v>1531</v>
      </c>
      <c r="E785" s="6" t="s">
        <v>1532</v>
      </c>
      <c r="F785" s="6" t="s">
        <v>343</v>
      </c>
      <c r="G785" s="6">
        <v>1865</v>
      </c>
      <c r="H785" s="7">
        <v>0</v>
      </c>
      <c r="I785" s="7">
        <v>0</v>
      </c>
      <c r="J785" s="7">
        <v>43</v>
      </c>
      <c r="K785" s="7">
        <v>40</v>
      </c>
      <c r="L785" s="7">
        <v>138</v>
      </c>
      <c r="M785" s="7">
        <v>240</v>
      </c>
      <c r="N785" s="7">
        <v>240</v>
      </c>
      <c r="O785" s="7">
        <v>191</v>
      </c>
      <c r="P785" s="7">
        <v>116</v>
      </c>
      <c r="Q785" s="7">
        <v>0</v>
      </c>
      <c r="R785" s="7">
        <v>0</v>
      </c>
      <c r="S785" s="7">
        <v>0</v>
      </c>
      <c r="T785" s="8">
        <f>SUM(IO_Pre_14[[#This Row],[JANUARY]:[DECEMBER]])</f>
        <v>1008</v>
      </c>
      <c r="U785" s="11"/>
    </row>
    <row r="786" spans="1:21" x14ac:dyDescent="0.25">
      <c r="A786" s="6" t="s">
        <v>950</v>
      </c>
      <c r="B786" s="6" t="str">
        <f>IF(ISERROR(VLOOKUP(IO_Pre_14[[#This Row],[APP_ID]],Table7[APPL_ID],1,FALSE)),"","Y")</f>
        <v>Y</v>
      </c>
      <c r="C786" s="6" t="str">
        <f>IF(ISERROR(VLOOKUP(IO_Pre_14[[#This Row],[APP_ID]],Sheet1!$C$2:$C$9,1,FALSE)),"","Y")</f>
        <v/>
      </c>
      <c r="D786" s="6" t="s">
        <v>1531</v>
      </c>
      <c r="E786" s="6" t="s">
        <v>1532</v>
      </c>
      <c r="F786" s="6" t="s">
        <v>145</v>
      </c>
      <c r="G786" s="6">
        <v>1876</v>
      </c>
      <c r="H786" s="7">
        <v>449.01</v>
      </c>
      <c r="I786" s="7">
        <v>0</v>
      </c>
      <c r="J786" s="7">
        <v>0</v>
      </c>
      <c r="K786" s="7">
        <v>0</v>
      </c>
      <c r="L786" s="7">
        <v>311.08999999999997</v>
      </c>
      <c r="M786" s="7">
        <v>557.42999999999995</v>
      </c>
      <c r="N786" s="7">
        <v>574.54</v>
      </c>
      <c r="O786" s="7">
        <v>432.08</v>
      </c>
      <c r="P786" s="7">
        <v>151.80000000000001</v>
      </c>
      <c r="Q786" s="7">
        <v>0</v>
      </c>
      <c r="R786" s="7">
        <v>0</v>
      </c>
      <c r="S786" s="7">
        <v>355.22</v>
      </c>
      <c r="T786" s="8">
        <f>SUM(IO_Pre_14[[#This Row],[JANUARY]:[DECEMBER]])</f>
        <v>2831.17</v>
      </c>
      <c r="U786" s="11"/>
    </row>
    <row r="787" spans="1:21" x14ac:dyDescent="0.25">
      <c r="A787" s="6" t="s">
        <v>947</v>
      </c>
      <c r="B787" s="6" t="str">
        <f>IF(ISERROR(VLOOKUP(IO_Pre_14[[#This Row],[APP_ID]],Table7[APPL_ID],1,FALSE)),"","Y")</f>
        <v>Y</v>
      </c>
      <c r="C787" s="6" t="str">
        <f>IF(ISERROR(VLOOKUP(IO_Pre_14[[#This Row],[APP_ID]],Sheet1!$C$2:$C$9,1,FALSE)),"","Y")</f>
        <v/>
      </c>
      <c r="D787" s="6" t="s">
        <v>1531</v>
      </c>
      <c r="E787" s="6" t="s">
        <v>1532</v>
      </c>
      <c r="F787" s="6" t="s">
        <v>145</v>
      </c>
      <c r="G787" s="6">
        <v>1876</v>
      </c>
      <c r="H787" s="7">
        <v>449.01</v>
      </c>
      <c r="I787" s="7">
        <v>0</v>
      </c>
      <c r="J787" s="7">
        <v>0</v>
      </c>
      <c r="K787" s="7">
        <v>0</v>
      </c>
      <c r="L787" s="7">
        <v>311.08999999999997</v>
      </c>
      <c r="M787" s="7">
        <v>557.49</v>
      </c>
      <c r="N787" s="7">
        <v>574.54</v>
      </c>
      <c r="O787" s="7">
        <v>432.08</v>
      </c>
      <c r="P787" s="7">
        <v>151.80000000000001</v>
      </c>
      <c r="Q787" s="7">
        <v>0</v>
      </c>
      <c r="R787" s="7">
        <v>0</v>
      </c>
      <c r="S787" s="7">
        <v>355.22</v>
      </c>
      <c r="T787" s="8">
        <f>SUM(IO_Pre_14[[#This Row],[JANUARY]:[DECEMBER]])</f>
        <v>2831.2300000000005</v>
      </c>
      <c r="U787" s="11"/>
    </row>
    <row r="788" spans="1:21" x14ac:dyDescent="0.25">
      <c r="A788" s="6" t="s">
        <v>144</v>
      </c>
      <c r="B788" s="6" t="str">
        <f>IF(ISERROR(VLOOKUP(IO_Pre_14[[#This Row],[APP_ID]],Table7[APPL_ID],1,FALSE)),"","Y")</f>
        <v>Y</v>
      </c>
      <c r="C788" s="6" t="str">
        <f>IF(ISERROR(VLOOKUP(IO_Pre_14[[#This Row],[APP_ID]],Sheet1!$C$2:$C$9,1,FALSE)),"","Y")</f>
        <v/>
      </c>
      <c r="D788" s="6" t="s">
        <v>1531</v>
      </c>
      <c r="E788" s="6" t="s">
        <v>1532</v>
      </c>
      <c r="F788" s="6" t="s">
        <v>145</v>
      </c>
      <c r="G788" s="6">
        <v>1876</v>
      </c>
      <c r="H788" s="7">
        <v>470.43</v>
      </c>
      <c r="I788" s="7">
        <v>0</v>
      </c>
      <c r="J788" s="7">
        <v>0</v>
      </c>
      <c r="K788" s="7">
        <v>0</v>
      </c>
      <c r="L788" s="7">
        <v>372.11</v>
      </c>
      <c r="M788" s="7">
        <v>582.03</v>
      </c>
      <c r="N788" s="7">
        <v>588.76</v>
      </c>
      <c r="O788" s="7">
        <v>455.91</v>
      </c>
      <c r="P788" s="7">
        <v>207.01</v>
      </c>
      <c r="Q788" s="7">
        <v>0</v>
      </c>
      <c r="R788" s="7">
        <v>0</v>
      </c>
      <c r="S788" s="7">
        <v>375.03</v>
      </c>
      <c r="T788" s="8">
        <f>SUM(IO_Pre_14[[#This Row],[JANUARY]:[DECEMBER]])</f>
        <v>3051.2799999999997</v>
      </c>
      <c r="U788" s="11"/>
    </row>
    <row r="789" spans="1:21" x14ac:dyDescent="0.25">
      <c r="A789" s="6" t="s">
        <v>971</v>
      </c>
      <c r="B789" s="6" t="str">
        <f>IF(ISERROR(VLOOKUP(IO_Pre_14[[#This Row],[APP_ID]],Table7[APPL_ID],1,FALSE)),"","Y")</f>
        <v>Y</v>
      </c>
      <c r="C789" s="6" t="str">
        <f>IF(ISERROR(VLOOKUP(IO_Pre_14[[#This Row],[APP_ID]],Sheet1!$C$2:$C$9,1,FALSE)),"","Y")</f>
        <v/>
      </c>
      <c r="D789" s="6" t="s">
        <v>1531</v>
      </c>
      <c r="E789" s="6" t="s">
        <v>1532</v>
      </c>
      <c r="F789" s="6" t="s">
        <v>972</v>
      </c>
      <c r="G789" s="6">
        <v>1882</v>
      </c>
      <c r="H789" s="7">
        <v>65.53</v>
      </c>
      <c r="I789" s="7">
        <v>0</v>
      </c>
      <c r="J789" s="7">
        <v>0</v>
      </c>
      <c r="K789" s="7">
        <v>52.09</v>
      </c>
      <c r="L789" s="7">
        <v>86.68</v>
      </c>
      <c r="M789" s="7">
        <v>82.59</v>
      </c>
      <c r="N789" s="7">
        <v>34.590000000000003</v>
      </c>
      <c r="O789" s="7">
        <v>26.53</v>
      </c>
      <c r="P789" s="7">
        <v>19.46</v>
      </c>
      <c r="Q789" s="7">
        <v>0</v>
      </c>
      <c r="R789" s="7">
        <v>0</v>
      </c>
      <c r="S789" s="7">
        <v>51.91</v>
      </c>
      <c r="T789" s="8">
        <f>SUM(IO_Pre_14[[#This Row],[JANUARY]:[DECEMBER]])</f>
        <v>419.38</v>
      </c>
      <c r="U789" s="11"/>
    </row>
    <row r="790" spans="1:21" x14ac:dyDescent="0.25">
      <c r="A790" s="6" t="s">
        <v>980</v>
      </c>
      <c r="B790" s="6" t="str">
        <f>IF(ISERROR(VLOOKUP(IO_Pre_14[[#This Row],[APP_ID]],Table7[APPL_ID],1,FALSE)),"","Y")</f>
        <v>Y</v>
      </c>
      <c r="C790" s="6" t="str">
        <f>IF(ISERROR(VLOOKUP(IO_Pre_14[[#This Row],[APP_ID]],Sheet1!$C$2:$C$9,1,FALSE)),"","Y")</f>
        <v/>
      </c>
      <c r="D790" s="6" t="s">
        <v>1531</v>
      </c>
      <c r="E790" s="6" t="s">
        <v>1532</v>
      </c>
      <c r="F790" s="6" t="s">
        <v>972</v>
      </c>
      <c r="G790" s="6">
        <v>1882</v>
      </c>
      <c r="H790" s="7">
        <v>93.49</v>
      </c>
      <c r="I790" s="7">
        <v>0</v>
      </c>
      <c r="J790" s="7">
        <v>0</v>
      </c>
      <c r="K790" s="7">
        <v>0</v>
      </c>
      <c r="L790" s="7">
        <v>106.2</v>
      </c>
      <c r="M790" s="7">
        <v>116.08</v>
      </c>
      <c r="N790" s="7">
        <v>109.89</v>
      </c>
      <c r="O790" s="7">
        <v>94.15</v>
      </c>
      <c r="P790" s="7">
        <v>74.09</v>
      </c>
      <c r="Q790" s="7">
        <v>0</v>
      </c>
      <c r="R790" s="7">
        <v>0</v>
      </c>
      <c r="S790" s="7">
        <v>76.180000000000007</v>
      </c>
      <c r="T790" s="8">
        <f>SUM(IO_Pre_14[[#This Row],[JANUARY]:[DECEMBER]])</f>
        <v>670.07999999999993</v>
      </c>
      <c r="U790" s="11"/>
    </row>
    <row r="791" spans="1:21" x14ac:dyDescent="0.25">
      <c r="A791" s="6" t="s">
        <v>983</v>
      </c>
      <c r="B791" s="6" t="str">
        <f>IF(ISERROR(VLOOKUP(IO_Pre_14[[#This Row],[APP_ID]],Table7[APPL_ID],1,FALSE)),"","Y")</f>
        <v>Y</v>
      </c>
      <c r="C791" s="6" t="str">
        <f>IF(ISERROR(VLOOKUP(IO_Pre_14[[#This Row],[APP_ID]],Sheet1!$C$2:$C$9,1,FALSE)),"","Y")</f>
        <v/>
      </c>
      <c r="D791" s="6" t="s">
        <v>1531</v>
      </c>
      <c r="E791" s="6" t="s">
        <v>1532</v>
      </c>
      <c r="F791" s="6" t="s">
        <v>972</v>
      </c>
      <c r="G791" s="6">
        <v>1873</v>
      </c>
      <c r="H791" s="7">
        <v>92.7</v>
      </c>
      <c r="I791" s="7">
        <v>0</v>
      </c>
      <c r="J791" s="7">
        <v>0</v>
      </c>
      <c r="K791" s="7">
        <v>0</v>
      </c>
      <c r="L791" s="7">
        <v>105.29</v>
      </c>
      <c r="M791" s="7">
        <v>115.09</v>
      </c>
      <c r="N791" s="7">
        <v>108.95</v>
      </c>
      <c r="O791" s="7">
        <v>93.35</v>
      </c>
      <c r="P791" s="7">
        <v>73.45</v>
      </c>
      <c r="Q791" s="7">
        <v>0</v>
      </c>
      <c r="R791" s="7">
        <v>0</v>
      </c>
      <c r="S791" s="7">
        <v>75.53</v>
      </c>
      <c r="T791" s="8">
        <f>SUM(IO_Pre_14[[#This Row],[JANUARY]:[DECEMBER]])</f>
        <v>664.36</v>
      </c>
      <c r="U791" s="11"/>
    </row>
    <row r="792" spans="1:21" x14ac:dyDescent="0.25">
      <c r="A792" s="6" t="s">
        <v>986</v>
      </c>
      <c r="B792" s="6" t="str">
        <f>IF(ISERROR(VLOOKUP(IO_Pre_14[[#This Row],[APP_ID]],Table7[APPL_ID],1,FALSE)),"","Y")</f>
        <v>Y</v>
      </c>
      <c r="C792" s="6" t="str">
        <f>IF(ISERROR(VLOOKUP(IO_Pre_14[[#This Row],[APP_ID]],Sheet1!$C$2:$C$9,1,FALSE)),"","Y")</f>
        <v/>
      </c>
      <c r="D792" s="6" t="s">
        <v>1531</v>
      </c>
      <c r="E792" s="6" t="s">
        <v>1532</v>
      </c>
      <c r="F792" s="6" t="s">
        <v>972</v>
      </c>
      <c r="G792" s="6">
        <v>1882</v>
      </c>
      <c r="H792" s="7">
        <v>79.91</v>
      </c>
      <c r="I792" s="7">
        <v>0</v>
      </c>
      <c r="J792" s="7">
        <v>0</v>
      </c>
      <c r="K792" s="7">
        <v>0</v>
      </c>
      <c r="L792" s="7">
        <v>90.77</v>
      </c>
      <c r="M792" s="7">
        <v>99.21</v>
      </c>
      <c r="N792" s="7">
        <v>93.92</v>
      </c>
      <c r="O792" s="7">
        <v>80.47</v>
      </c>
      <c r="P792" s="7">
        <v>63.32</v>
      </c>
      <c r="Q792" s="7">
        <v>0</v>
      </c>
      <c r="R792" s="7">
        <v>0</v>
      </c>
      <c r="S792" s="7">
        <v>65.11</v>
      </c>
      <c r="T792" s="8">
        <f>SUM(IO_Pre_14[[#This Row],[JANUARY]:[DECEMBER]])</f>
        <v>572.70999999999992</v>
      </c>
      <c r="U792" s="11"/>
    </row>
    <row r="793" spans="1:21" x14ac:dyDescent="0.25">
      <c r="A793" s="6" t="s">
        <v>977</v>
      </c>
      <c r="B793" s="6" t="str">
        <f>IF(ISERROR(VLOOKUP(IO_Pre_14[[#This Row],[APP_ID]],Table7[APPL_ID],1,FALSE)),"","Y")</f>
        <v>Y</v>
      </c>
      <c r="C793" s="6" t="str">
        <f>IF(ISERROR(VLOOKUP(IO_Pre_14[[#This Row],[APP_ID]],Sheet1!$C$2:$C$9,1,FALSE)),"","Y")</f>
        <v/>
      </c>
      <c r="D793" s="6" t="s">
        <v>1531</v>
      </c>
      <c r="E793" s="6" t="s">
        <v>1532</v>
      </c>
      <c r="F793" s="6" t="s">
        <v>972</v>
      </c>
      <c r="G793" s="6">
        <v>1882</v>
      </c>
      <c r="H793" s="7">
        <v>153.6</v>
      </c>
      <c r="I793" s="7">
        <v>0</v>
      </c>
      <c r="J793" s="7">
        <v>67.91</v>
      </c>
      <c r="K793" s="7">
        <v>78.06</v>
      </c>
      <c r="L793" s="7">
        <v>118.03</v>
      </c>
      <c r="M793" s="7">
        <v>154.55000000000001</v>
      </c>
      <c r="N793" s="7">
        <v>130.33000000000001</v>
      </c>
      <c r="O793" s="7">
        <v>52.3</v>
      </c>
      <c r="P793" s="7">
        <v>31.74</v>
      </c>
      <c r="Q793" s="7">
        <v>0</v>
      </c>
      <c r="R793" s="7">
        <v>0</v>
      </c>
      <c r="S793" s="7">
        <v>121.47</v>
      </c>
      <c r="T793" s="8">
        <f>SUM(IO_Pre_14[[#This Row],[JANUARY]:[DECEMBER]])</f>
        <v>907.99000000000012</v>
      </c>
      <c r="U793" s="11"/>
    </row>
    <row r="794" spans="1:21" x14ac:dyDescent="0.25">
      <c r="A794" s="6" t="s">
        <v>126</v>
      </c>
      <c r="B794" s="6" t="str">
        <f>IF(ISERROR(VLOOKUP(IO_Pre_14[[#This Row],[APP_ID]],Table7[APPL_ID],1,FALSE)),"","Y")</f>
        <v>Y</v>
      </c>
      <c r="C794" s="6" t="str">
        <f>IF(ISERROR(VLOOKUP(IO_Pre_14[[#This Row],[APP_ID]],Sheet1!$C$2:$C$9,1,FALSE)),"","Y")</f>
        <v/>
      </c>
      <c r="D794" s="6" t="s">
        <v>1531</v>
      </c>
      <c r="E794" s="6" t="s">
        <v>1532</v>
      </c>
      <c r="F794" s="6" t="s">
        <v>127</v>
      </c>
      <c r="G794" s="6">
        <v>1876</v>
      </c>
      <c r="H794" s="7">
        <v>182.11</v>
      </c>
      <c r="I794" s="7">
        <v>0</v>
      </c>
      <c r="J794" s="7">
        <v>0</v>
      </c>
      <c r="K794" s="7">
        <v>0</v>
      </c>
      <c r="L794" s="7">
        <v>0</v>
      </c>
      <c r="M794" s="7">
        <v>224.51</v>
      </c>
      <c r="N794" s="7">
        <v>242.16</v>
      </c>
      <c r="O794" s="7">
        <v>169.42</v>
      </c>
      <c r="P794" s="7">
        <v>14.31</v>
      </c>
      <c r="Q794" s="7">
        <v>0</v>
      </c>
      <c r="R794" s="7">
        <v>0</v>
      </c>
      <c r="S794" s="7">
        <v>141.88999999999999</v>
      </c>
      <c r="T794" s="8">
        <f>SUM(IO_Pre_14[[#This Row],[JANUARY]:[DECEMBER]])</f>
        <v>974.39999999999986</v>
      </c>
      <c r="U794" s="11"/>
    </row>
    <row r="795" spans="1:21" x14ac:dyDescent="0.25">
      <c r="A795" s="6" t="s">
        <v>407</v>
      </c>
      <c r="B795" s="6" t="str">
        <f>IF(ISERROR(VLOOKUP(IO_Pre_14[[#This Row],[APP_ID]],Table7[APPL_ID],1,FALSE)),"","Y")</f>
        <v>Y</v>
      </c>
      <c r="C795" s="6" t="str">
        <f>IF(ISERROR(VLOOKUP(IO_Pre_14[[#This Row],[APP_ID]],Sheet1!$C$2:$C$9,1,FALSE)),"","Y")</f>
        <v/>
      </c>
      <c r="D795" s="6" t="s">
        <v>1531</v>
      </c>
      <c r="E795" s="6" t="s">
        <v>1532</v>
      </c>
      <c r="F795" s="6" t="s">
        <v>408</v>
      </c>
      <c r="G795" s="6">
        <v>1866</v>
      </c>
      <c r="H795" s="7">
        <v>76</v>
      </c>
      <c r="I795" s="7">
        <v>0</v>
      </c>
      <c r="J795" s="7">
        <v>82</v>
      </c>
      <c r="K795" s="7">
        <v>61</v>
      </c>
      <c r="L795" s="7">
        <v>140</v>
      </c>
      <c r="M795" s="7">
        <v>102</v>
      </c>
      <c r="N795" s="7">
        <v>143</v>
      </c>
      <c r="O795" s="7">
        <v>86</v>
      </c>
      <c r="P795" s="7">
        <v>111</v>
      </c>
      <c r="Q795" s="7">
        <v>89</v>
      </c>
      <c r="R795" s="7">
        <v>60</v>
      </c>
      <c r="S795" s="7">
        <v>57</v>
      </c>
      <c r="T795" s="8">
        <f>SUM(IO_Pre_14[[#This Row],[JANUARY]:[DECEMBER]])</f>
        <v>1007</v>
      </c>
      <c r="U795" s="11"/>
    </row>
    <row r="796" spans="1:21" x14ac:dyDescent="0.25">
      <c r="A796" s="6" t="s">
        <v>411</v>
      </c>
      <c r="B796" s="6" t="str">
        <f>IF(ISERROR(VLOOKUP(IO_Pre_14[[#This Row],[APP_ID]],Table7[APPL_ID],1,FALSE)),"","Y")</f>
        <v>Y</v>
      </c>
      <c r="C796" s="6" t="str">
        <f>IF(ISERROR(VLOOKUP(IO_Pre_14[[#This Row],[APP_ID]],Sheet1!$C$2:$C$9,1,FALSE)),"","Y")</f>
        <v/>
      </c>
      <c r="D796" s="6" t="s">
        <v>1531</v>
      </c>
      <c r="E796" s="6" t="s">
        <v>1532</v>
      </c>
      <c r="F796" s="6" t="s">
        <v>408</v>
      </c>
      <c r="G796" s="6">
        <v>1865</v>
      </c>
      <c r="H796" s="7">
        <v>34</v>
      </c>
      <c r="I796" s="7">
        <v>0</v>
      </c>
      <c r="J796" s="7">
        <v>33</v>
      </c>
      <c r="K796" s="7">
        <v>0</v>
      </c>
      <c r="L796" s="7">
        <v>63</v>
      </c>
      <c r="M796" s="7">
        <v>49</v>
      </c>
      <c r="N796" s="7">
        <v>66</v>
      </c>
      <c r="O796" s="7">
        <v>42</v>
      </c>
      <c r="P796" s="7">
        <v>48</v>
      </c>
      <c r="Q796" s="7">
        <v>35</v>
      </c>
      <c r="R796" s="7">
        <v>26</v>
      </c>
      <c r="S796" s="7">
        <v>27</v>
      </c>
      <c r="T796" s="8">
        <f>SUM(IO_Pre_14[[#This Row],[JANUARY]:[DECEMBER]])</f>
        <v>423</v>
      </c>
      <c r="U796" s="11"/>
    </row>
    <row r="797" spans="1:21" x14ac:dyDescent="0.25">
      <c r="A797" s="6" t="s">
        <v>416</v>
      </c>
      <c r="B797" s="6" t="str">
        <f>IF(ISERROR(VLOOKUP(IO_Pre_14[[#This Row],[APP_ID]],Table7[APPL_ID],1,FALSE)),"","Y")</f>
        <v>Y</v>
      </c>
      <c r="C797" s="6" t="str">
        <f>IF(ISERROR(VLOOKUP(IO_Pre_14[[#This Row],[APP_ID]],Sheet1!$C$2:$C$9,1,FALSE)),"","Y")</f>
        <v/>
      </c>
      <c r="D797" s="6" t="s">
        <v>1531</v>
      </c>
      <c r="E797" s="6" t="s">
        <v>1532</v>
      </c>
      <c r="F797" s="6" t="s">
        <v>408</v>
      </c>
      <c r="G797" s="6">
        <v>1865</v>
      </c>
      <c r="H797" s="7">
        <v>101</v>
      </c>
      <c r="I797" s="7">
        <v>0</v>
      </c>
      <c r="J797" s="7">
        <v>110</v>
      </c>
      <c r="K797" s="7">
        <v>0</v>
      </c>
      <c r="L797" s="7">
        <v>203</v>
      </c>
      <c r="M797" s="7">
        <v>144</v>
      </c>
      <c r="N797" s="7">
        <v>190</v>
      </c>
      <c r="O797" s="7">
        <v>124</v>
      </c>
      <c r="P797" s="7">
        <v>160</v>
      </c>
      <c r="Q797" s="7">
        <v>122</v>
      </c>
      <c r="R797" s="7">
        <v>75</v>
      </c>
      <c r="S797" s="7">
        <v>81</v>
      </c>
      <c r="T797" s="8">
        <f>SUM(IO_Pre_14[[#This Row],[JANUARY]:[DECEMBER]])</f>
        <v>1310</v>
      </c>
      <c r="U797" s="11"/>
    </row>
    <row r="798" spans="1:21" x14ac:dyDescent="0.25">
      <c r="A798" s="6" t="s">
        <v>419</v>
      </c>
      <c r="B798" s="6" t="str">
        <f>IF(ISERROR(VLOOKUP(IO_Pre_14[[#This Row],[APP_ID]],Table7[APPL_ID],1,FALSE)),"","Y")</f>
        <v>Y</v>
      </c>
      <c r="C798" s="6" t="str">
        <f>IF(ISERROR(VLOOKUP(IO_Pre_14[[#This Row],[APP_ID]],Sheet1!$C$2:$C$9,1,FALSE)),"","Y")</f>
        <v/>
      </c>
      <c r="D798" s="6" t="s">
        <v>1531</v>
      </c>
      <c r="E798" s="6" t="s">
        <v>1532</v>
      </c>
      <c r="F798" s="6" t="s">
        <v>408</v>
      </c>
      <c r="G798" s="6">
        <v>1865</v>
      </c>
      <c r="H798" s="7">
        <v>101</v>
      </c>
      <c r="I798" s="7">
        <v>0</v>
      </c>
      <c r="J798" s="7">
        <v>110</v>
      </c>
      <c r="K798" s="7">
        <v>0</v>
      </c>
      <c r="L798" s="7">
        <v>203</v>
      </c>
      <c r="M798" s="7">
        <v>144</v>
      </c>
      <c r="N798" s="7">
        <v>190</v>
      </c>
      <c r="O798" s="7">
        <v>124</v>
      </c>
      <c r="P798" s="7">
        <v>160</v>
      </c>
      <c r="Q798" s="7">
        <v>122</v>
      </c>
      <c r="R798" s="7">
        <v>75</v>
      </c>
      <c r="S798" s="7">
        <v>81</v>
      </c>
      <c r="T798" s="8">
        <f>SUM(IO_Pre_14[[#This Row],[JANUARY]:[DECEMBER]])</f>
        <v>1310</v>
      </c>
      <c r="U798" s="11"/>
    </row>
    <row r="799" spans="1:21" x14ac:dyDescent="0.25">
      <c r="A799" s="6" t="s">
        <v>423</v>
      </c>
      <c r="B799" s="6" t="str">
        <f>IF(ISERROR(VLOOKUP(IO_Pre_14[[#This Row],[APP_ID]],Table7[APPL_ID],1,FALSE)),"","Y")</f>
        <v>Y</v>
      </c>
      <c r="C799" s="6" t="str">
        <f>IF(ISERROR(VLOOKUP(IO_Pre_14[[#This Row],[APP_ID]],Sheet1!$C$2:$C$9,1,FALSE)),"","Y")</f>
        <v/>
      </c>
      <c r="D799" s="6" t="s">
        <v>1531</v>
      </c>
      <c r="E799" s="6" t="s">
        <v>1532</v>
      </c>
      <c r="F799" s="6" t="s">
        <v>424</v>
      </c>
      <c r="G799" s="6">
        <v>1865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0</v>
      </c>
      <c r="N799" s="7">
        <v>0</v>
      </c>
      <c r="O799" s="7">
        <v>0</v>
      </c>
      <c r="P799" s="7">
        <v>46</v>
      </c>
      <c r="Q799" s="7">
        <v>53</v>
      </c>
      <c r="R799" s="7">
        <v>0</v>
      </c>
      <c r="S799" s="7">
        <v>0</v>
      </c>
      <c r="T799" s="8">
        <f>SUM(IO_Pre_14[[#This Row],[JANUARY]:[DECEMBER]])</f>
        <v>99</v>
      </c>
      <c r="U799" s="11"/>
    </row>
    <row r="800" spans="1:21" x14ac:dyDescent="0.25">
      <c r="A800" s="6" t="s">
        <v>429</v>
      </c>
      <c r="B800" s="6" t="str">
        <f>IF(ISERROR(VLOOKUP(IO_Pre_14[[#This Row],[APP_ID]],Table7[APPL_ID],1,FALSE)),"","Y")</f>
        <v>Y</v>
      </c>
      <c r="C800" s="6" t="str">
        <f>IF(ISERROR(VLOOKUP(IO_Pre_14[[#This Row],[APP_ID]],Sheet1!$C$2:$C$9,1,FALSE)),"","Y")</f>
        <v/>
      </c>
      <c r="D800" s="6" t="s">
        <v>1531</v>
      </c>
      <c r="E800" s="6" t="s">
        <v>1532</v>
      </c>
      <c r="F800" s="6" t="s">
        <v>424</v>
      </c>
      <c r="G800" s="6">
        <v>1865</v>
      </c>
      <c r="H800" s="7">
        <v>0</v>
      </c>
      <c r="I800" s="7">
        <v>0</v>
      </c>
      <c r="J800" s="7">
        <v>24</v>
      </c>
      <c r="K800" s="7">
        <v>0</v>
      </c>
      <c r="L800" s="7">
        <v>94</v>
      </c>
      <c r="M800" s="7">
        <v>144</v>
      </c>
      <c r="N800" s="7">
        <v>137</v>
      </c>
      <c r="O800" s="7">
        <v>119</v>
      </c>
      <c r="P800" s="7">
        <v>81</v>
      </c>
      <c r="Q800" s="7">
        <v>0</v>
      </c>
      <c r="R800" s="7">
        <v>0</v>
      </c>
      <c r="S800" s="7">
        <v>0</v>
      </c>
      <c r="T800" s="8">
        <f>SUM(IO_Pre_14[[#This Row],[JANUARY]:[DECEMBER]])</f>
        <v>599</v>
      </c>
      <c r="U800" s="11"/>
    </row>
    <row r="801" spans="1:21" x14ac:dyDescent="0.25">
      <c r="A801" s="6" t="s">
        <v>430</v>
      </c>
      <c r="B801" s="6" t="str">
        <f>IF(ISERROR(VLOOKUP(IO_Pre_14[[#This Row],[APP_ID]],Table7[APPL_ID],1,FALSE)),"","Y")</f>
        <v>Y</v>
      </c>
      <c r="C801" s="6" t="str">
        <f>IF(ISERROR(VLOOKUP(IO_Pre_14[[#This Row],[APP_ID]],Sheet1!$C$2:$C$9,1,FALSE)),"","Y")</f>
        <v/>
      </c>
      <c r="D801" s="6" t="s">
        <v>1531</v>
      </c>
      <c r="E801" s="6" t="s">
        <v>1532</v>
      </c>
      <c r="F801" s="6" t="s">
        <v>424</v>
      </c>
      <c r="G801" s="6">
        <v>1865</v>
      </c>
      <c r="H801" s="7">
        <v>0</v>
      </c>
      <c r="I801" s="7">
        <v>0</v>
      </c>
      <c r="J801" s="7">
        <v>0</v>
      </c>
      <c r="K801" s="7">
        <v>28</v>
      </c>
      <c r="L801" s="7">
        <v>308</v>
      </c>
      <c r="M801" s="7">
        <v>443</v>
      </c>
      <c r="N801" s="7">
        <v>409</v>
      </c>
      <c r="O801" s="7">
        <v>281</v>
      </c>
      <c r="P801" s="7">
        <v>137</v>
      </c>
      <c r="Q801" s="7">
        <v>0</v>
      </c>
      <c r="R801" s="7">
        <v>0</v>
      </c>
      <c r="S801" s="7">
        <v>121</v>
      </c>
      <c r="T801" s="8">
        <f>SUM(IO_Pre_14[[#This Row],[JANUARY]:[DECEMBER]])</f>
        <v>1727</v>
      </c>
      <c r="U801" s="11"/>
    </row>
    <row r="802" spans="1:21" x14ac:dyDescent="0.25">
      <c r="A802" s="6" t="s">
        <v>1356</v>
      </c>
      <c r="B802" s="6" t="str">
        <f>IF(ISERROR(VLOOKUP(IO_Pre_14[[#This Row],[APP_ID]],Table7[APPL_ID],1,FALSE)),"","Y")</f>
        <v>Y</v>
      </c>
      <c r="C802" s="6" t="str">
        <f>IF(ISERROR(VLOOKUP(IO_Pre_14[[#This Row],[APP_ID]],Sheet1!$C$2:$C$9,1,FALSE)),"","Y")</f>
        <v/>
      </c>
      <c r="D802" s="6" t="s">
        <v>1531</v>
      </c>
      <c r="E802" s="6" t="s">
        <v>1532</v>
      </c>
      <c r="F802" s="6" t="s">
        <v>424</v>
      </c>
      <c r="G802" s="6">
        <v>1865</v>
      </c>
      <c r="H802" s="7">
        <v>0</v>
      </c>
      <c r="I802" s="7">
        <v>0</v>
      </c>
      <c r="J802" s="7">
        <v>0</v>
      </c>
      <c r="K802" s="7">
        <v>0</v>
      </c>
      <c r="L802" s="7">
        <v>220</v>
      </c>
      <c r="M802" s="7">
        <v>270</v>
      </c>
      <c r="N802" s="7">
        <v>266</v>
      </c>
      <c r="O802" s="7">
        <v>241</v>
      </c>
      <c r="P802" s="7">
        <v>124</v>
      </c>
      <c r="Q802" s="7">
        <v>0</v>
      </c>
      <c r="R802" s="7">
        <v>0</v>
      </c>
      <c r="S802" s="7">
        <v>93</v>
      </c>
      <c r="T802" s="8">
        <f>SUM(IO_Pre_14[[#This Row],[JANUARY]:[DECEMBER]])</f>
        <v>1214</v>
      </c>
      <c r="U802" s="11"/>
    </row>
    <row r="803" spans="1:21" x14ac:dyDescent="0.25">
      <c r="A803" s="6" t="s">
        <v>431</v>
      </c>
      <c r="B803" s="6" t="str">
        <f>IF(ISERROR(VLOOKUP(IO_Pre_14[[#This Row],[APP_ID]],Table7[APPL_ID],1,FALSE)),"","Y")</f>
        <v>Y</v>
      </c>
      <c r="C803" s="6" t="str">
        <f>IF(ISERROR(VLOOKUP(IO_Pre_14[[#This Row],[APP_ID]],Sheet1!$C$2:$C$9,1,FALSE)),"","Y")</f>
        <v/>
      </c>
      <c r="D803" s="6" t="s">
        <v>1531</v>
      </c>
      <c r="E803" s="6" t="s">
        <v>1532</v>
      </c>
      <c r="F803" s="6" t="s">
        <v>424</v>
      </c>
      <c r="G803" s="6">
        <v>1885</v>
      </c>
      <c r="H803" s="7">
        <v>0</v>
      </c>
      <c r="I803" s="7">
        <v>0</v>
      </c>
      <c r="J803" s="7">
        <v>0</v>
      </c>
      <c r="K803" s="7">
        <v>0</v>
      </c>
      <c r="L803" s="7">
        <v>194</v>
      </c>
      <c r="M803" s="7">
        <v>237</v>
      </c>
      <c r="N803" s="7">
        <v>234</v>
      </c>
      <c r="O803" s="7">
        <v>212</v>
      </c>
      <c r="P803" s="7">
        <v>109</v>
      </c>
      <c r="Q803" s="7">
        <v>0</v>
      </c>
      <c r="R803" s="7">
        <v>0</v>
      </c>
      <c r="S803" s="7">
        <v>82</v>
      </c>
      <c r="T803" s="8">
        <f>SUM(IO_Pre_14[[#This Row],[JANUARY]:[DECEMBER]])</f>
        <v>1068</v>
      </c>
      <c r="U803" s="11"/>
    </row>
    <row r="804" spans="1:21" x14ac:dyDescent="0.25">
      <c r="A804" s="6" t="s">
        <v>432</v>
      </c>
      <c r="B804" s="6" t="str">
        <f>IF(ISERROR(VLOOKUP(IO_Pre_14[[#This Row],[APP_ID]],Table7[APPL_ID],1,FALSE)),"","Y")</f>
        <v>Y</v>
      </c>
      <c r="C804" s="6" t="str">
        <f>IF(ISERROR(VLOOKUP(IO_Pre_14[[#This Row],[APP_ID]],Sheet1!$C$2:$C$9,1,FALSE)),"","Y")</f>
        <v/>
      </c>
      <c r="D804" s="6" t="s">
        <v>1531</v>
      </c>
      <c r="E804" s="6" t="s">
        <v>1532</v>
      </c>
      <c r="F804" s="6" t="s">
        <v>424</v>
      </c>
      <c r="G804" s="6">
        <v>1865</v>
      </c>
      <c r="H804" s="7">
        <v>0</v>
      </c>
      <c r="I804" s="7">
        <v>0</v>
      </c>
      <c r="J804" s="7">
        <v>31</v>
      </c>
      <c r="K804" s="7">
        <v>18</v>
      </c>
      <c r="L804" s="7">
        <v>87</v>
      </c>
      <c r="M804" s="7">
        <v>184</v>
      </c>
      <c r="N804" s="7">
        <v>151</v>
      </c>
      <c r="O804" s="7">
        <v>37</v>
      </c>
      <c r="P804" s="7">
        <v>15</v>
      </c>
      <c r="Q804" s="7">
        <v>0</v>
      </c>
      <c r="R804" s="7">
        <v>0</v>
      </c>
      <c r="S804" s="7">
        <v>0</v>
      </c>
      <c r="T804" s="8">
        <f>SUM(IO_Pre_14[[#This Row],[JANUARY]:[DECEMBER]])</f>
        <v>523</v>
      </c>
      <c r="U804" s="11"/>
    </row>
    <row r="805" spans="1:21" x14ac:dyDescent="0.25">
      <c r="A805" s="6" t="s">
        <v>912</v>
      </c>
      <c r="B805" s="6" t="str">
        <f>IF(ISERROR(VLOOKUP(IO_Pre_14[[#This Row],[APP_ID]],Table7[APPL_ID],1,FALSE)),"","Y")</f>
        <v>Y</v>
      </c>
      <c r="C805" s="6" t="str">
        <f>IF(ISERROR(VLOOKUP(IO_Pre_14[[#This Row],[APP_ID]],Sheet1!$C$2:$C$9,1,FALSE)),"","Y")</f>
        <v/>
      </c>
      <c r="D805" s="6" t="s">
        <v>1531</v>
      </c>
      <c r="E805" s="6" t="s">
        <v>1533</v>
      </c>
      <c r="F805" s="6" t="s">
        <v>801</v>
      </c>
      <c r="G805" s="6">
        <v>1860</v>
      </c>
      <c r="H805" s="7">
        <v>71.12</v>
      </c>
      <c r="I805" s="7">
        <v>249.51</v>
      </c>
      <c r="J805" s="7">
        <v>558.46</v>
      </c>
      <c r="K805" s="7">
        <v>626.91999999999996</v>
      </c>
      <c r="L805" s="7">
        <v>1169.95</v>
      </c>
      <c r="M805" s="7">
        <v>2616.66</v>
      </c>
      <c r="N805" s="7">
        <v>2544</v>
      </c>
      <c r="O805" s="7">
        <v>1841.93</v>
      </c>
      <c r="P805" s="7">
        <v>299.81</v>
      </c>
      <c r="Q805" s="7">
        <v>369.41</v>
      </c>
      <c r="R805" s="7">
        <v>276.10000000000002</v>
      </c>
      <c r="S805" s="7">
        <v>30.19</v>
      </c>
      <c r="T805" s="8">
        <f>SUM(IO_Pre_14[[#This Row],[JANUARY]:[DECEMBER]])</f>
        <v>10654.06</v>
      </c>
      <c r="U805" s="11"/>
    </row>
    <row r="806" spans="1:21" x14ac:dyDescent="0.25">
      <c r="A806" s="6" t="s">
        <v>918</v>
      </c>
      <c r="B806" s="6" t="str">
        <f>IF(ISERROR(VLOOKUP(IO_Pre_14[[#This Row],[APP_ID]],Table7[APPL_ID],1,FALSE)),"","Y")</f>
        <v>Y</v>
      </c>
      <c r="C806" s="6" t="str">
        <f>IF(ISERROR(VLOOKUP(IO_Pre_14[[#This Row],[APP_ID]],Sheet1!$C$2:$C$9,1,FALSE)),"","Y")</f>
        <v/>
      </c>
      <c r="D806" s="6" t="s">
        <v>1531</v>
      </c>
      <c r="E806" s="6" t="s">
        <v>1533</v>
      </c>
      <c r="F806" s="6" t="s">
        <v>801</v>
      </c>
      <c r="G806" s="6">
        <v>1860</v>
      </c>
      <c r="H806" s="7">
        <v>2</v>
      </c>
      <c r="I806" s="7">
        <v>2</v>
      </c>
      <c r="J806" s="7">
        <v>2</v>
      </c>
      <c r="K806" s="7">
        <v>2</v>
      </c>
      <c r="L806" s="7">
        <v>2</v>
      </c>
      <c r="M806" s="7">
        <v>2</v>
      </c>
      <c r="N806" s="7">
        <v>2</v>
      </c>
      <c r="O806" s="7">
        <v>2</v>
      </c>
      <c r="P806" s="7">
        <v>2</v>
      </c>
      <c r="Q806" s="7">
        <v>2</v>
      </c>
      <c r="R806" s="7">
        <v>2</v>
      </c>
      <c r="S806" s="7">
        <v>2</v>
      </c>
      <c r="T806" s="8">
        <f>SUM(IO_Pre_14[[#This Row],[JANUARY]:[DECEMBER]])</f>
        <v>24</v>
      </c>
      <c r="U806" s="11"/>
    </row>
    <row r="807" spans="1:21" x14ac:dyDescent="0.25">
      <c r="A807" s="6" t="s">
        <v>928</v>
      </c>
      <c r="B807" s="6" t="str">
        <f>IF(ISERROR(VLOOKUP(IO_Pre_14[[#This Row],[APP_ID]],Table7[APPL_ID],1,FALSE)),"","Y")</f>
        <v>Y</v>
      </c>
      <c r="C807" s="6" t="str">
        <f>IF(ISERROR(VLOOKUP(IO_Pre_14[[#This Row],[APP_ID]],Sheet1!$C$2:$C$9,1,FALSE)),"","Y")</f>
        <v/>
      </c>
      <c r="D807" s="6" t="s">
        <v>1531</v>
      </c>
      <c r="E807" s="6" t="s">
        <v>1533</v>
      </c>
      <c r="F807" s="6" t="s">
        <v>801</v>
      </c>
      <c r="G807" s="6">
        <v>1860</v>
      </c>
      <c r="H807" s="7">
        <v>2</v>
      </c>
      <c r="I807" s="7">
        <v>2</v>
      </c>
      <c r="J807" s="7">
        <v>2</v>
      </c>
      <c r="K807" s="7">
        <v>2</v>
      </c>
      <c r="L807" s="7">
        <v>2</v>
      </c>
      <c r="M807" s="7">
        <v>2</v>
      </c>
      <c r="N807" s="7">
        <v>2</v>
      </c>
      <c r="O807" s="7">
        <v>2</v>
      </c>
      <c r="P807" s="7">
        <v>2</v>
      </c>
      <c r="Q807" s="7">
        <v>2</v>
      </c>
      <c r="R807" s="7">
        <v>2</v>
      </c>
      <c r="S807" s="7">
        <v>2</v>
      </c>
      <c r="T807" s="8">
        <f>SUM(IO_Pre_14[[#This Row],[JANUARY]:[DECEMBER]])</f>
        <v>24</v>
      </c>
      <c r="U807" s="11"/>
    </row>
    <row r="808" spans="1:21" x14ac:dyDescent="0.25">
      <c r="A808" s="6" t="s">
        <v>198</v>
      </c>
      <c r="B808" s="6" t="str">
        <f>IF(ISERROR(VLOOKUP(IO_Pre_14[[#This Row],[APP_ID]],Table7[APPL_ID],1,FALSE)),"","Y")</f>
        <v>Y</v>
      </c>
      <c r="C808" s="6" t="str">
        <f>IF(ISERROR(VLOOKUP(IO_Pre_14[[#This Row],[APP_ID]],Sheet1!$C$2:$C$9,1,FALSE)),"","Y")</f>
        <v/>
      </c>
      <c r="D808" s="6" t="s">
        <v>1531</v>
      </c>
      <c r="E808" s="6" t="s">
        <v>1532</v>
      </c>
      <c r="F808" s="6" t="s">
        <v>199</v>
      </c>
      <c r="G808" s="12">
        <v>1876</v>
      </c>
      <c r="H808" s="7">
        <v>0</v>
      </c>
      <c r="I808" s="7">
        <v>0</v>
      </c>
      <c r="J808" s="7">
        <v>0</v>
      </c>
      <c r="K808" s="7">
        <v>3.28</v>
      </c>
      <c r="L808" s="7">
        <v>16.75</v>
      </c>
      <c r="M808" s="7">
        <v>25.61</v>
      </c>
      <c r="N808" s="7">
        <v>81.040000000000006</v>
      </c>
      <c r="O808" s="7">
        <v>92.76</v>
      </c>
      <c r="P808" s="7">
        <v>24.91</v>
      </c>
      <c r="Q808" s="7">
        <v>10.53</v>
      </c>
      <c r="R808" s="7">
        <v>0</v>
      </c>
      <c r="S808" s="7">
        <v>0</v>
      </c>
      <c r="T808" s="8">
        <f>SUM(IO_Pre_14[[#This Row],[JANUARY]:[DECEMBER]])</f>
        <v>254.88</v>
      </c>
      <c r="U808" s="11"/>
    </row>
    <row r="809" spans="1:21" x14ac:dyDescent="0.25">
      <c r="A809" s="6" t="s">
        <v>200</v>
      </c>
      <c r="B809" s="6" t="str">
        <f>IF(ISERROR(VLOOKUP(IO_Pre_14[[#This Row],[APP_ID]],Table7[APPL_ID],1,FALSE)),"","Y")</f>
        <v>Y</v>
      </c>
      <c r="C809" s="6" t="str">
        <f>IF(ISERROR(VLOOKUP(IO_Pre_14[[#This Row],[APP_ID]],Sheet1!$C$2:$C$9,1,FALSE)),"","Y")</f>
        <v/>
      </c>
      <c r="D809" s="6" t="s">
        <v>1531</v>
      </c>
      <c r="E809" s="6" t="s">
        <v>1532</v>
      </c>
      <c r="F809" s="6" t="s">
        <v>199</v>
      </c>
      <c r="G809" s="12">
        <v>1876</v>
      </c>
      <c r="H809" s="7">
        <v>0</v>
      </c>
      <c r="I809" s="7">
        <v>0</v>
      </c>
      <c r="J809" s="7">
        <v>0</v>
      </c>
      <c r="K809" s="7">
        <v>3.28</v>
      </c>
      <c r="L809" s="7">
        <v>16.75</v>
      </c>
      <c r="M809" s="7">
        <v>25.61</v>
      </c>
      <c r="N809" s="7">
        <v>81.040000000000006</v>
      </c>
      <c r="O809" s="7">
        <v>92.76</v>
      </c>
      <c r="P809" s="7">
        <v>24.91</v>
      </c>
      <c r="Q809" s="7">
        <v>10.53</v>
      </c>
      <c r="R809" s="7">
        <v>0</v>
      </c>
      <c r="S809" s="7">
        <v>0</v>
      </c>
      <c r="T809" s="8">
        <f>SUM(IO_Pre_14[[#This Row],[JANUARY]:[DECEMBER]])</f>
        <v>254.88</v>
      </c>
      <c r="U809" s="11"/>
    </row>
    <row r="810" spans="1:21" x14ac:dyDescent="0.25">
      <c r="A810" s="6" t="s">
        <v>203</v>
      </c>
      <c r="B810" s="6" t="str">
        <f>IF(ISERROR(VLOOKUP(IO_Pre_14[[#This Row],[APP_ID]],Table7[APPL_ID],1,FALSE)),"","Y")</f>
        <v>Y</v>
      </c>
      <c r="C810" s="6" t="str">
        <f>IF(ISERROR(VLOOKUP(IO_Pre_14[[#This Row],[APP_ID]],Sheet1!$C$2:$C$9,1,FALSE)),"","Y")</f>
        <v/>
      </c>
      <c r="D810" s="6" t="s">
        <v>1531</v>
      </c>
      <c r="E810" s="6" t="s">
        <v>1532</v>
      </c>
      <c r="F810" s="6" t="s">
        <v>199</v>
      </c>
      <c r="G810" s="12">
        <v>1876</v>
      </c>
      <c r="H810" s="7">
        <v>0</v>
      </c>
      <c r="I810" s="7">
        <v>0</v>
      </c>
      <c r="J810" s="7">
        <v>0</v>
      </c>
      <c r="K810" s="7">
        <v>3.28</v>
      </c>
      <c r="L810" s="7">
        <v>16.75</v>
      </c>
      <c r="M810" s="7">
        <v>25.61</v>
      </c>
      <c r="N810" s="7">
        <v>81.040000000000006</v>
      </c>
      <c r="O810" s="7">
        <v>92.76</v>
      </c>
      <c r="P810" s="7">
        <v>24.91</v>
      </c>
      <c r="Q810" s="7">
        <v>10.53</v>
      </c>
      <c r="R810" s="7">
        <v>0</v>
      </c>
      <c r="S810" s="7">
        <v>0</v>
      </c>
      <c r="T810" s="8">
        <f>SUM(IO_Pre_14[[#This Row],[JANUARY]:[DECEMBER]])</f>
        <v>254.88</v>
      </c>
      <c r="U810" s="11"/>
    </row>
    <row r="811" spans="1:21" x14ac:dyDescent="0.25">
      <c r="A811" s="6" t="s">
        <v>179</v>
      </c>
      <c r="B811" s="6" t="str">
        <f>IF(ISERROR(VLOOKUP(IO_Pre_14[[#This Row],[APP_ID]],Table7[APPL_ID],1,FALSE)),"","Y")</f>
        <v>Y</v>
      </c>
      <c r="C811" s="6" t="str">
        <f>IF(ISERROR(VLOOKUP(IO_Pre_14[[#This Row],[APP_ID]],Sheet1!$C$2:$C$9,1,FALSE)),"","Y")</f>
        <v/>
      </c>
      <c r="D811" s="6" t="s">
        <v>1531</v>
      </c>
      <c r="E811" s="6" t="s">
        <v>1532</v>
      </c>
      <c r="F811" s="6" t="s">
        <v>180</v>
      </c>
      <c r="G811" s="6">
        <v>1877</v>
      </c>
      <c r="H811" s="7">
        <v>0</v>
      </c>
      <c r="I811" s="7">
        <v>0</v>
      </c>
      <c r="J811" s="7">
        <v>0</v>
      </c>
      <c r="K811" s="7">
        <v>153.5</v>
      </c>
      <c r="L811" s="7">
        <v>189.16</v>
      </c>
      <c r="M811" s="7">
        <v>169.7</v>
      </c>
      <c r="N811" s="7">
        <v>206.94</v>
      </c>
      <c r="O811" s="7">
        <v>196.33</v>
      </c>
      <c r="P811" s="7">
        <v>115.29</v>
      </c>
      <c r="Q811" s="7">
        <v>0</v>
      </c>
      <c r="R811" s="7">
        <v>0</v>
      </c>
      <c r="S811" s="7">
        <v>0</v>
      </c>
      <c r="T811" s="8">
        <f>SUM(IO_Pre_14[[#This Row],[JANUARY]:[DECEMBER]])</f>
        <v>1030.92</v>
      </c>
      <c r="U811" s="11"/>
    </row>
    <row r="812" spans="1:21" x14ac:dyDescent="0.25">
      <c r="A812" s="6" t="s">
        <v>185</v>
      </c>
      <c r="B812" s="6" t="str">
        <f>IF(ISERROR(VLOOKUP(IO_Pre_14[[#This Row],[APP_ID]],Table7[APPL_ID],1,FALSE)),"","Y")</f>
        <v>Y</v>
      </c>
      <c r="C812" s="6" t="str">
        <f>IF(ISERROR(VLOOKUP(IO_Pre_14[[#This Row],[APP_ID]],Sheet1!$C$2:$C$9,1,FALSE)),"","Y")</f>
        <v/>
      </c>
      <c r="D812" s="6" t="s">
        <v>1531</v>
      </c>
      <c r="E812" s="6" t="s">
        <v>1532</v>
      </c>
      <c r="F812" s="6" t="s">
        <v>180</v>
      </c>
      <c r="G812" s="6">
        <v>1874</v>
      </c>
      <c r="H812" s="7">
        <v>0</v>
      </c>
      <c r="I812" s="7">
        <v>0</v>
      </c>
      <c r="J812" s="7">
        <v>0</v>
      </c>
      <c r="K812" s="7">
        <v>46.06</v>
      </c>
      <c r="L812" s="7">
        <v>66.260000000000005</v>
      </c>
      <c r="M812" s="7">
        <v>73.430000000000007</v>
      </c>
      <c r="N812" s="7">
        <v>68.56</v>
      </c>
      <c r="O812" s="7">
        <v>58.74</v>
      </c>
      <c r="P812" s="7">
        <v>46.22</v>
      </c>
      <c r="Q812" s="7">
        <v>0</v>
      </c>
      <c r="R812" s="7">
        <v>0</v>
      </c>
      <c r="S812" s="7">
        <v>0</v>
      </c>
      <c r="T812" s="8">
        <f>SUM(IO_Pre_14[[#This Row],[JANUARY]:[DECEMBER]])</f>
        <v>359.27</v>
      </c>
      <c r="U812" s="11"/>
    </row>
    <row r="813" spans="1:21" x14ac:dyDescent="0.25">
      <c r="A813" s="6" t="s">
        <v>758</v>
      </c>
      <c r="B813" s="6" t="str">
        <f>IF(ISERROR(VLOOKUP(IO_Pre_14[[#This Row],[APP_ID]],Table7[APPL_ID],1,FALSE)),"","Y")</f>
        <v>Y</v>
      </c>
      <c r="C813" s="6" t="str">
        <f>IF(ISERROR(VLOOKUP(IO_Pre_14[[#This Row],[APP_ID]],Sheet1!$C$2:$C$9,1,FALSE)),"","Y")</f>
        <v/>
      </c>
      <c r="D813" s="6" t="s">
        <v>1531</v>
      </c>
      <c r="E813" s="6" t="s">
        <v>1533</v>
      </c>
      <c r="F813" s="6" t="s">
        <v>759</v>
      </c>
      <c r="G813" s="6">
        <v>1870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  <c r="Q813" s="7">
        <v>0</v>
      </c>
      <c r="R813" s="7">
        <v>0</v>
      </c>
      <c r="S813" s="7">
        <v>0</v>
      </c>
      <c r="T813" s="8">
        <f>SUM(IO_Pre_14[[#This Row],[JANUARY]:[DECEMBER]])</f>
        <v>0</v>
      </c>
      <c r="U813" s="11"/>
    </row>
    <row r="814" spans="1:21" x14ac:dyDescent="0.25">
      <c r="A814" s="6" t="s">
        <v>1372</v>
      </c>
      <c r="B814" s="6" t="str">
        <f>IF(ISERROR(VLOOKUP(IO_Pre_14[[#This Row],[APP_ID]],Table7[APPL_ID],1,FALSE)),"","Y")</f>
        <v>Y</v>
      </c>
      <c r="C814" s="6" t="str">
        <f>IF(ISERROR(VLOOKUP(IO_Pre_14[[#This Row],[APP_ID]],Sheet1!$C$2:$C$9,1,FALSE)),"","Y")</f>
        <v/>
      </c>
      <c r="D814" s="6" t="s">
        <v>1531</v>
      </c>
      <c r="E814" s="6" t="s">
        <v>1532</v>
      </c>
      <c r="F814" s="6" t="s">
        <v>1373</v>
      </c>
      <c r="G814" s="12">
        <v>1871</v>
      </c>
      <c r="H814" s="7">
        <v>0</v>
      </c>
      <c r="I814" s="7">
        <v>40.369999999999997</v>
      </c>
      <c r="J814" s="7">
        <v>0</v>
      </c>
      <c r="K814" s="7">
        <v>0</v>
      </c>
      <c r="L814" s="7">
        <v>0</v>
      </c>
      <c r="M814" s="7">
        <v>0</v>
      </c>
      <c r="N814" s="7">
        <v>108.94</v>
      </c>
      <c r="O814" s="7">
        <v>67.97</v>
      </c>
      <c r="P814" s="7">
        <v>0</v>
      </c>
      <c r="Q814" s="7">
        <v>0</v>
      </c>
      <c r="R814" s="7">
        <v>0</v>
      </c>
      <c r="S814" s="7">
        <v>0</v>
      </c>
      <c r="T814" s="8">
        <f>SUM(IO_Pre_14[[#This Row],[JANUARY]:[DECEMBER]])</f>
        <v>217.28</v>
      </c>
      <c r="U814" s="11"/>
    </row>
    <row r="815" spans="1:21" x14ac:dyDescent="0.25">
      <c r="A815" s="6" t="s">
        <v>765</v>
      </c>
      <c r="B815" s="6" t="str">
        <f>IF(ISERROR(VLOOKUP(IO_Pre_14[[#This Row],[APP_ID]],Table7[APPL_ID],1,FALSE)),"","Y")</f>
        <v>Y</v>
      </c>
      <c r="C815" s="6" t="str">
        <f>IF(ISERROR(VLOOKUP(IO_Pre_14[[#This Row],[APP_ID]],Sheet1!$C$2:$C$9,1,FALSE)),"","Y")</f>
        <v/>
      </c>
      <c r="D815" s="6" t="s">
        <v>1531</v>
      </c>
      <c r="E815" s="6" t="s">
        <v>1532</v>
      </c>
      <c r="F815" s="6" t="s">
        <v>766</v>
      </c>
      <c r="G815" s="6">
        <v>1866</v>
      </c>
      <c r="H815" s="7">
        <v>16.8</v>
      </c>
      <c r="I815" s="7">
        <v>16.87</v>
      </c>
      <c r="J815" s="7">
        <v>13.88</v>
      </c>
      <c r="K815" s="7">
        <v>19.059999999999999</v>
      </c>
      <c r="L815" s="7">
        <v>27.22</v>
      </c>
      <c r="M815" s="7">
        <v>29.57</v>
      </c>
      <c r="N815" s="7">
        <v>29.5</v>
      </c>
      <c r="O815" s="7">
        <v>24.01</v>
      </c>
      <c r="P815" s="7">
        <v>28.09</v>
      </c>
      <c r="Q815" s="7">
        <v>18.43</v>
      </c>
      <c r="R815" s="7">
        <v>15.79</v>
      </c>
      <c r="S815" s="7">
        <v>14.24</v>
      </c>
      <c r="T815" s="8">
        <f>SUM(IO_Pre_14[[#This Row],[JANUARY]:[DECEMBER]])</f>
        <v>253.46</v>
      </c>
      <c r="U815" s="11"/>
    </row>
    <row r="816" spans="1:21" x14ac:dyDescent="0.25">
      <c r="A816" s="6" t="s">
        <v>772</v>
      </c>
      <c r="B816" s="6" t="str">
        <f>IF(ISERROR(VLOOKUP(IO_Pre_14[[#This Row],[APP_ID]],Table7[APPL_ID],1,FALSE)),"","Y")</f>
        <v>Y</v>
      </c>
      <c r="C816" s="6" t="str">
        <f>IF(ISERROR(VLOOKUP(IO_Pre_14[[#This Row],[APP_ID]],Sheet1!$C$2:$C$9,1,FALSE)),"","Y")</f>
        <v/>
      </c>
      <c r="D816" s="6" t="s">
        <v>1531</v>
      </c>
      <c r="E816" s="6" t="s">
        <v>1532</v>
      </c>
      <c r="F816" s="6" t="s">
        <v>773</v>
      </c>
      <c r="G816" s="6">
        <v>1912</v>
      </c>
      <c r="H816" s="7">
        <v>84.1</v>
      </c>
      <c r="I816" s="7">
        <v>80.95</v>
      </c>
      <c r="J816" s="7">
        <v>80.42</v>
      </c>
      <c r="K816" s="7">
        <v>106.18</v>
      </c>
      <c r="L816" s="7">
        <v>143.53</v>
      </c>
      <c r="M816" s="7">
        <v>148.02000000000001</v>
      </c>
      <c r="N816" s="7">
        <v>146.63</v>
      </c>
      <c r="O816" s="7">
        <v>120.95</v>
      </c>
      <c r="P816" s="7">
        <v>133.6</v>
      </c>
      <c r="Q816" s="7">
        <v>88.99</v>
      </c>
      <c r="R816" s="7">
        <v>73.28</v>
      </c>
      <c r="S816" s="7">
        <v>65.739999999999995</v>
      </c>
      <c r="T816" s="8">
        <f>SUM(IO_Pre_14[[#This Row],[JANUARY]:[DECEMBER]])</f>
        <v>1272.3900000000001</v>
      </c>
      <c r="U816" s="11"/>
    </row>
    <row r="817" spans="1:21" x14ac:dyDescent="0.25">
      <c r="A817" s="6" t="s">
        <v>792</v>
      </c>
      <c r="B817" s="6" t="str">
        <f>IF(ISERROR(VLOOKUP(IO_Pre_14[[#This Row],[APP_ID]],Table7[APPL_ID],1,FALSE)),"","Y")</f>
        <v>Y</v>
      </c>
      <c r="C817" s="6" t="str">
        <f>IF(ISERROR(VLOOKUP(IO_Pre_14[[#This Row],[APP_ID]],Sheet1!$C$2:$C$9,1,FALSE)),"","Y")</f>
        <v/>
      </c>
      <c r="D817" s="6" t="s">
        <v>1531</v>
      </c>
      <c r="E817" s="6" t="s">
        <v>1532</v>
      </c>
      <c r="F817" s="6" t="s">
        <v>766</v>
      </c>
      <c r="G817" s="6">
        <v>1873</v>
      </c>
      <c r="H817" s="7">
        <v>64.349999999999994</v>
      </c>
      <c r="I817" s="7">
        <v>49.26</v>
      </c>
      <c r="J817" s="7">
        <v>28.53</v>
      </c>
      <c r="K817" s="7">
        <v>27.9</v>
      </c>
      <c r="L817" s="7">
        <v>43.56</v>
      </c>
      <c r="M817" s="7">
        <v>85.22</v>
      </c>
      <c r="N817" s="7">
        <v>90.03</v>
      </c>
      <c r="O817" s="7">
        <v>65.63</v>
      </c>
      <c r="P817" s="7">
        <v>13.88</v>
      </c>
      <c r="Q817" s="7">
        <v>12.09</v>
      </c>
      <c r="R817" s="7">
        <v>46.51</v>
      </c>
      <c r="S817" s="7">
        <v>47.74</v>
      </c>
      <c r="T817" s="8">
        <f>SUM(IO_Pre_14[[#This Row],[JANUARY]:[DECEMBER]])</f>
        <v>574.70000000000005</v>
      </c>
      <c r="U817" s="11"/>
    </row>
    <row r="818" spans="1:21" x14ac:dyDescent="0.25">
      <c r="A818" s="6" t="s">
        <v>799</v>
      </c>
      <c r="B818" s="6" t="str">
        <f>IF(ISERROR(VLOOKUP(IO_Pre_14[[#This Row],[APP_ID]],Table7[APPL_ID],1,FALSE)),"","Y")</f>
        <v>Y</v>
      </c>
      <c r="C818" s="6" t="str">
        <f>IF(ISERROR(VLOOKUP(IO_Pre_14[[#This Row],[APP_ID]],Sheet1!$C$2:$C$9,1,FALSE)),"","Y")</f>
        <v/>
      </c>
      <c r="D818" s="6" t="s">
        <v>1531</v>
      </c>
      <c r="E818" s="6" t="s">
        <v>1532</v>
      </c>
      <c r="F818" s="6" t="s">
        <v>773</v>
      </c>
      <c r="G818" s="6">
        <v>1912</v>
      </c>
      <c r="H818" s="7">
        <v>35.090000000000003</v>
      </c>
      <c r="I818" s="7">
        <v>25.21</v>
      </c>
      <c r="J818" s="7">
        <v>32.979999999999997</v>
      </c>
      <c r="K818" s="7">
        <v>28.07</v>
      </c>
      <c r="L818" s="7">
        <v>32.57</v>
      </c>
      <c r="M818" s="7">
        <v>53.69</v>
      </c>
      <c r="N818" s="7">
        <v>56.24</v>
      </c>
      <c r="O818" s="7">
        <v>41.33</v>
      </c>
      <c r="P818" s="7">
        <v>11.75</v>
      </c>
      <c r="Q818" s="7">
        <v>11.72</v>
      </c>
      <c r="R818" s="7">
        <v>21.67</v>
      </c>
      <c r="S818" s="7">
        <v>21.61</v>
      </c>
      <c r="T818" s="8">
        <f>SUM(IO_Pre_14[[#This Row],[JANUARY]:[DECEMBER]])</f>
        <v>371.93</v>
      </c>
      <c r="U818" s="11"/>
    </row>
    <row r="819" spans="1:21" x14ac:dyDescent="0.25">
      <c r="A819" s="6" t="s">
        <v>814</v>
      </c>
      <c r="B819" s="6" t="str">
        <f>IF(ISERROR(VLOOKUP(IO_Pre_14[[#This Row],[APP_ID]],Table7[APPL_ID],1,FALSE)),"","Y")</f>
        <v>Y</v>
      </c>
      <c r="C819" s="6" t="str">
        <f>IF(ISERROR(VLOOKUP(IO_Pre_14[[#This Row],[APP_ID]],Sheet1!$C$2:$C$9,1,FALSE)),"","Y")</f>
        <v/>
      </c>
      <c r="D819" s="6" t="s">
        <v>1531</v>
      </c>
      <c r="E819" s="6" t="s">
        <v>1532</v>
      </c>
      <c r="F819" s="6" t="s">
        <v>773</v>
      </c>
      <c r="G819" s="6">
        <v>1873</v>
      </c>
      <c r="H819" s="7">
        <v>382.76</v>
      </c>
      <c r="I819" s="7">
        <v>326.06</v>
      </c>
      <c r="J819" s="7">
        <v>295.26</v>
      </c>
      <c r="K819" s="7">
        <v>337.28</v>
      </c>
      <c r="L819" s="7">
        <v>424.87</v>
      </c>
      <c r="M819" s="7">
        <v>528.11</v>
      </c>
      <c r="N819" s="7">
        <v>540.04</v>
      </c>
      <c r="O819" s="7">
        <v>419.57</v>
      </c>
      <c r="P819" s="7">
        <v>281.51</v>
      </c>
      <c r="Q819" s="7">
        <v>207.73</v>
      </c>
      <c r="R819" s="7">
        <v>290.97000000000003</v>
      </c>
      <c r="S819" s="7">
        <v>281.49</v>
      </c>
      <c r="T819" s="8">
        <f>SUM(IO_Pre_14[[#This Row],[JANUARY]:[DECEMBER]])</f>
        <v>4315.6499999999996</v>
      </c>
      <c r="U819" s="11"/>
    </row>
    <row r="820" spans="1:21" x14ac:dyDescent="0.25">
      <c r="A820" s="6" t="s">
        <v>837</v>
      </c>
      <c r="B820" s="6" t="str">
        <f>IF(ISERROR(VLOOKUP(IO_Pre_14[[#This Row],[APP_ID]],Table7[APPL_ID],1,FALSE)),"","Y")</f>
        <v>Y</v>
      </c>
      <c r="C820" s="6" t="str">
        <f>IF(ISERROR(VLOOKUP(IO_Pre_14[[#This Row],[APP_ID]],Sheet1!$C$2:$C$9,1,FALSE)),"","Y")</f>
        <v/>
      </c>
      <c r="D820" s="6" t="s">
        <v>1531</v>
      </c>
      <c r="E820" s="6" t="s">
        <v>1532</v>
      </c>
      <c r="F820" s="6" t="s">
        <v>773</v>
      </c>
      <c r="G820" s="6">
        <v>1873</v>
      </c>
      <c r="H820" s="7">
        <v>268.93</v>
      </c>
      <c r="I820" s="7">
        <v>220.11</v>
      </c>
      <c r="J820" s="7">
        <v>229.2</v>
      </c>
      <c r="K820" s="7">
        <v>242.99</v>
      </c>
      <c r="L820" s="7">
        <v>293.64</v>
      </c>
      <c r="M820" s="7">
        <v>382.94</v>
      </c>
      <c r="N820" s="7">
        <v>388.09</v>
      </c>
      <c r="O820" s="7">
        <v>280.63</v>
      </c>
      <c r="P820" s="7">
        <v>119.61</v>
      </c>
      <c r="Q820" s="7">
        <v>83.98</v>
      </c>
      <c r="R820" s="7">
        <v>180.09</v>
      </c>
      <c r="S820" s="7">
        <v>180.13</v>
      </c>
      <c r="T820" s="8">
        <f>SUM(IO_Pre_14[[#This Row],[JANUARY]:[DECEMBER]])</f>
        <v>2870.34</v>
      </c>
      <c r="U820" s="11"/>
    </row>
    <row r="821" spans="1:21" x14ac:dyDescent="0.25">
      <c r="A821" s="6" t="s">
        <v>854</v>
      </c>
      <c r="B821" s="6" t="str">
        <f>IF(ISERROR(VLOOKUP(IO_Pre_14[[#This Row],[APP_ID]],Table7[APPL_ID],1,FALSE)),"","Y")</f>
        <v>Y</v>
      </c>
      <c r="C821" s="6" t="str">
        <f>IF(ISERROR(VLOOKUP(IO_Pre_14[[#This Row],[APP_ID]],Sheet1!$C$2:$C$9,1,FALSE)),"","Y")</f>
        <v/>
      </c>
      <c r="D821" s="6" t="s">
        <v>1531</v>
      </c>
      <c r="E821" s="6" t="s">
        <v>1532</v>
      </c>
      <c r="F821" s="6" t="s">
        <v>773</v>
      </c>
      <c r="G821" s="6">
        <v>1872</v>
      </c>
      <c r="H821" s="7">
        <v>19.739999999999998</v>
      </c>
      <c r="I821" s="7">
        <v>16.54</v>
      </c>
      <c r="J821" s="7">
        <v>37.619999999999997</v>
      </c>
      <c r="K821" s="7">
        <v>32.450000000000003</v>
      </c>
      <c r="L821" s="7">
        <v>28.8</v>
      </c>
      <c r="M821" s="7">
        <v>22.94</v>
      </c>
      <c r="N821" s="7">
        <v>21.71</v>
      </c>
      <c r="O821" s="7">
        <v>18.63</v>
      </c>
      <c r="P821" s="7">
        <v>17.100000000000001</v>
      </c>
      <c r="Q821" s="7">
        <v>14.49</v>
      </c>
      <c r="R821" s="7">
        <v>11.99</v>
      </c>
      <c r="S821" s="7">
        <v>9.9700000000000006</v>
      </c>
      <c r="T821" s="8">
        <f>SUM(IO_Pre_14[[#This Row],[JANUARY]:[DECEMBER]])</f>
        <v>251.98000000000002</v>
      </c>
      <c r="U821" s="11"/>
    </row>
    <row r="822" spans="1:21" x14ac:dyDescent="0.25">
      <c r="A822" s="6" t="s">
        <v>863</v>
      </c>
      <c r="B822" s="6" t="str">
        <f>IF(ISERROR(VLOOKUP(IO_Pre_14[[#This Row],[APP_ID]],Table7[APPL_ID],1,FALSE)),"","Y")</f>
        <v>Y</v>
      </c>
      <c r="C822" s="6" t="str">
        <f>IF(ISERROR(VLOOKUP(IO_Pre_14[[#This Row],[APP_ID]],Sheet1!$C$2:$C$9,1,FALSE)),"","Y")</f>
        <v/>
      </c>
      <c r="D822" s="6" t="s">
        <v>1531</v>
      </c>
      <c r="E822" s="6" t="s">
        <v>1532</v>
      </c>
      <c r="F822" s="6" t="s">
        <v>773</v>
      </c>
      <c r="G822" s="6">
        <v>1872</v>
      </c>
      <c r="H822" s="7">
        <v>65.34</v>
      </c>
      <c r="I822" s="7">
        <v>57.82</v>
      </c>
      <c r="J822" s="7">
        <v>75.489999999999995</v>
      </c>
      <c r="K822" s="7">
        <v>86.57</v>
      </c>
      <c r="L822" s="7">
        <v>112.36</v>
      </c>
      <c r="M822" s="7">
        <v>120.39</v>
      </c>
      <c r="N822" s="7">
        <v>119.11</v>
      </c>
      <c r="O822" s="7">
        <v>97.93</v>
      </c>
      <c r="P822" s="7">
        <v>94</v>
      </c>
      <c r="Q822" s="7">
        <v>64.47</v>
      </c>
      <c r="R822" s="7">
        <v>50.99</v>
      </c>
      <c r="S822" s="7">
        <v>44.93</v>
      </c>
      <c r="T822" s="8">
        <f>SUM(IO_Pre_14[[#This Row],[JANUARY]:[DECEMBER]])</f>
        <v>989.4</v>
      </c>
      <c r="U822" s="11"/>
    </row>
    <row r="823" spans="1:21" x14ac:dyDescent="0.25">
      <c r="A823" s="6" t="s">
        <v>821</v>
      </c>
      <c r="B823" s="6" t="str">
        <f>IF(ISERROR(VLOOKUP(IO_Pre_14[[#This Row],[APP_ID]],Table7[APPL_ID],1,FALSE)),"","Y")</f>
        <v>Y</v>
      </c>
      <c r="C823" s="6" t="str">
        <f>IF(ISERROR(VLOOKUP(IO_Pre_14[[#This Row],[APP_ID]],Sheet1!$C$2:$C$9,1,FALSE)),"","Y")</f>
        <v/>
      </c>
      <c r="D823" s="6" t="s">
        <v>1531</v>
      </c>
      <c r="E823" s="6" t="s">
        <v>1532</v>
      </c>
      <c r="F823" s="6" t="s">
        <v>773</v>
      </c>
      <c r="G823" s="6">
        <v>1872</v>
      </c>
      <c r="H823" s="7">
        <v>65.34</v>
      </c>
      <c r="I823" s="7">
        <v>57.82</v>
      </c>
      <c r="J823" s="7">
        <v>75.489999999999995</v>
      </c>
      <c r="K823" s="7">
        <v>86.57</v>
      </c>
      <c r="L823" s="7">
        <v>112.36</v>
      </c>
      <c r="M823" s="7">
        <v>120.39</v>
      </c>
      <c r="N823" s="7">
        <v>119.11</v>
      </c>
      <c r="O823" s="7">
        <v>97.93</v>
      </c>
      <c r="P823" s="7">
        <v>94</v>
      </c>
      <c r="Q823" s="7">
        <v>64.47</v>
      </c>
      <c r="R823" s="7">
        <v>50.99</v>
      </c>
      <c r="S823" s="7">
        <v>44.93</v>
      </c>
      <c r="T823" s="8">
        <f>SUM(IO_Pre_14[[#This Row],[JANUARY]:[DECEMBER]])</f>
        <v>989.4</v>
      </c>
      <c r="U823" s="11"/>
    </row>
    <row r="824" spans="1:21" x14ac:dyDescent="0.25">
      <c r="A824" s="6" t="s">
        <v>874</v>
      </c>
      <c r="B824" s="6" t="str">
        <f>IF(ISERROR(VLOOKUP(IO_Pre_14[[#This Row],[APP_ID]],Table7[APPL_ID],1,FALSE)),"","Y")</f>
        <v>Y</v>
      </c>
      <c r="C824" s="6" t="str">
        <f>IF(ISERROR(VLOOKUP(IO_Pre_14[[#This Row],[APP_ID]],Sheet1!$C$2:$C$9,1,FALSE)),"","Y")</f>
        <v/>
      </c>
      <c r="D824" s="6" t="s">
        <v>1531</v>
      </c>
      <c r="E824" s="6" t="s">
        <v>1532</v>
      </c>
      <c r="F824" s="6" t="s">
        <v>773</v>
      </c>
      <c r="G824" s="6">
        <v>1872</v>
      </c>
      <c r="H824" s="7">
        <v>65.34</v>
      </c>
      <c r="I824" s="7">
        <v>57.82</v>
      </c>
      <c r="J824" s="7">
        <v>75.489999999999995</v>
      </c>
      <c r="K824" s="7">
        <v>86.57</v>
      </c>
      <c r="L824" s="7">
        <v>112.36</v>
      </c>
      <c r="M824" s="7">
        <v>120.39</v>
      </c>
      <c r="N824" s="7">
        <v>119.11</v>
      </c>
      <c r="O824" s="7">
        <v>97.93</v>
      </c>
      <c r="P824" s="7">
        <v>94</v>
      </c>
      <c r="Q824" s="7">
        <v>64.47</v>
      </c>
      <c r="R824" s="7">
        <v>50.99</v>
      </c>
      <c r="S824" s="7">
        <v>44.93</v>
      </c>
      <c r="T824" s="8">
        <f>SUM(IO_Pre_14[[#This Row],[JANUARY]:[DECEMBER]])</f>
        <v>989.4</v>
      </c>
      <c r="U824" s="11"/>
    </row>
    <row r="825" spans="1:21" x14ac:dyDescent="0.25">
      <c r="A825" s="6" t="s">
        <v>868</v>
      </c>
      <c r="B825" s="6" t="str">
        <f>IF(ISERROR(VLOOKUP(IO_Pre_14[[#This Row],[APP_ID]],Table7[APPL_ID],1,FALSE)),"","Y")</f>
        <v>Y</v>
      </c>
      <c r="C825" s="6" t="str">
        <f>IF(ISERROR(VLOOKUP(IO_Pre_14[[#This Row],[APP_ID]],Sheet1!$C$2:$C$9,1,FALSE)),"","Y")</f>
        <v/>
      </c>
      <c r="D825" s="6" t="s">
        <v>1531</v>
      </c>
      <c r="E825" s="6" t="s">
        <v>1532</v>
      </c>
      <c r="F825" s="6" t="s">
        <v>773</v>
      </c>
      <c r="G825" s="6">
        <v>1872</v>
      </c>
      <c r="H825" s="7">
        <v>137.74</v>
      </c>
      <c r="I825" s="7">
        <v>105.22</v>
      </c>
      <c r="J825" s="7">
        <v>47.24</v>
      </c>
      <c r="K825" s="7">
        <v>33.06</v>
      </c>
      <c r="L825" s="7">
        <v>62.98</v>
      </c>
      <c r="M825" s="7">
        <v>169.61</v>
      </c>
      <c r="N825" s="7">
        <v>182.53</v>
      </c>
      <c r="O825" s="7">
        <v>128.16999999999999</v>
      </c>
      <c r="P825" s="7">
        <v>12.94</v>
      </c>
      <c r="Q825" s="7">
        <v>16.48</v>
      </c>
      <c r="R825" s="7">
        <v>103.42</v>
      </c>
      <c r="S825" s="7">
        <v>106.56</v>
      </c>
      <c r="T825" s="8">
        <f>SUM(IO_Pre_14[[#This Row],[JANUARY]:[DECEMBER]])</f>
        <v>1105.95</v>
      </c>
      <c r="U825" s="11"/>
    </row>
    <row r="826" spans="1:21" x14ac:dyDescent="0.25">
      <c r="A826" s="6" t="s">
        <v>1124</v>
      </c>
      <c r="B826" s="6" t="str">
        <f>IF(ISERROR(VLOOKUP(IO_Pre_14[[#This Row],[APP_ID]],Table7[APPL_ID],1,FALSE)),"","Y")</f>
        <v>Y</v>
      </c>
      <c r="C826" s="6" t="str">
        <f>IF(ISERROR(VLOOKUP(IO_Pre_14[[#This Row],[APP_ID]],Sheet1!$C$2:$C$9,1,FALSE)),"","Y")</f>
        <v/>
      </c>
      <c r="D826" s="6" t="s">
        <v>1531</v>
      </c>
      <c r="E826" s="6" t="s">
        <v>1532</v>
      </c>
      <c r="F826" s="6" t="s">
        <v>773</v>
      </c>
      <c r="G826" s="6">
        <v>1872</v>
      </c>
      <c r="H826" s="7">
        <v>137.74</v>
      </c>
      <c r="I826" s="7">
        <v>105.22</v>
      </c>
      <c r="J826" s="7">
        <v>47.24</v>
      </c>
      <c r="K826" s="7">
        <v>33.06</v>
      </c>
      <c r="L826" s="7">
        <v>62.98</v>
      </c>
      <c r="M826" s="7">
        <v>169.61</v>
      </c>
      <c r="N826" s="7">
        <v>182.53</v>
      </c>
      <c r="O826" s="7">
        <v>128.16999999999999</v>
      </c>
      <c r="P826" s="7">
        <v>12.94</v>
      </c>
      <c r="Q826" s="7">
        <v>16.48</v>
      </c>
      <c r="R826" s="7">
        <v>103.42</v>
      </c>
      <c r="S826" s="7">
        <v>106.58</v>
      </c>
      <c r="T826" s="8">
        <f>SUM(IO_Pre_14[[#This Row],[JANUARY]:[DECEMBER]])</f>
        <v>1105.97</v>
      </c>
      <c r="U826" s="11"/>
    </row>
    <row r="827" spans="1:21" x14ac:dyDescent="0.25">
      <c r="A827" s="6" t="s">
        <v>1126</v>
      </c>
      <c r="B827" s="6" t="str">
        <f>IF(ISERROR(VLOOKUP(IO_Pre_14[[#This Row],[APP_ID]],Table7[APPL_ID],1,FALSE)),"","Y")</f>
        <v>Y</v>
      </c>
      <c r="C827" s="6" t="str">
        <f>IF(ISERROR(VLOOKUP(IO_Pre_14[[#This Row],[APP_ID]],Sheet1!$C$2:$C$9,1,FALSE)),"","Y")</f>
        <v/>
      </c>
      <c r="D827" s="6" t="s">
        <v>1531</v>
      </c>
      <c r="E827" s="6" t="s">
        <v>1532</v>
      </c>
      <c r="F827" s="6" t="s">
        <v>773</v>
      </c>
      <c r="G827" s="6">
        <v>1873</v>
      </c>
      <c r="H827" s="7">
        <v>22.63</v>
      </c>
      <c r="I827" s="7">
        <v>8.92</v>
      </c>
      <c r="J827" s="7">
        <v>20.329999999999998</v>
      </c>
      <c r="K827" s="7">
        <v>14.03</v>
      </c>
      <c r="L827" s="7">
        <v>27.78</v>
      </c>
      <c r="M827" s="7">
        <v>76.55</v>
      </c>
      <c r="N827" s="7">
        <v>82.48</v>
      </c>
      <c r="O827" s="7">
        <v>57.81</v>
      </c>
      <c r="P827" s="7">
        <v>5.35</v>
      </c>
      <c r="Q827" s="7">
        <v>7.05</v>
      </c>
      <c r="R827" s="7">
        <v>8.24</v>
      </c>
      <c r="S827" s="7">
        <v>9.74</v>
      </c>
      <c r="T827" s="8">
        <f>SUM(IO_Pre_14[[#This Row],[JANUARY]:[DECEMBER]])</f>
        <v>340.91000000000008</v>
      </c>
      <c r="U827" s="11"/>
    </row>
    <row r="828" spans="1:21" x14ac:dyDescent="0.25">
      <c r="A828" s="6" t="s">
        <v>1130</v>
      </c>
      <c r="B828" s="6" t="str">
        <f>IF(ISERROR(VLOOKUP(IO_Pre_14[[#This Row],[APP_ID]],Table7[APPL_ID],1,FALSE)),"","Y")</f>
        <v>Y</v>
      </c>
      <c r="C828" s="6" t="str">
        <f>IF(ISERROR(VLOOKUP(IO_Pre_14[[#This Row],[APP_ID]],Sheet1!$C$2:$C$9,1,FALSE)),"","Y")</f>
        <v/>
      </c>
      <c r="D828" s="6" t="s">
        <v>1531</v>
      </c>
      <c r="E828" s="6" t="s">
        <v>1532</v>
      </c>
      <c r="F828" s="6" t="s">
        <v>773</v>
      </c>
      <c r="G828" s="6">
        <v>1873</v>
      </c>
      <c r="H828" s="7">
        <v>62.13</v>
      </c>
      <c r="I828" s="7">
        <v>47.42</v>
      </c>
      <c r="J828" s="7">
        <v>20.329999999999998</v>
      </c>
      <c r="K828" s="7">
        <v>14.03</v>
      </c>
      <c r="L828" s="7">
        <v>27.78</v>
      </c>
      <c r="M828" s="7">
        <v>76.55</v>
      </c>
      <c r="N828" s="7">
        <v>82.48</v>
      </c>
      <c r="O828" s="7">
        <v>57.81</v>
      </c>
      <c r="P828" s="7">
        <v>5.35</v>
      </c>
      <c r="Q828" s="7">
        <v>7.05</v>
      </c>
      <c r="R828" s="7">
        <v>46.74</v>
      </c>
      <c r="S828" s="7">
        <v>48.24</v>
      </c>
      <c r="T828" s="8">
        <f>SUM(IO_Pre_14[[#This Row],[JANUARY]:[DECEMBER]])</f>
        <v>495.91000000000008</v>
      </c>
      <c r="U828" s="11"/>
    </row>
    <row r="829" spans="1:21" x14ac:dyDescent="0.25">
      <c r="A829" s="6" t="s">
        <v>1137</v>
      </c>
      <c r="B829" s="6" t="str">
        <f>IF(ISERROR(VLOOKUP(IO_Pre_14[[#This Row],[APP_ID]],Table7[APPL_ID],1,FALSE)),"","Y")</f>
        <v>Y</v>
      </c>
      <c r="C829" s="6" t="str">
        <f>IF(ISERROR(VLOOKUP(IO_Pre_14[[#This Row],[APP_ID]],Sheet1!$C$2:$C$9,1,FALSE)),"","Y")</f>
        <v/>
      </c>
      <c r="D829" s="6" t="s">
        <v>1531</v>
      </c>
      <c r="E829" s="6" t="s">
        <v>1532</v>
      </c>
      <c r="F829" s="6" t="s">
        <v>773</v>
      </c>
      <c r="G829" s="6">
        <v>1873</v>
      </c>
      <c r="H829" s="7">
        <v>62.13</v>
      </c>
      <c r="I829" s="7">
        <v>47.42</v>
      </c>
      <c r="J829" s="7">
        <v>20.329999999999998</v>
      </c>
      <c r="K829" s="7">
        <v>14.03</v>
      </c>
      <c r="L829" s="7">
        <v>27.78</v>
      </c>
      <c r="M829" s="7">
        <v>76.55</v>
      </c>
      <c r="N829" s="7">
        <v>82.48</v>
      </c>
      <c r="O829" s="7">
        <v>57.81</v>
      </c>
      <c r="P829" s="7">
        <v>5.35</v>
      </c>
      <c r="Q829" s="7">
        <v>7.05</v>
      </c>
      <c r="R829" s="7">
        <v>46.74</v>
      </c>
      <c r="S829" s="7">
        <v>48.24</v>
      </c>
      <c r="T829" s="8">
        <f>SUM(IO_Pre_14[[#This Row],[JANUARY]:[DECEMBER]])</f>
        <v>495.91000000000008</v>
      </c>
      <c r="U829" s="11"/>
    </row>
    <row r="830" spans="1:21" x14ac:dyDescent="0.25">
      <c r="A830" s="6" t="s">
        <v>1184</v>
      </c>
      <c r="B830" s="6" t="str">
        <f>IF(ISERROR(VLOOKUP(IO_Pre_14[[#This Row],[APP_ID]],Table7[APPL_ID],1,FALSE)),"","Y")</f>
        <v>Y</v>
      </c>
      <c r="C830" s="6" t="str">
        <f>IF(ISERROR(VLOOKUP(IO_Pre_14[[#This Row],[APP_ID]],Sheet1!$C$2:$C$9,1,FALSE)),"","Y")</f>
        <v/>
      </c>
      <c r="D830" s="6" t="s">
        <v>1531</v>
      </c>
      <c r="E830" s="6" t="s">
        <v>1532</v>
      </c>
      <c r="F830" s="6" t="s">
        <v>773</v>
      </c>
      <c r="G830" s="6">
        <v>1873</v>
      </c>
      <c r="H830" s="7">
        <v>84.55</v>
      </c>
      <c r="I830" s="7">
        <v>64.75</v>
      </c>
      <c r="J830" s="7">
        <v>39.94</v>
      </c>
      <c r="K830" s="7">
        <v>37.950000000000003</v>
      </c>
      <c r="L830" s="7">
        <v>59.92</v>
      </c>
      <c r="M830" s="7">
        <v>114.65</v>
      </c>
      <c r="N830" s="7">
        <v>120.54</v>
      </c>
      <c r="O830" s="7">
        <v>88.46</v>
      </c>
      <c r="P830" s="7">
        <v>19.75</v>
      </c>
      <c r="Q830" s="7">
        <v>18.190000000000001</v>
      </c>
      <c r="R830" s="7">
        <v>60.35</v>
      </c>
      <c r="S830" s="7">
        <v>62.01</v>
      </c>
      <c r="T830" s="8">
        <f>SUM(IO_Pre_14[[#This Row],[JANUARY]:[DECEMBER]])</f>
        <v>771.06000000000006</v>
      </c>
      <c r="U830" s="11"/>
    </row>
    <row r="831" spans="1:21" x14ac:dyDescent="0.25">
      <c r="A831" s="6" t="s">
        <v>1180</v>
      </c>
      <c r="B831" s="6" t="str">
        <f>IF(ISERROR(VLOOKUP(IO_Pre_14[[#This Row],[APP_ID]],Table7[APPL_ID],1,FALSE)),"","Y")</f>
        <v>Y</v>
      </c>
      <c r="C831" s="6" t="str">
        <f>IF(ISERROR(VLOOKUP(IO_Pre_14[[#This Row],[APP_ID]],Sheet1!$C$2:$C$9,1,FALSE)),"","Y")</f>
        <v/>
      </c>
      <c r="D831" s="6" t="s">
        <v>1531</v>
      </c>
      <c r="E831" s="6" t="s">
        <v>1532</v>
      </c>
      <c r="F831" s="6" t="s">
        <v>773</v>
      </c>
      <c r="G831" s="6">
        <v>1873</v>
      </c>
      <c r="H831" s="7">
        <v>39.299999999999997</v>
      </c>
      <c r="I831" s="7">
        <v>19.5</v>
      </c>
      <c r="J831" s="7">
        <v>39.94</v>
      </c>
      <c r="K831" s="7">
        <v>37.950000000000003</v>
      </c>
      <c r="L831" s="7">
        <v>59.92</v>
      </c>
      <c r="M831" s="7">
        <v>114.65</v>
      </c>
      <c r="N831" s="7">
        <v>120.54</v>
      </c>
      <c r="O831" s="7">
        <v>88.46</v>
      </c>
      <c r="P831" s="7">
        <v>19.75</v>
      </c>
      <c r="Q831" s="7">
        <v>18.190000000000001</v>
      </c>
      <c r="R831" s="7">
        <v>15.1</v>
      </c>
      <c r="S831" s="7">
        <v>16.760000000000002</v>
      </c>
      <c r="T831" s="8">
        <f>SUM(IO_Pre_14[[#This Row],[JANUARY]:[DECEMBER]])</f>
        <v>590.06000000000006</v>
      </c>
      <c r="U831" s="11"/>
    </row>
    <row r="832" spans="1:21" x14ac:dyDescent="0.25">
      <c r="A832" s="6" t="s">
        <v>1175</v>
      </c>
      <c r="B832" s="6" t="str">
        <f>IF(ISERROR(VLOOKUP(IO_Pre_14[[#This Row],[APP_ID]],Table7[APPL_ID],1,FALSE)),"","Y")</f>
        <v>Y</v>
      </c>
      <c r="C832" s="6" t="str">
        <f>IF(ISERROR(VLOOKUP(IO_Pre_14[[#This Row],[APP_ID]],Sheet1!$C$2:$C$9,1,FALSE)),"","Y")</f>
        <v/>
      </c>
      <c r="D832" s="6" t="s">
        <v>1531</v>
      </c>
      <c r="E832" s="6" t="s">
        <v>1532</v>
      </c>
      <c r="F832" s="6" t="s">
        <v>773</v>
      </c>
      <c r="G832" s="6">
        <v>1873</v>
      </c>
      <c r="H832" s="7">
        <v>47.95</v>
      </c>
      <c r="I832" s="7">
        <v>36.56</v>
      </c>
      <c r="J832" s="7">
        <v>14.95</v>
      </c>
      <c r="K832" s="7">
        <v>10.17</v>
      </c>
      <c r="L832" s="7">
        <v>20.96</v>
      </c>
      <c r="M832" s="7">
        <v>59.11</v>
      </c>
      <c r="N832" s="7">
        <v>63.75</v>
      </c>
      <c r="O832" s="7">
        <v>44.6</v>
      </c>
      <c r="P832" s="7">
        <v>3.77</v>
      </c>
      <c r="Q832" s="7">
        <v>5.15</v>
      </c>
      <c r="R832" s="7">
        <v>36.14</v>
      </c>
      <c r="S832" s="7">
        <v>37.36</v>
      </c>
      <c r="T832" s="8">
        <f>SUM(IO_Pre_14[[#This Row],[JANUARY]:[DECEMBER]])</f>
        <v>380.46999999999997</v>
      </c>
      <c r="U832" s="11"/>
    </row>
    <row r="833" spans="1:21" x14ac:dyDescent="0.25">
      <c r="A833" s="6" t="s">
        <v>1165</v>
      </c>
      <c r="B833" s="6" t="str">
        <f>IF(ISERROR(VLOOKUP(IO_Pre_14[[#This Row],[APP_ID]],Table7[APPL_ID],1,FALSE)),"","Y")</f>
        <v>Y</v>
      </c>
      <c r="C833" s="6" t="str">
        <f>IF(ISERROR(VLOOKUP(IO_Pre_14[[#This Row],[APP_ID]],Sheet1!$C$2:$C$9,1,FALSE)),"","Y")</f>
        <v/>
      </c>
      <c r="D833" s="6" t="s">
        <v>1531</v>
      </c>
      <c r="E833" s="6" t="s">
        <v>1532</v>
      </c>
      <c r="F833" s="6" t="s">
        <v>766</v>
      </c>
      <c r="G833" s="6">
        <v>1873</v>
      </c>
      <c r="H833" s="7">
        <v>382.76</v>
      </c>
      <c r="I833" s="7">
        <v>326.06</v>
      </c>
      <c r="J833" s="7">
        <v>295.26</v>
      </c>
      <c r="K833" s="7">
        <v>337.28</v>
      </c>
      <c r="L833" s="7">
        <v>424.87</v>
      </c>
      <c r="M833" s="7">
        <v>528.11</v>
      </c>
      <c r="N833" s="7">
        <v>540.04</v>
      </c>
      <c r="O833" s="7">
        <v>419.57</v>
      </c>
      <c r="P833" s="7">
        <v>281.51</v>
      </c>
      <c r="Q833" s="7">
        <v>207.73</v>
      </c>
      <c r="R833" s="7">
        <v>290.97000000000003</v>
      </c>
      <c r="S833" s="7">
        <v>281.49</v>
      </c>
      <c r="T833" s="8">
        <f>SUM(IO_Pre_14[[#This Row],[JANUARY]:[DECEMBER]])</f>
        <v>4315.6499999999996</v>
      </c>
      <c r="U833" s="11"/>
    </row>
    <row r="834" spans="1:21" x14ac:dyDescent="0.25">
      <c r="A834" s="6" t="s">
        <v>1149</v>
      </c>
      <c r="B834" s="6" t="str">
        <f>IF(ISERROR(VLOOKUP(IO_Pre_14[[#This Row],[APP_ID]],Table7[APPL_ID],1,FALSE)),"","Y")</f>
        <v>Y</v>
      </c>
      <c r="C834" s="6" t="str">
        <f>IF(ISERROR(VLOOKUP(IO_Pre_14[[#This Row],[APP_ID]],Sheet1!$C$2:$C$9,1,FALSE)),"","Y")</f>
        <v/>
      </c>
      <c r="D834" s="6" t="s">
        <v>1531</v>
      </c>
      <c r="E834" s="6" t="s">
        <v>1532</v>
      </c>
      <c r="F834" s="6" t="s">
        <v>766</v>
      </c>
      <c r="G834" s="6">
        <v>1873</v>
      </c>
      <c r="H834" s="7">
        <v>38.340000000000003</v>
      </c>
      <c r="I834" s="7">
        <v>30.42</v>
      </c>
      <c r="J834" s="7">
        <v>40.75</v>
      </c>
      <c r="K834" s="7">
        <v>45.88</v>
      </c>
      <c r="L834" s="7">
        <v>64.38</v>
      </c>
      <c r="M834" s="7">
        <v>82.79</v>
      </c>
      <c r="N834" s="7">
        <v>83.8</v>
      </c>
      <c r="O834" s="7">
        <v>66.22</v>
      </c>
      <c r="P834" s="7">
        <v>49.23</v>
      </c>
      <c r="Q834" s="7">
        <v>34.24</v>
      </c>
      <c r="R834" s="7">
        <v>27.25</v>
      </c>
      <c r="S834" s="7">
        <v>24.69</v>
      </c>
      <c r="T834" s="8">
        <f>SUM(IO_Pre_14[[#This Row],[JANUARY]:[DECEMBER]])</f>
        <v>587.99000000000012</v>
      </c>
      <c r="U834" s="11"/>
    </row>
    <row r="835" spans="1:21" x14ac:dyDescent="0.25">
      <c r="A835" s="6" t="s">
        <v>1159</v>
      </c>
      <c r="B835" s="6" t="str">
        <f>IF(ISERROR(VLOOKUP(IO_Pre_14[[#This Row],[APP_ID]],Table7[APPL_ID],1,FALSE)),"","Y")</f>
        <v>Y</v>
      </c>
      <c r="C835" s="6" t="str">
        <f>IF(ISERROR(VLOOKUP(IO_Pre_14[[#This Row],[APP_ID]],Sheet1!$C$2:$C$9,1,FALSE)),"","Y")</f>
        <v/>
      </c>
      <c r="D835" s="6" t="s">
        <v>1531</v>
      </c>
      <c r="E835" s="6" t="s">
        <v>1532</v>
      </c>
      <c r="F835" s="6" t="s">
        <v>766</v>
      </c>
      <c r="G835" s="6">
        <v>1873</v>
      </c>
      <c r="H835" s="7">
        <v>1.79</v>
      </c>
      <c r="I835" s="7">
        <v>1.35</v>
      </c>
      <c r="J835" s="7">
        <v>2.94</v>
      </c>
      <c r="K835" s="7">
        <v>3.09</v>
      </c>
      <c r="L835" s="7">
        <v>3.72</v>
      </c>
      <c r="M835" s="7">
        <v>3.52</v>
      </c>
      <c r="N835" s="7">
        <v>3.37</v>
      </c>
      <c r="O835" s="7">
        <v>2.93</v>
      </c>
      <c r="P835" s="7">
        <v>2.41</v>
      </c>
      <c r="Q835" s="7">
        <v>1.71</v>
      </c>
      <c r="R835" s="7">
        <v>1.01</v>
      </c>
      <c r="S835" s="7">
        <v>0.85</v>
      </c>
      <c r="T835" s="8">
        <f>SUM(IO_Pre_14[[#This Row],[JANUARY]:[DECEMBER]])</f>
        <v>28.690000000000005</v>
      </c>
      <c r="U835" s="11"/>
    </row>
    <row r="836" spans="1:21" x14ac:dyDescent="0.25">
      <c r="A836" s="6" t="s">
        <v>1154</v>
      </c>
      <c r="B836" s="6" t="str">
        <f>IF(ISERROR(VLOOKUP(IO_Pre_14[[#This Row],[APP_ID]],Table7[APPL_ID],1,FALSE)),"","Y")</f>
        <v>Y</v>
      </c>
      <c r="C836" s="6" t="str">
        <f>IF(ISERROR(VLOOKUP(IO_Pre_14[[#This Row],[APP_ID]],Sheet1!$C$2:$C$9,1,FALSE)),"","Y")</f>
        <v/>
      </c>
      <c r="D836" s="6" t="s">
        <v>1531</v>
      </c>
      <c r="E836" s="6" t="s">
        <v>1532</v>
      </c>
      <c r="F836" s="6" t="s">
        <v>766</v>
      </c>
      <c r="G836" s="6">
        <v>1873</v>
      </c>
      <c r="H836" s="7">
        <v>68.38</v>
      </c>
      <c r="I836" s="7">
        <v>52.65</v>
      </c>
      <c r="J836" s="7">
        <v>36.22</v>
      </c>
      <c r="K836" s="7">
        <v>34.54</v>
      </c>
      <c r="L836" s="7">
        <v>49.45</v>
      </c>
      <c r="M836" s="7">
        <v>89.91</v>
      </c>
      <c r="N836" s="7">
        <v>94.47</v>
      </c>
      <c r="O836" s="7">
        <v>69.45</v>
      </c>
      <c r="P836" s="7">
        <v>17.37</v>
      </c>
      <c r="Q836" s="7">
        <v>15.06</v>
      </c>
      <c r="R836" s="7">
        <v>48.96</v>
      </c>
      <c r="S836" s="7">
        <v>49.78</v>
      </c>
      <c r="T836" s="8">
        <f>SUM(IO_Pre_14[[#This Row],[JANUARY]:[DECEMBER]])</f>
        <v>626.2399999999999</v>
      </c>
      <c r="U836" s="11"/>
    </row>
    <row r="837" spans="1:21" x14ac:dyDescent="0.25">
      <c r="A837" s="6" t="s">
        <v>1172</v>
      </c>
      <c r="B837" s="6" t="str">
        <f>IF(ISERROR(VLOOKUP(IO_Pre_14[[#This Row],[APP_ID]],Table7[APPL_ID],1,FALSE)),"","Y")</f>
        <v>Y</v>
      </c>
      <c r="C837" s="6" t="str">
        <f>IF(ISERROR(VLOOKUP(IO_Pre_14[[#This Row],[APP_ID]],Sheet1!$C$2:$C$9,1,FALSE)),"","Y")</f>
        <v/>
      </c>
      <c r="D837" s="6" t="s">
        <v>1531</v>
      </c>
      <c r="E837" s="6" t="s">
        <v>1532</v>
      </c>
      <c r="F837" s="6" t="s">
        <v>773</v>
      </c>
      <c r="G837" s="6">
        <v>1873</v>
      </c>
      <c r="H837" s="7">
        <v>30.69</v>
      </c>
      <c r="I837" s="7">
        <v>22.7</v>
      </c>
      <c r="J837" s="7">
        <v>25.19</v>
      </c>
      <c r="K837" s="7">
        <v>24.43</v>
      </c>
      <c r="L837" s="7">
        <v>33.75</v>
      </c>
      <c r="M837" s="7">
        <v>49.53</v>
      </c>
      <c r="N837" s="7">
        <v>50.61</v>
      </c>
      <c r="O837" s="7">
        <v>39.21</v>
      </c>
      <c r="P837" s="7">
        <v>28.88</v>
      </c>
      <c r="Q837" s="7">
        <v>24.75</v>
      </c>
      <c r="R837" s="7">
        <v>20.74</v>
      </c>
      <c r="S837" s="7">
        <v>19.920000000000002</v>
      </c>
      <c r="T837" s="8">
        <f>SUM(IO_Pre_14[[#This Row],[JANUARY]:[DECEMBER]])</f>
        <v>370.4</v>
      </c>
      <c r="U837" s="11"/>
    </row>
    <row r="838" spans="1:21" x14ac:dyDescent="0.25">
      <c r="A838" s="6" t="s">
        <v>892</v>
      </c>
      <c r="B838" s="6" t="str">
        <f>IF(ISERROR(VLOOKUP(IO_Pre_14[[#This Row],[APP_ID]],Table7[APPL_ID],1,FALSE)),"","Y")</f>
        <v>Y</v>
      </c>
      <c r="C838" s="6" t="str">
        <f>IF(ISERROR(VLOOKUP(IO_Pre_14[[#This Row],[APP_ID]],Sheet1!$C$2:$C$9,1,FALSE)),"","Y")</f>
        <v/>
      </c>
      <c r="D838" s="6" t="s">
        <v>1531</v>
      </c>
      <c r="E838" s="6" t="s">
        <v>1532</v>
      </c>
      <c r="F838" s="6" t="s">
        <v>773</v>
      </c>
      <c r="G838" s="6">
        <v>1873</v>
      </c>
      <c r="H838" s="7">
        <v>38.340000000000003</v>
      </c>
      <c r="I838" s="7">
        <v>30.42</v>
      </c>
      <c r="J838" s="7">
        <v>40.75</v>
      </c>
      <c r="K838" s="7">
        <v>45.88</v>
      </c>
      <c r="L838" s="7">
        <v>64.38</v>
      </c>
      <c r="M838" s="7">
        <v>82.79</v>
      </c>
      <c r="N838" s="7">
        <v>83.8</v>
      </c>
      <c r="O838" s="7">
        <v>66.22</v>
      </c>
      <c r="P838" s="7">
        <v>49.23</v>
      </c>
      <c r="Q838" s="7">
        <v>34.24</v>
      </c>
      <c r="R838" s="7">
        <v>27.25</v>
      </c>
      <c r="S838" s="7">
        <v>24.69</v>
      </c>
      <c r="T838" s="8">
        <f>SUM(IO_Pre_14[[#This Row],[JANUARY]:[DECEMBER]])</f>
        <v>587.99000000000012</v>
      </c>
      <c r="U838" s="11"/>
    </row>
    <row r="839" spans="1:21" x14ac:dyDescent="0.25">
      <c r="A839" s="6" t="s">
        <v>898</v>
      </c>
      <c r="B839" s="6" t="str">
        <f>IF(ISERROR(VLOOKUP(IO_Pre_14[[#This Row],[APP_ID]],Table7[APPL_ID],1,FALSE)),"","Y")</f>
        <v>Y</v>
      </c>
      <c r="C839" s="6" t="str">
        <f>IF(ISERROR(VLOOKUP(IO_Pre_14[[#This Row],[APP_ID]],Sheet1!$C$2:$C$9,1,FALSE)),"","Y")</f>
        <v/>
      </c>
      <c r="D839" s="6" t="s">
        <v>1531</v>
      </c>
      <c r="E839" s="6" t="s">
        <v>1532</v>
      </c>
      <c r="F839" s="6" t="s">
        <v>773</v>
      </c>
      <c r="G839" s="6">
        <v>1873</v>
      </c>
      <c r="H839" s="7">
        <v>382.76</v>
      </c>
      <c r="I839" s="7">
        <v>326.06</v>
      </c>
      <c r="J839" s="7">
        <v>295.26</v>
      </c>
      <c r="K839" s="7">
        <v>337.28</v>
      </c>
      <c r="L839" s="7">
        <v>424.87</v>
      </c>
      <c r="M839" s="7">
        <v>528.11</v>
      </c>
      <c r="N839" s="7">
        <v>540.04</v>
      </c>
      <c r="O839" s="7">
        <v>419.57</v>
      </c>
      <c r="P839" s="7">
        <v>281.51</v>
      </c>
      <c r="Q839" s="7">
        <v>207.73</v>
      </c>
      <c r="R839" s="7">
        <v>290.97000000000003</v>
      </c>
      <c r="S839" s="7">
        <v>281.49</v>
      </c>
      <c r="T839" s="8">
        <f>SUM(IO_Pre_14[[#This Row],[JANUARY]:[DECEMBER]])</f>
        <v>4315.6499999999996</v>
      </c>
      <c r="U839" s="11"/>
    </row>
    <row r="840" spans="1:21" x14ac:dyDescent="0.25">
      <c r="A840" s="6" t="s">
        <v>1148</v>
      </c>
      <c r="B840" s="6" t="str">
        <f>IF(ISERROR(VLOOKUP(IO_Pre_14[[#This Row],[APP_ID]],Table7[APPL_ID],1,FALSE)),"","Y")</f>
        <v>Y</v>
      </c>
      <c r="C840" s="6" t="str">
        <f>IF(ISERROR(VLOOKUP(IO_Pre_14[[#This Row],[APP_ID]],Sheet1!$C$2:$C$9,1,FALSE)),"","Y")</f>
        <v/>
      </c>
      <c r="D840" s="6" t="s">
        <v>1531</v>
      </c>
      <c r="E840" s="6" t="s">
        <v>1532</v>
      </c>
      <c r="F840" s="6" t="s">
        <v>766</v>
      </c>
      <c r="G840" s="6">
        <v>1873</v>
      </c>
      <c r="H840" s="7">
        <v>268.93</v>
      </c>
      <c r="I840" s="7">
        <v>220.11</v>
      </c>
      <c r="J840" s="7">
        <v>229.2</v>
      </c>
      <c r="K840" s="7">
        <v>242.99</v>
      </c>
      <c r="L840" s="7">
        <v>293.64</v>
      </c>
      <c r="M840" s="7">
        <v>382.94</v>
      </c>
      <c r="N840" s="7">
        <v>388.09</v>
      </c>
      <c r="O840" s="7">
        <v>280.63</v>
      </c>
      <c r="P840" s="7">
        <v>119.61</v>
      </c>
      <c r="Q840" s="7">
        <v>83.98</v>
      </c>
      <c r="R840" s="7">
        <v>180.09</v>
      </c>
      <c r="S840" s="7">
        <v>180.13</v>
      </c>
      <c r="T840" s="8">
        <f>SUM(IO_Pre_14[[#This Row],[JANUARY]:[DECEMBER]])</f>
        <v>2870.34</v>
      </c>
      <c r="U840" s="11"/>
    </row>
    <row r="841" spans="1:21" x14ac:dyDescent="0.25">
      <c r="A841" s="6" t="s">
        <v>884</v>
      </c>
      <c r="B841" s="6" t="str">
        <f>IF(ISERROR(VLOOKUP(IO_Pre_14[[#This Row],[APP_ID]],Table7[APPL_ID],1,FALSE)),"","Y")</f>
        <v>Y</v>
      </c>
      <c r="C841" s="6" t="str">
        <f>IF(ISERROR(VLOOKUP(IO_Pre_14[[#This Row],[APP_ID]],Sheet1!$C$2:$C$9,1,FALSE)),"","Y")</f>
        <v/>
      </c>
      <c r="D841" s="6" t="s">
        <v>1531</v>
      </c>
      <c r="E841" s="6" t="s">
        <v>1532</v>
      </c>
      <c r="F841" s="6" t="s">
        <v>766</v>
      </c>
      <c r="G841" s="6">
        <v>1873</v>
      </c>
      <c r="H841" s="7">
        <v>1.79</v>
      </c>
      <c r="I841" s="7">
        <v>1.35</v>
      </c>
      <c r="J841" s="7">
        <v>2.94</v>
      </c>
      <c r="K841" s="7">
        <v>3.09</v>
      </c>
      <c r="L841" s="7">
        <v>3.72</v>
      </c>
      <c r="M841" s="7">
        <v>3.52</v>
      </c>
      <c r="N841" s="7">
        <v>3.37</v>
      </c>
      <c r="O841" s="7">
        <v>2.93</v>
      </c>
      <c r="P841" s="7">
        <v>2.41</v>
      </c>
      <c r="Q841" s="7">
        <v>1.71</v>
      </c>
      <c r="R841" s="7">
        <v>1.06</v>
      </c>
      <c r="S841" s="7">
        <v>0.85</v>
      </c>
      <c r="T841" s="8">
        <f>SUM(IO_Pre_14[[#This Row],[JANUARY]:[DECEMBER]])</f>
        <v>28.740000000000002</v>
      </c>
      <c r="U841" s="11"/>
    </row>
    <row r="842" spans="1:21" x14ac:dyDescent="0.25">
      <c r="A842" s="6" t="s">
        <v>916</v>
      </c>
      <c r="B842" s="6" t="str">
        <f>IF(ISERROR(VLOOKUP(IO_Pre_14[[#This Row],[APP_ID]],Table7[APPL_ID],1,FALSE)),"","Y")</f>
        <v>Y</v>
      </c>
      <c r="C842" s="6" t="str">
        <f>IF(ISERROR(VLOOKUP(IO_Pre_14[[#This Row],[APP_ID]],Sheet1!$C$2:$C$9,1,FALSE)),"","Y")</f>
        <v/>
      </c>
      <c r="D842" s="6" t="s">
        <v>1531</v>
      </c>
      <c r="E842" s="6" t="s">
        <v>1532</v>
      </c>
      <c r="F842" s="6" t="s">
        <v>766</v>
      </c>
      <c r="G842" s="6">
        <v>1873</v>
      </c>
      <c r="H842" s="7">
        <v>382.76</v>
      </c>
      <c r="I842" s="7">
        <v>326.06</v>
      </c>
      <c r="J842" s="7">
        <v>295.26</v>
      </c>
      <c r="K842" s="7">
        <v>337.28</v>
      </c>
      <c r="L842" s="7">
        <v>424.87</v>
      </c>
      <c r="M842" s="7">
        <v>528.11</v>
      </c>
      <c r="N842" s="7">
        <v>540.04</v>
      </c>
      <c r="O842" s="7">
        <v>419.57</v>
      </c>
      <c r="P842" s="7">
        <v>281.57</v>
      </c>
      <c r="Q842" s="7">
        <v>207.73</v>
      </c>
      <c r="R842" s="7">
        <v>290.97000000000003</v>
      </c>
      <c r="S842" s="7">
        <v>281.49</v>
      </c>
      <c r="T842" s="8">
        <f>SUM(IO_Pre_14[[#This Row],[JANUARY]:[DECEMBER]])</f>
        <v>4315.71</v>
      </c>
      <c r="U842" s="11"/>
    </row>
    <row r="843" spans="1:21" x14ac:dyDescent="0.25">
      <c r="A843" s="6" t="s">
        <v>921</v>
      </c>
      <c r="B843" s="6" t="str">
        <f>IF(ISERROR(VLOOKUP(IO_Pre_14[[#This Row],[APP_ID]],Table7[APPL_ID],1,FALSE)),"","Y")</f>
        <v>Y</v>
      </c>
      <c r="C843" s="6" t="str">
        <f>IF(ISERROR(VLOOKUP(IO_Pre_14[[#This Row],[APP_ID]],Sheet1!$C$2:$C$9,1,FALSE)),"","Y")</f>
        <v/>
      </c>
      <c r="D843" s="6" t="s">
        <v>1531</v>
      </c>
      <c r="E843" s="6" t="s">
        <v>1532</v>
      </c>
      <c r="F843" s="6" t="s">
        <v>766</v>
      </c>
      <c r="G843" s="6">
        <v>1862</v>
      </c>
      <c r="H843" s="7">
        <v>38.340000000000003</v>
      </c>
      <c r="I843" s="7">
        <v>30.42</v>
      </c>
      <c r="J843" s="7">
        <v>40.75</v>
      </c>
      <c r="K843" s="7">
        <v>45.88</v>
      </c>
      <c r="L843" s="7">
        <v>64.38</v>
      </c>
      <c r="M843" s="7">
        <v>82.79</v>
      </c>
      <c r="N843" s="7">
        <v>83.8</v>
      </c>
      <c r="O843" s="7">
        <v>66.22</v>
      </c>
      <c r="P843" s="7">
        <v>49.23</v>
      </c>
      <c r="Q843" s="7">
        <v>34.24</v>
      </c>
      <c r="R843" s="7">
        <v>27.25</v>
      </c>
      <c r="S843" s="7">
        <v>24.69</v>
      </c>
      <c r="T843" s="8">
        <f>SUM(IO_Pre_14[[#This Row],[JANUARY]:[DECEMBER]])</f>
        <v>587.99000000000012</v>
      </c>
      <c r="U843" s="11"/>
    </row>
    <row r="844" spans="1:21" x14ac:dyDescent="0.25">
      <c r="A844" s="6" t="s">
        <v>914</v>
      </c>
      <c r="B844" s="6" t="str">
        <f>IF(ISERROR(VLOOKUP(IO_Pre_14[[#This Row],[APP_ID]],Table7[APPL_ID],1,FALSE)),"","Y")</f>
        <v>Y</v>
      </c>
      <c r="C844" s="6" t="str">
        <f>IF(ISERROR(VLOOKUP(IO_Pre_14[[#This Row],[APP_ID]],Sheet1!$C$2:$C$9,1,FALSE)),"","Y")</f>
        <v/>
      </c>
      <c r="D844" s="6" t="s">
        <v>1531</v>
      </c>
      <c r="E844" s="6" t="s">
        <v>1532</v>
      </c>
      <c r="F844" s="6" t="s">
        <v>766</v>
      </c>
      <c r="G844" s="6">
        <v>1873</v>
      </c>
      <c r="H844" s="7">
        <v>382.76</v>
      </c>
      <c r="I844" s="7">
        <v>326.06</v>
      </c>
      <c r="J844" s="7">
        <v>295.26</v>
      </c>
      <c r="K844" s="7">
        <v>337.28</v>
      </c>
      <c r="L844" s="7">
        <v>424.87</v>
      </c>
      <c r="M844" s="7">
        <v>528.11</v>
      </c>
      <c r="N844" s="7">
        <v>540.04</v>
      </c>
      <c r="O844" s="7">
        <v>419.57</v>
      </c>
      <c r="P844" s="7">
        <v>281.51</v>
      </c>
      <c r="Q844" s="7">
        <v>207.73</v>
      </c>
      <c r="R844" s="7">
        <v>290.97000000000003</v>
      </c>
      <c r="S844" s="7">
        <v>281.49</v>
      </c>
      <c r="T844" s="8">
        <f>SUM(IO_Pre_14[[#This Row],[JANUARY]:[DECEMBER]])</f>
        <v>4315.6499999999996</v>
      </c>
      <c r="U844" s="11"/>
    </row>
    <row r="845" spans="1:21" x14ac:dyDescent="0.25">
      <c r="A845" s="6" t="s">
        <v>879</v>
      </c>
      <c r="B845" s="6" t="str">
        <f>IF(ISERROR(VLOOKUP(IO_Pre_14[[#This Row],[APP_ID]],Table7[APPL_ID],1,FALSE)),"","Y")</f>
        <v>Y</v>
      </c>
      <c r="C845" s="6" t="str">
        <f>IF(ISERROR(VLOOKUP(IO_Pre_14[[#This Row],[APP_ID]],Sheet1!$C$2:$C$9,1,FALSE)),"","Y")</f>
        <v/>
      </c>
      <c r="D845" s="6" t="s">
        <v>1531</v>
      </c>
      <c r="E845" s="6" t="s">
        <v>1532</v>
      </c>
      <c r="F845" s="6" t="s">
        <v>766</v>
      </c>
      <c r="G845" s="6">
        <v>1873</v>
      </c>
      <c r="H845" s="7">
        <v>382.76</v>
      </c>
      <c r="I845" s="7">
        <v>326.06</v>
      </c>
      <c r="J845" s="7">
        <v>295.26</v>
      </c>
      <c r="K845" s="7">
        <v>337.28</v>
      </c>
      <c r="L845" s="7">
        <v>424.87</v>
      </c>
      <c r="M845" s="7">
        <v>528.11</v>
      </c>
      <c r="N845" s="7">
        <v>540.04</v>
      </c>
      <c r="O845" s="7">
        <v>419.57</v>
      </c>
      <c r="P845" s="7">
        <v>281.51</v>
      </c>
      <c r="Q845" s="7">
        <v>207.73</v>
      </c>
      <c r="R845" s="7">
        <v>290.97000000000003</v>
      </c>
      <c r="S845" s="7">
        <v>281.49</v>
      </c>
      <c r="T845" s="8">
        <f>SUM(IO_Pre_14[[#This Row],[JANUARY]:[DECEMBER]])</f>
        <v>4315.6499999999996</v>
      </c>
      <c r="U845" s="11"/>
    </row>
    <row r="846" spans="1:21" x14ac:dyDescent="0.25">
      <c r="A846" s="6" t="s">
        <v>665</v>
      </c>
      <c r="B846" s="6" t="str">
        <f>IF(ISERROR(VLOOKUP(IO_Pre_14[[#This Row],[APP_ID]],Table7[APPL_ID],1,FALSE)),"","Y")</f>
        <v>Y</v>
      </c>
      <c r="C846" s="6" t="str">
        <f>IF(ISERROR(VLOOKUP(IO_Pre_14[[#This Row],[APP_ID]],Sheet1!$C$2:$C$9,1,FALSE)),"","Y")</f>
        <v/>
      </c>
      <c r="D846" s="6" t="s">
        <v>1531</v>
      </c>
      <c r="E846" s="6" t="s">
        <v>1533</v>
      </c>
      <c r="F846" s="6" t="s">
        <v>666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  <c r="Q846" s="7">
        <v>0</v>
      </c>
      <c r="R846" s="7">
        <v>0</v>
      </c>
      <c r="S846" s="7">
        <v>0</v>
      </c>
      <c r="T846" s="8">
        <f>SUM(IO_Pre_14[[#This Row],[JANUARY]:[DECEMBER]])</f>
        <v>0</v>
      </c>
      <c r="U846" s="11"/>
    </row>
    <row r="847" spans="1:21" x14ac:dyDescent="0.25">
      <c r="A847" s="6" t="s">
        <v>1344</v>
      </c>
      <c r="B847" s="6" t="str">
        <f>IF(ISERROR(VLOOKUP(IO_Pre_14[[#This Row],[APP_ID]],Table7[APPL_ID],1,FALSE)),"","Y")</f>
        <v>Y</v>
      </c>
      <c r="C847" s="6" t="str">
        <f>IF(ISERROR(VLOOKUP(IO_Pre_14[[#This Row],[APP_ID]],Sheet1!$C$2:$C$9,1,FALSE)),"","Y")</f>
        <v/>
      </c>
      <c r="D847" s="6" t="s">
        <v>1531</v>
      </c>
      <c r="E847" s="6" t="s">
        <v>1533</v>
      </c>
      <c r="F847" s="6" t="s">
        <v>1345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  <c r="Q847" s="7">
        <v>0</v>
      </c>
      <c r="R847" s="7">
        <v>0</v>
      </c>
      <c r="S847" s="7">
        <v>0</v>
      </c>
      <c r="T847" s="8">
        <f>SUM(IO_Pre_14[[#This Row],[JANUARY]:[DECEMBER]])</f>
        <v>0</v>
      </c>
      <c r="U847" s="11"/>
    </row>
    <row r="848" spans="1:21" x14ac:dyDescent="0.25">
      <c r="A848" s="6" t="s">
        <v>231</v>
      </c>
      <c r="B848" s="6" t="str">
        <f>IF(ISERROR(VLOOKUP(IO_Pre_14[[#This Row],[APP_ID]],Table7[APPL_ID],1,FALSE)),"","Y")</f>
        <v>Y</v>
      </c>
      <c r="C848" s="6" t="str">
        <f>IF(ISERROR(VLOOKUP(IO_Pre_14[[#This Row],[APP_ID]],Sheet1!$C$2:$C$9,1,FALSE)),"","Y")</f>
        <v/>
      </c>
      <c r="D848" s="6" t="s">
        <v>1531</v>
      </c>
      <c r="E848" s="6" t="s">
        <v>1532</v>
      </c>
      <c r="F848" s="6" t="s">
        <v>232</v>
      </c>
      <c r="G848" s="6">
        <v>1871</v>
      </c>
      <c r="H848" s="7">
        <v>105.98</v>
      </c>
      <c r="I848" s="7">
        <v>0</v>
      </c>
      <c r="J848" s="7">
        <v>0</v>
      </c>
      <c r="K848" s="7">
        <v>0</v>
      </c>
      <c r="L848" s="7">
        <v>0</v>
      </c>
      <c r="M848" s="7">
        <v>190.13</v>
      </c>
      <c r="N848" s="7">
        <v>205.08</v>
      </c>
      <c r="O848" s="7">
        <v>143.47999999999999</v>
      </c>
      <c r="P848" s="7">
        <v>0</v>
      </c>
      <c r="Q848" s="7">
        <v>0</v>
      </c>
      <c r="R848" s="7">
        <v>0</v>
      </c>
      <c r="S848" s="7">
        <v>71.91</v>
      </c>
      <c r="T848" s="8">
        <f>SUM(IO_Pre_14[[#This Row],[JANUARY]:[DECEMBER]])</f>
        <v>716.58</v>
      </c>
      <c r="U848" s="11"/>
    </row>
    <row r="849" spans="1:21" x14ac:dyDescent="0.25">
      <c r="A849" s="6" t="s">
        <v>233</v>
      </c>
      <c r="B849" s="6" t="str">
        <f>IF(ISERROR(VLOOKUP(IO_Pre_14[[#This Row],[APP_ID]],Table7[APPL_ID],1,FALSE)),"","Y")</f>
        <v>Y</v>
      </c>
      <c r="C849" s="6" t="str">
        <f>IF(ISERROR(VLOOKUP(IO_Pre_14[[#This Row],[APP_ID]],Sheet1!$C$2:$C$9,1,FALSE)),"","Y")</f>
        <v/>
      </c>
      <c r="D849" s="6" t="s">
        <v>1531</v>
      </c>
      <c r="E849" s="6" t="s">
        <v>1532</v>
      </c>
      <c r="F849" s="6" t="s">
        <v>232</v>
      </c>
      <c r="G849" s="6">
        <v>1871</v>
      </c>
      <c r="H849" s="7">
        <v>105.98</v>
      </c>
      <c r="I849" s="7">
        <v>0</v>
      </c>
      <c r="J849" s="7">
        <v>0</v>
      </c>
      <c r="K849" s="7">
        <v>0</v>
      </c>
      <c r="L849" s="7">
        <v>0</v>
      </c>
      <c r="M849" s="7">
        <v>190.13</v>
      </c>
      <c r="N849" s="7">
        <v>205.08</v>
      </c>
      <c r="O849" s="7">
        <v>143.47999999999999</v>
      </c>
      <c r="P849" s="7">
        <v>0</v>
      </c>
      <c r="Q849" s="7">
        <v>0</v>
      </c>
      <c r="R849" s="7">
        <v>0</v>
      </c>
      <c r="S849" s="7">
        <v>71.91</v>
      </c>
      <c r="T849" s="8">
        <f>SUM(IO_Pre_14[[#This Row],[JANUARY]:[DECEMBER]])</f>
        <v>716.58</v>
      </c>
      <c r="U849" s="11"/>
    </row>
    <row r="850" spans="1:21" x14ac:dyDescent="0.25">
      <c r="A850" s="6" t="s">
        <v>229</v>
      </c>
      <c r="B850" s="6" t="str">
        <f>IF(ISERROR(VLOOKUP(IO_Pre_14[[#This Row],[APP_ID]],Table7[APPL_ID],1,FALSE)),"","Y")</f>
        <v>Y</v>
      </c>
      <c r="C850" s="6" t="str">
        <f>IF(ISERROR(VLOOKUP(IO_Pre_14[[#This Row],[APP_ID]],Sheet1!$C$2:$C$9,1,FALSE)),"","Y")</f>
        <v/>
      </c>
      <c r="D850" s="6" t="s">
        <v>1531</v>
      </c>
      <c r="E850" s="6" t="s">
        <v>1532</v>
      </c>
      <c r="F850" s="6" t="s">
        <v>230</v>
      </c>
      <c r="G850" s="6">
        <v>1876</v>
      </c>
      <c r="H850" s="7">
        <v>126.29</v>
      </c>
      <c r="I850" s="7">
        <v>0</v>
      </c>
      <c r="J850" s="7">
        <v>0</v>
      </c>
      <c r="K850" s="7">
        <v>0</v>
      </c>
      <c r="L850" s="7">
        <v>0</v>
      </c>
      <c r="M850" s="7">
        <v>226.58</v>
      </c>
      <c r="N850" s="7">
        <v>244.39</v>
      </c>
      <c r="O850" s="7">
        <v>170.98</v>
      </c>
      <c r="P850" s="7">
        <v>0</v>
      </c>
      <c r="Q850" s="7">
        <v>0</v>
      </c>
      <c r="R850" s="7">
        <v>0</v>
      </c>
      <c r="S850" s="7">
        <v>85.7</v>
      </c>
      <c r="T850" s="8">
        <f>SUM(IO_Pre_14[[#This Row],[JANUARY]:[DECEMBER]])</f>
        <v>853.94</v>
      </c>
      <c r="U850" s="11"/>
    </row>
    <row r="851" spans="1:21" x14ac:dyDescent="0.25">
      <c r="A851" s="6" t="s">
        <v>1189</v>
      </c>
      <c r="B851" s="6" t="str">
        <f>IF(ISERROR(VLOOKUP(IO_Pre_14[[#This Row],[APP_ID]],Table7[APPL_ID],1,FALSE)),"","Y")</f>
        <v>Y</v>
      </c>
      <c r="C851" s="6" t="str">
        <f>IF(ISERROR(VLOOKUP(IO_Pre_14[[#This Row],[APP_ID]],Sheet1!$C$2:$C$9,1,FALSE)),"","Y")</f>
        <v/>
      </c>
      <c r="D851" s="6" t="s">
        <v>1531</v>
      </c>
      <c r="E851" s="6" t="s">
        <v>1533</v>
      </c>
      <c r="F851" s="6" t="s">
        <v>1076</v>
      </c>
      <c r="G851" s="6">
        <v>1879</v>
      </c>
      <c r="H851" s="7">
        <v>298.86500000000001</v>
      </c>
      <c r="I851" s="7">
        <v>103.27</v>
      </c>
      <c r="J851" s="7">
        <v>103.27</v>
      </c>
      <c r="K851" s="7">
        <v>103.27</v>
      </c>
      <c r="L851" s="7">
        <v>103.27</v>
      </c>
      <c r="M851" s="7">
        <v>867.07</v>
      </c>
      <c r="N851" s="7">
        <v>968.37</v>
      </c>
      <c r="O851" s="7">
        <v>767.82500000000005</v>
      </c>
      <c r="P851" s="7">
        <v>131.83000000000001</v>
      </c>
      <c r="Q851" s="7">
        <v>408.70499999999998</v>
      </c>
      <c r="R851" s="7">
        <v>355.35500000000002</v>
      </c>
      <c r="S851" s="7">
        <v>193.405</v>
      </c>
      <c r="T851" s="8">
        <f>SUM(IO_Pre_14[[#This Row],[JANUARY]:[DECEMBER]])</f>
        <v>4404.5050000000001</v>
      </c>
      <c r="U851" s="11"/>
    </row>
    <row r="852" spans="1:21" x14ac:dyDescent="0.25">
      <c r="A852" s="6" t="s">
        <v>1133</v>
      </c>
      <c r="B852" s="6" t="str">
        <f>IF(ISERROR(VLOOKUP(IO_Pre_14[[#This Row],[APP_ID]],Table7[APPL_ID],1,FALSE)),"","Y")</f>
        <v>Y</v>
      </c>
      <c r="C852" s="6" t="str">
        <f>IF(ISERROR(VLOOKUP(IO_Pre_14[[#This Row],[APP_ID]],Sheet1!$C$2:$C$9,1,FALSE)),"","Y")</f>
        <v/>
      </c>
      <c r="D852" s="6" t="s">
        <v>1531</v>
      </c>
      <c r="E852" s="6" t="s">
        <v>1533</v>
      </c>
      <c r="F852" s="6" t="s">
        <v>1076</v>
      </c>
      <c r="G852" s="6">
        <v>1879</v>
      </c>
      <c r="H852" s="7">
        <v>0</v>
      </c>
      <c r="I852" s="7">
        <v>0</v>
      </c>
      <c r="J852" s="7">
        <v>0</v>
      </c>
      <c r="K852" s="7">
        <v>0</v>
      </c>
      <c r="L852" s="7">
        <v>83.515000000000001</v>
      </c>
      <c r="M852" s="7">
        <v>165.595</v>
      </c>
      <c r="N852" s="7">
        <v>177.785</v>
      </c>
      <c r="O852" s="7">
        <v>174.185</v>
      </c>
      <c r="P852" s="7">
        <v>60.69</v>
      </c>
      <c r="Q852" s="7">
        <v>239.69</v>
      </c>
      <c r="R852" s="7">
        <v>0</v>
      </c>
      <c r="S852" s="7">
        <v>0</v>
      </c>
      <c r="T852" s="8">
        <f>SUM(IO_Pre_14[[#This Row],[JANUARY]:[DECEMBER]])</f>
        <v>901.46</v>
      </c>
      <c r="U852" s="11"/>
    </row>
    <row r="853" spans="1:21" x14ac:dyDescent="0.25">
      <c r="A853" s="6" t="s">
        <v>473</v>
      </c>
      <c r="B853" s="6" t="str">
        <f>IF(ISERROR(VLOOKUP(IO_Pre_14[[#This Row],[APP_ID]],Table7[APPL_ID],1,FALSE)),"","Y")</f>
        <v>Y</v>
      </c>
      <c r="C853" s="6" t="str">
        <f>IF(ISERROR(VLOOKUP(IO_Pre_14[[#This Row],[APP_ID]],Sheet1!$C$2:$C$9,1,FALSE)),"","Y")</f>
        <v/>
      </c>
      <c r="D853" s="6" t="s">
        <v>1531</v>
      </c>
      <c r="E853" s="6" t="s">
        <v>1532</v>
      </c>
      <c r="F853" s="6" t="s">
        <v>474</v>
      </c>
      <c r="G853" s="6">
        <v>1871</v>
      </c>
      <c r="H853" s="7">
        <v>177.52</v>
      </c>
      <c r="I853" s="7">
        <v>141.38999999999999</v>
      </c>
      <c r="J853" s="7">
        <v>176.3</v>
      </c>
      <c r="K853" s="7">
        <v>54.88</v>
      </c>
      <c r="L853" s="7">
        <v>99.21</v>
      </c>
      <c r="M853" s="7">
        <v>235.22</v>
      </c>
      <c r="N853" s="7">
        <v>251.86</v>
      </c>
      <c r="O853" s="7">
        <v>180.31</v>
      </c>
      <c r="P853" s="7">
        <v>22.65</v>
      </c>
      <c r="Q853" s="7">
        <v>131.18</v>
      </c>
      <c r="R853" s="7">
        <v>133.49</v>
      </c>
      <c r="S853" s="7">
        <v>137.27000000000001</v>
      </c>
      <c r="T853" s="8">
        <f>SUM(IO_Pre_14[[#This Row],[JANUARY]:[DECEMBER]])</f>
        <v>1741.2800000000002</v>
      </c>
      <c r="U853" s="11"/>
    </row>
    <row r="854" spans="1:21" x14ac:dyDescent="0.25">
      <c r="A854" s="6" t="s">
        <v>480</v>
      </c>
      <c r="B854" s="6" t="str">
        <f>IF(ISERROR(VLOOKUP(IO_Pre_14[[#This Row],[APP_ID]],Table7[APPL_ID],1,FALSE)),"","Y")</f>
        <v>Y</v>
      </c>
      <c r="C854" s="6" t="str">
        <f>IF(ISERROR(VLOOKUP(IO_Pre_14[[#This Row],[APP_ID]],Sheet1!$C$2:$C$9,1,FALSE)),"","Y")</f>
        <v/>
      </c>
      <c r="D854" s="6" t="s">
        <v>1531</v>
      </c>
      <c r="E854" s="6" t="s">
        <v>1532</v>
      </c>
      <c r="F854" s="6" t="s">
        <v>474</v>
      </c>
      <c r="G854" s="6">
        <v>1871</v>
      </c>
      <c r="H854" s="7">
        <v>42.62</v>
      </c>
      <c r="I854" s="7">
        <v>35.75</v>
      </c>
      <c r="J854" s="7">
        <v>44.7</v>
      </c>
      <c r="K854" s="7">
        <v>59.63</v>
      </c>
      <c r="L854" s="7">
        <v>64.709999999999994</v>
      </c>
      <c r="M854" s="7">
        <v>52.28</v>
      </c>
      <c r="N854" s="7">
        <v>53.59</v>
      </c>
      <c r="O854" s="7">
        <v>44.14</v>
      </c>
      <c r="P854" s="7">
        <v>16.25</v>
      </c>
      <c r="Q854" s="7">
        <v>11.68</v>
      </c>
      <c r="R854" s="7">
        <v>24.79</v>
      </c>
      <c r="S854" s="7">
        <v>26.45</v>
      </c>
      <c r="T854" s="8">
        <f>SUM(IO_Pre_14[[#This Row],[JANUARY]:[DECEMBER]])</f>
        <v>476.59000000000009</v>
      </c>
      <c r="U854" s="11"/>
    </row>
    <row r="855" spans="1:21" x14ac:dyDescent="0.25">
      <c r="A855" s="6" t="s">
        <v>483</v>
      </c>
      <c r="B855" s="6" t="str">
        <f>IF(ISERROR(VLOOKUP(IO_Pre_14[[#This Row],[APP_ID]],Table7[APPL_ID],1,FALSE)),"","Y")</f>
        <v>Y</v>
      </c>
      <c r="C855" s="6" t="str">
        <f>IF(ISERROR(VLOOKUP(IO_Pre_14[[#This Row],[APP_ID]],Sheet1!$C$2:$C$9,1,FALSE)),"","Y")</f>
        <v/>
      </c>
      <c r="D855" s="6" t="s">
        <v>1531</v>
      </c>
      <c r="E855" s="6" t="s">
        <v>1532</v>
      </c>
      <c r="F855" s="6" t="s">
        <v>474</v>
      </c>
      <c r="G855" s="6">
        <v>1860</v>
      </c>
      <c r="H855" s="7">
        <v>214.16</v>
      </c>
      <c r="I855" s="7">
        <v>163.29</v>
      </c>
      <c r="J855" s="7">
        <v>200.78</v>
      </c>
      <c r="K855" s="7">
        <v>99.41</v>
      </c>
      <c r="L855" s="7">
        <v>93.64</v>
      </c>
      <c r="M855" s="7">
        <v>264.01</v>
      </c>
      <c r="N855" s="7">
        <v>284.77</v>
      </c>
      <c r="O855" s="7">
        <v>199.23</v>
      </c>
      <c r="P855" s="7">
        <v>70.83</v>
      </c>
      <c r="Q855" s="7">
        <v>157</v>
      </c>
      <c r="R855" s="7">
        <v>161.41</v>
      </c>
      <c r="S855" s="7">
        <v>166.86</v>
      </c>
      <c r="T855" s="8">
        <f>SUM(IO_Pre_14[[#This Row],[JANUARY]:[DECEMBER]])</f>
        <v>2075.39</v>
      </c>
      <c r="U855" s="11"/>
    </row>
    <row r="856" spans="1:21" x14ac:dyDescent="0.25">
      <c r="A856" s="6" t="s">
        <v>493</v>
      </c>
      <c r="B856" s="6" t="str">
        <f>IF(ISERROR(VLOOKUP(IO_Pre_14[[#This Row],[APP_ID]],Table7[APPL_ID],1,FALSE)),"","Y")</f>
        <v>Y</v>
      </c>
      <c r="C856" s="6" t="str">
        <f>IF(ISERROR(VLOOKUP(IO_Pre_14[[#This Row],[APP_ID]],Sheet1!$C$2:$C$9,1,FALSE)),"","Y")</f>
        <v/>
      </c>
      <c r="D856" s="6" t="s">
        <v>1531</v>
      </c>
      <c r="E856" s="6" t="s">
        <v>1532</v>
      </c>
      <c r="F856" s="6" t="s">
        <v>474</v>
      </c>
      <c r="G856" s="6">
        <v>1860</v>
      </c>
      <c r="H856" s="7">
        <v>223.75</v>
      </c>
      <c r="I856" s="7">
        <v>170.6</v>
      </c>
      <c r="J856" s="7">
        <v>209.77</v>
      </c>
      <c r="K856" s="7">
        <v>47.44</v>
      </c>
      <c r="L856" s="7">
        <v>97.83</v>
      </c>
      <c r="M856" s="7">
        <v>275.83</v>
      </c>
      <c r="N856" s="7">
        <v>297.52</v>
      </c>
      <c r="O856" s="7">
        <v>208.15</v>
      </c>
      <c r="P856" s="7">
        <v>17.579999999999998</v>
      </c>
      <c r="Q856" s="7">
        <v>164.03</v>
      </c>
      <c r="R856" s="7">
        <v>168.63</v>
      </c>
      <c r="S856" s="7">
        <v>174.33</v>
      </c>
      <c r="T856" s="8">
        <f>SUM(IO_Pre_14[[#This Row],[JANUARY]:[DECEMBER]])</f>
        <v>2055.46</v>
      </c>
      <c r="U856" s="11"/>
    </row>
    <row r="857" spans="1:21" x14ac:dyDescent="0.25">
      <c r="A857" s="6" t="s">
        <v>106</v>
      </c>
      <c r="B857" s="6" t="str">
        <f>IF(ISERROR(VLOOKUP(IO_Pre_14[[#This Row],[APP_ID]],Table7[APPL_ID],1,FALSE)),"","Y")</f>
        <v>Y</v>
      </c>
      <c r="C857" s="6" t="str">
        <f>IF(ISERROR(VLOOKUP(IO_Pre_14[[#This Row],[APP_ID]],Sheet1!$C$2:$C$9,1,FALSE)),"","Y")</f>
        <v/>
      </c>
      <c r="D857" s="6" t="s">
        <v>1531</v>
      </c>
      <c r="E857" s="6" t="s">
        <v>1532</v>
      </c>
      <c r="F857" s="6" t="s">
        <v>102</v>
      </c>
      <c r="G857" s="6">
        <v>1869</v>
      </c>
      <c r="H857" s="7">
        <v>0</v>
      </c>
      <c r="I857" s="7">
        <v>0</v>
      </c>
      <c r="J857" s="7">
        <v>0</v>
      </c>
      <c r="K857" s="7">
        <v>33.549999999999997</v>
      </c>
      <c r="L857" s="7">
        <v>61</v>
      </c>
      <c r="M857" s="7">
        <v>86.55</v>
      </c>
      <c r="N857" s="7">
        <v>76.2</v>
      </c>
      <c r="O857" s="7">
        <v>42.8</v>
      </c>
      <c r="P857" s="7">
        <v>30.71</v>
      </c>
      <c r="Q857" s="7">
        <v>0</v>
      </c>
      <c r="R857" s="7">
        <v>0</v>
      </c>
      <c r="S857" s="7">
        <v>0</v>
      </c>
      <c r="T857" s="8">
        <f>SUM(IO_Pre_14[[#This Row],[JANUARY]:[DECEMBER]])</f>
        <v>330.81</v>
      </c>
      <c r="U857" s="11"/>
    </row>
    <row r="858" spans="1:21" x14ac:dyDescent="0.25">
      <c r="A858" s="6" t="s">
        <v>14</v>
      </c>
      <c r="B858" s="6" t="str">
        <f>IF(ISERROR(VLOOKUP(IO_Pre_14[[#This Row],[APP_ID]],Table7[APPL_ID],1,FALSE)),"","Y")</f>
        <v>Y</v>
      </c>
      <c r="C858" s="6" t="str">
        <f>IF(ISERROR(VLOOKUP(IO_Pre_14[[#This Row],[APP_ID]],Sheet1!$C$2:$C$9,1,FALSE)),"","Y")</f>
        <v/>
      </c>
      <c r="D858" s="6" t="s">
        <v>1531</v>
      </c>
      <c r="E858" s="6" t="s">
        <v>1532</v>
      </c>
      <c r="F858" s="6" t="s">
        <v>15</v>
      </c>
      <c r="G858" s="6">
        <v>1914</v>
      </c>
      <c r="H858" s="7">
        <v>2301</v>
      </c>
      <c r="I858" s="7">
        <v>921</v>
      </c>
      <c r="J858" s="7">
        <v>2005</v>
      </c>
      <c r="K858" s="7">
        <v>2848</v>
      </c>
      <c r="L858" s="7">
        <v>4300</v>
      </c>
      <c r="M858" s="7">
        <v>4842</v>
      </c>
      <c r="N858" s="7">
        <v>4017</v>
      </c>
      <c r="O858" s="7">
        <v>2871</v>
      </c>
      <c r="P858" s="7">
        <v>2792</v>
      </c>
      <c r="Q858" s="7">
        <v>2657</v>
      </c>
      <c r="R858" s="7">
        <v>612</v>
      </c>
      <c r="S858" s="7">
        <v>128</v>
      </c>
      <c r="T858" s="8">
        <f>SUM(IO_Pre_14[[#This Row],[JANUARY]:[DECEMBER]])</f>
        <v>30294</v>
      </c>
      <c r="U858" s="11"/>
    </row>
    <row r="859" spans="1:21" x14ac:dyDescent="0.25">
      <c r="A859" s="6" t="s">
        <v>1256</v>
      </c>
      <c r="B859" s="6" t="str">
        <f>IF(ISERROR(VLOOKUP(IO_Pre_14[[#This Row],[APP_ID]],Table7[APPL_ID],1,FALSE)),"","Y")</f>
        <v>Y</v>
      </c>
      <c r="C859" s="6" t="str">
        <f>IF(ISERROR(VLOOKUP(IO_Pre_14[[#This Row],[APP_ID]],Sheet1!$C$2:$C$9,1,FALSE)),"","Y")</f>
        <v/>
      </c>
      <c r="D859" s="6" t="s">
        <v>1531</v>
      </c>
      <c r="E859" s="6" t="s">
        <v>1533</v>
      </c>
      <c r="F859" s="6" t="s">
        <v>1251</v>
      </c>
      <c r="G859" s="6">
        <v>1859</v>
      </c>
      <c r="H859" s="7">
        <v>0</v>
      </c>
      <c r="I859" s="7">
        <v>0</v>
      </c>
      <c r="J859" s="7">
        <v>723.6</v>
      </c>
      <c r="K859" s="7">
        <v>832.8</v>
      </c>
      <c r="L859" s="7">
        <v>847.3</v>
      </c>
      <c r="M859" s="7">
        <v>549.6</v>
      </c>
      <c r="N859" s="7">
        <v>392.2</v>
      </c>
      <c r="O859" s="7">
        <v>363.7</v>
      </c>
      <c r="P859" s="7">
        <v>294.3</v>
      </c>
      <c r="Q859" s="7">
        <v>253.9</v>
      </c>
      <c r="R859" s="7">
        <v>0</v>
      </c>
      <c r="S859" s="7">
        <v>0</v>
      </c>
      <c r="T859" s="8">
        <f>SUM(IO_Pre_14[[#This Row],[JANUARY]:[DECEMBER]])</f>
        <v>4257.3999999999996</v>
      </c>
      <c r="U859" s="11"/>
    </row>
    <row r="860" spans="1:21" x14ac:dyDescent="0.25">
      <c r="A860" s="6" t="s">
        <v>1096</v>
      </c>
      <c r="B860" s="6" t="str">
        <f>IF(ISERROR(VLOOKUP(IO_Pre_14[[#This Row],[APP_ID]],Table7[APPL_ID],1,FALSE)),"","Y")</f>
        <v>Y</v>
      </c>
      <c r="C860" s="6" t="str">
        <f>IF(ISERROR(VLOOKUP(IO_Pre_14[[#This Row],[APP_ID]],Sheet1!$C$2:$C$9,1,FALSE)),"","Y")</f>
        <v/>
      </c>
      <c r="D860" s="6" t="s">
        <v>1531</v>
      </c>
      <c r="E860" s="6" t="s">
        <v>1533</v>
      </c>
      <c r="F860" s="6" t="s">
        <v>1097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0</v>
      </c>
      <c r="N860" s="7">
        <v>0</v>
      </c>
      <c r="O860" s="7">
        <v>0</v>
      </c>
      <c r="P860" s="7">
        <v>0</v>
      </c>
      <c r="Q860" s="7">
        <v>0</v>
      </c>
      <c r="R860" s="7">
        <v>0</v>
      </c>
      <c r="S860" s="7">
        <v>0</v>
      </c>
      <c r="T860" s="8">
        <f>SUM(IO_Pre_14[[#This Row],[JANUARY]:[DECEMBER]])</f>
        <v>0</v>
      </c>
      <c r="U860" s="11"/>
    </row>
    <row r="861" spans="1:21" x14ac:dyDescent="0.25">
      <c r="A861" s="6" t="s">
        <v>119</v>
      </c>
      <c r="B861" s="6" t="str">
        <f>IF(ISERROR(VLOOKUP(IO_Pre_14[[#This Row],[APP_ID]],Table7[APPL_ID],1,FALSE)),"","Y")</f>
        <v>Y</v>
      </c>
      <c r="C861" s="6" t="str">
        <f>IF(ISERROR(VLOOKUP(IO_Pre_14[[#This Row],[APP_ID]],Sheet1!$C$2:$C$9,1,FALSE)),"","Y")</f>
        <v/>
      </c>
      <c r="D861" s="6" t="s">
        <v>1531</v>
      </c>
      <c r="E861" s="6" t="s">
        <v>1532</v>
      </c>
      <c r="F861" s="6" t="s">
        <v>120</v>
      </c>
      <c r="G861" s="6">
        <v>1877</v>
      </c>
      <c r="H861" s="7">
        <v>45.52</v>
      </c>
      <c r="I861" s="7">
        <v>40.869999999999997</v>
      </c>
      <c r="J861" s="7">
        <v>43.9</v>
      </c>
      <c r="K861" s="7">
        <v>43.01</v>
      </c>
      <c r="L861" s="7">
        <v>31.6</v>
      </c>
      <c r="M861" s="7">
        <v>80.989999999999995</v>
      </c>
      <c r="N861" s="7">
        <v>146.52000000000001</v>
      </c>
      <c r="O861" s="7">
        <v>119.43</v>
      </c>
      <c r="P861" s="7">
        <v>91.97</v>
      </c>
      <c r="Q861" s="7">
        <v>33.22</v>
      </c>
      <c r="R861" s="7">
        <v>27.49</v>
      </c>
      <c r="S861" s="7">
        <v>22.87</v>
      </c>
      <c r="T861" s="8">
        <f>SUM(IO_Pre_14[[#This Row],[JANUARY]:[DECEMBER]])</f>
        <v>727.39</v>
      </c>
      <c r="U861" s="11"/>
    </row>
    <row r="862" spans="1:21" x14ac:dyDescent="0.25">
      <c r="A862" s="6" t="s">
        <v>130</v>
      </c>
      <c r="B862" s="6" t="str">
        <f>IF(ISERROR(VLOOKUP(IO_Pre_14[[#This Row],[APP_ID]],Table7[APPL_ID],1,FALSE)),"","Y")</f>
        <v>Y</v>
      </c>
      <c r="C862" s="6" t="str">
        <f>IF(ISERROR(VLOOKUP(IO_Pre_14[[#This Row],[APP_ID]],Sheet1!$C$2:$C$9,1,FALSE)),"","Y")</f>
        <v/>
      </c>
      <c r="D862" s="6" t="s">
        <v>1531</v>
      </c>
      <c r="E862" s="6" t="s">
        <v>1532</v>
      </c>
      <c r="F862" s="6" t="s">
        <v>120</v>
      </c>
      <c r="G862" s="6">
        <v>1877</v>
      </c>
      <c r="H862" s="7">
        <v>49.08</v>
      </c>
      <c r="I862" s="7">
        <v>36.869999999999997</v>
      </c>
      <c r="J862" s="7">
        <v>43.07</v>
      </c>
      <c r="K862" s="7">
        <v>37.909999999999997</v>
      </c>
      <c r="L862" s="7">
        <v>48.37</v>
      </c>
      <c r="M862" s="7">
        <v>116.13</v>
      </c>
      <c r="N862" s="7">
        <v>156.44999999999999</v>
      </c>
      <c r="O862" s="7">
        <v>98.6</v>
      </c>
      <c r="P862" s="7">
        <v>71.98</v>
      </c>
      <c r="Q862" s="7">
        <v>29.83</v>
      </c>
      <c r="R862" s="7">
        <v>26.13</v>
      </c>
      <c r="S862" s="7">
        <v>23.48</v>
      </c>
      <c r="T862" s="8">
        <f>SUM(IO_Pre_14[[#This Row],[JANUARY]:[DECEMBER]])</f>
        <v>737.9</v>
      </c>
      <c r="U862" s="11"/>
    </row>
    <row r="863" spans="1:21" x14ac:dyDescent="0.25">
      <c r="A863" s="6" t="s">
        <v>135</v>
      </c>
      <c r="B863" s="6" t="str">
        <f>IF(ISERROR(VLOOKUP(IO_Pre_14[[#This Row],[APP_ID]],Table7[APPL_ID],1,FALSE)),"","Y")</f>
        <v>Y</v>
      </c>
      <c r="C863" s="6" t="str">
        <f>IF(ISERROR(VLOOKUP(IO_Pre_14[[#This Row],[APP_ID]],Sheet1!$C$2:$C$9,1,FALSE)),"","Y")</f>
        <v/>
      </c>
      <c r="D863" s="6" t="s">
        <v>1531</v>
      </c>
      <c r="E863" s="6" t="s">
        <v>1532</v>
      </c>
      <c r="F863" s="6" t="s">
        <v>120</v>
      </c>
      <c r="G863" s="6">
        <v>1877</v>
      </c>
      <c r="H863" s="7">
        <v>49.46</v>
      </c>
      <c r="I863" s="7">
        <v>48.38</v>
      </c>
      <c r="J863" s="7">
        <v>80.650000000000006</v>
      </c>
      <c r="K863" s="7">
        <v>98.17</v>
      </c>
      <c r="L863" s="7">
        <v>175.47</v>
      </c>
      <c r="M863" s="7">
        <v>214.88</v>
      </c>
      <c r="N863" s="7">
        <v>204.77</v>
      </c>
      <c r="O863" s="7">
        <v>175.23</v>
      </c>
      <c r="P863" s="7">
        <v>130.81</v>
      </c>
      <c r="Q863" s="7">
        <v>79.599999999999994</v>
      </c>
      <c r="R863" s="7">
        <v>30.15</v>
      </c>
      <c r="S863" s="7">
        <v>26.22</v>
      </c>
      <c r="T863" s="8">
        <f>SUM(IO_Pre_14[[#This Row],[JANUARY]:[DECEMBER]])</f>
        <v>1313.79</v>
      </c>
      <c r="U863" s="11"/>
    </row>
    <row r="864" spans="1:21" x14ac:dyDescent="0.25">
      <c r="A864" s="6" t="s">
        <v>137</v>
      </c>
      <c r="B864" s="6" t="str">
        <f>IF(ISERROR(VLOOKUP(IO_Pre_14[[#This Row],[APP_ID]],Table7[APPL_ID],1,FALSE)),"","Y")</f>
        <v>Y</v>
      </c>
      <c r="C864" s="6" t="str">
        <f>IF(ISERROR(VLOOKUP(IO_Pre_14[[#This Row],[APP_ID]],Sheet1!$C$2:$C$9,1,FALSE)),"","Y")</f>
        <v/>
      </c>
      <c r="D864" s="6" t="s">
        <v>1531</v>
      </c>
      <c r="E864" s="6" t="s">
        <v>1532</v>
      </c>
      <c r="F864" s="6" t="s">
        <v>120</v>
      </c>
      <c r="G864" s="6">
        <v>1877</v>
      </c>
      <c r="H864" s="7">
        <v>89.49</v>
      </c>
      <c r="I864" s="7">
        <v>38.21</v>
      </c>
      <c r="J864" s="7">
        <v>54.62</v>
      </c>
      <c r="K864" s="7">
        <v>40.33</v>
      </c>
      <c r="L864" s="7">
        <v>87.28</v>
      </c>
      <c r="M864" s="7">
        <v>208.82</v>
      </c>
      <c r="N864" s="7">
        <v>221.72</v>
      </c>
      <c r="O864" s="7">
        <v>107.39</v>
      </c>
      <c r="P864" s="7">
        <v>52.58</v>
      </c>
      <c r="Q864" s="7">
        <v>30.61</v>
      </c>
      <c r="R864" s="7">
        <v>30.02</v>
      </c>
      <c r="S864" s="7">
        <v>30.62</v>
      </c>
      <c r="T864" s="8">
        <f>SUM(IO_Pre_14[[#This Row],[JANUARY]:[DECEMBER]])</f>
        <v>991.69</v>
      </c>
      <c r="U864" s="11"/>
    </row>
    <row r="865" spans="1:21" x14ac:dyDescent="0.25">
      <c r="A865" s="6" t="s">
        <v>138</v>
      </c>
      <c r="B865" s="6" t="str">
        <f>IF(ISERROR(VLOOKUP(IO_Pre_14[[#This Row],[APP_ID]],Table7[APPL_ID],1,FALSE)),"","Y")</f>
        <v>Y</v>
      </c>
      <c r="C865" s="6" t="str">
        <f>IF(ISERROR(VLOOKUP(IO_Pre_14[[#This Row],[APP_ID]],Sheet1!$C$2:$C$9,1,FALSE)),"","Y")</f>
        <v/>
      </c>
      <c r="D865" s="6" t="s">
        <v>1531</v>
      </c>
      <c r="E865" s="6" t="s">
        <v>1532</v>
      </c>
      <c r="F865" s="6" t="s">
        <v>120</v>
      </c>
      <c r="G865" s="6">
        <v>1877</v>
      </c>
      <c r="H865" s="7">
        <v>78.19</v>
      </c>
      <c r="I865" s="7">
        <v>63</v>
      </c>
      <c r="J865" s="7">
        <v>69.900000000000006</v>
      </c>
      <c r="K865" s="7">
        <v>66.47</v>
      </c>
      <c r="L865" s="7">
        <v>57.38</v>
      </c>
      <c r="M865" s="7">
        <v>145.29</v>
      </c>
      <c r="N865" s="7">
        <v>239.39</v>
      </c>
      <c r="O865" s="7">
        <v>184.74</v>
      </c>
      <c r="P865" s="7">
        <v>136.65</v>
      </c>
      <c r="Q865" s="7">
        <v>51.14</v>
      </c>
      <c r="R865" s="7">
        <v>43.04</v>
      </c>
      <c r="S865" s="7">
        <v>36.69</v>
      </c>
      <c r="T865" s="8">
        <f>SUM(IO_Pre_14[[#This Row],[JANUARY]:[DECEMBER]])</f>
        <v>1171.8800000000001</v>
      </c>
      <c r="U865" s="11"/>
    </row>
    <row r="866" spans="1:21" x14ac:dyDescent="0.25">
      <c r="A866" s="6" t="s">
        <v>146</v>
      </c>
      <c r="B866" s="6" t="str">
        <f>IF(ISERROR(VLOOKUP(IO_Pre_14[[#This Row],[APP_ID]],Table7[APPL_ID],1,FALSE)),"","Y")</f>
        <v>Y</v>
      </c>
      <c r="C866" s="6" t="str">
        <f>IF(ISERROR(VLOOKUP(IO_Pre_14[[#This Row],[APP_ID]],Sheet1!$C$2:$C$9,1,FALSE)),"","Y")</f>
        <v/>
      </c>
      <c r="D866" s="6" t="s">
        <v>1531</v>
      </c>
      <c r="E866" s="6" t="s">
        <v>1532</v>
      </c>
      <c r="F866" s="6" t="s">
        <v>120</v>
      </c>
      <c r="G866" s="6">
        <v>1877</v>
      </c>
      <c r="H866" s="7">
        <v>64.37</v>
      </c>
      <c r="I866" s="7">
        <v>57.84</v>
      </c>
      <c r="J866" s="7">
        <v>107.32</v>
      </c>
      <c r="K866" s="7">
        <v>147.19999999999999</v>
      </c>
      <c r="L866" s="7">
        <v>155.08000000000001</v>
      </c>
      <c r="M866" s="7">
        <v>113.88</v>
      </c>
      <c r="N866" s="7">
        <v>106.85</v>
      </c>
      <c r="O866" s="7">
        <v>94.52</v>
      </c>
      <c r="P866" s="7">
        <v>71.63</v>
      </c>
      <c r="Q866" s="7">
        <v>41.47</v>
      </c>
      <c r="R866" s="7">
        <v>30.76</v>
      </c>
      <c r="S866" s="7">
        <v>30.54</v>
      </c>
      <c r="T866" s="8">
        <f>SUM(IO_Pre_14[[#This Row],[JANUARY]:[DECEMBER]])</f>
        <v>1021.46</v>
      </c>
      <c r="U866" s="11"/>
    </row>
    <row r="867" spans="1:21" x14ac:dyDescent="0.25">
      <c r="A867" s="6" t="s">
        <v>150</v>
      </c>
      <c r="B867" s="6" t="str">
        <f>IF(ISERROR(VLOOKUP(IO_Pre_14[[#This Row],[APP_ID]],Table7[APPL_ID],1,FALSE)),"","Y")</f>
        <v>Y</v>
      </c>
      <c r="C867" s="6" t="str">
        <f>IF(ISERROR(VLOOKUP(IO_Pre_14[[#This Row],[APP_ID]],Sheet1!$C$2:$C$9,1,FALSE)),"","Y")</f>
        <v/>
      </c>
      <c r="D867" s="6" t="s">
        <v>1531</v>
      </c>
      <c r="E867" s="6" t="s">
        <v>1532</v>
      </c>
      <c r="F867" s="6" t="s">
        <v>120</v>
      </c>
      <c r="G867" s="6">
        <v>1877</v>
      </c>
      <c r="H867" s="7">
        <v>130.87</v>
      </c>
      <c r="I867" s="7">
        <v>101.2</v>
      </c>
      <c r="J867" s="7">
        <v>162.21</v>
      </c>
      <c r="K867" s="7">
        <v>200.21</v>
      </c>
      <c r="L867" s="7">
        <v>186.89</v>
      </c>
      <c r="M867" s="7">
        <v>191.31</v>
      </c>
      <c r="N867" s="7">
        <v>220.93</v>
      </c>
      <c r="O867" s="7">
        <v>122.68</v>
      </c>
      <c r="P867" s="7">
        <v>80.44</v>
      </c>
      <c r="Q867" s="7">
        <v>54.43</v>
      </c>
      <c r="R867" s="7">
        <v>54.65</v>
      </c>
      <c r="S867" s="7">
        <v>59.23</v>
      </c>
      <c r="T867" s="8">
        <f>SUM(IO_Pre_14[[#This Row],[JANUARY]:[DECEMBER]])</f>
        <v>1565.0500000000004</v>
      </c>
      <c r="U867" s="11"/>
    </row>
    <row r="868" spans="1:21" x14ac:dyDescent="0.25">
      <c r="A868" s="6" t="s">
        <v>242</v>
      </c>
      <c r="B868" s="6" t="str">
        <f>IF(ISERROR(VLOOKUP(IO_Pre_14[[#This Row],[APP_ID]],Table7[APPL_ID],1,FALSE)),"","Y")</f>
        <v>Y</v>
      </c>
      <c r="C868" s="6" t="str">
        <f>IF(ISERROR(VLOOKUP(IO_Pre_14[[#This Row],[APP_ID]],Sheet1!$C$2:$C$9,1,FALSE)),"","Y")</f>
        <v/>
      </c>
      <c r="D868" s="6" t="s">
        <v>1531</v>
      </c>
      <c r="E868" s="6" t="s">
        <v>1532</v>
      </c>
      <c r="F868" s="6" t="s">
        <v>120</v>
      </c>
      <c r="G868" s="6">
        <v>1877</v>
      </c>
      <c r="H868" s="7">
        <v>52.58</v>
      </c>
      <c r="I868" s="7">
        <v>33.369999999999997</v>
      </c>
      <c r="J868" s="7">
        <v>60.03</v>
      </c>
      <c r="K868" s="7">
        <v>63.94</v>
      </c>
      <c r="L868" s="7">
        <v>124.89</v>
      </c>
      <c r="M868" s="7">
        <v>187.83</v>
      </c>
      <c r="N868" s="7">
        <v>163.01</v>
      </c>
      <c r="O868" s="7">
        <v>81.58</v>
      </c>
      <c r="P868" s="7">
        <v>56.54</v>
      </c>
      <c r="Q868" s="7">
        <v>33.299999999999997</v>
      </c>
      <c r="R868" s="7">
        <v>24.97</v>
      </c>
      <c r="S868" s="7">
        <v>24.06</v>
      </c>
      <c r="T868" s="8">
        <f>SUM(IO_Pre_14[[#This Row],[JANUARY]:[DECEMBER]])</f>
        <v>906.09999999999991</v>
      </c>
      <c r="U868" s="11"/>
    </row>
    <row r="869" spans="1:21" x14ac:dyDescent="0.25">
      <c r="A869" s="6" t="s">
        <v>243</v>
      </c>
      <c r="B869" s="6" t="str">
        <f>IF(ISERROR(VLOOKUP(IO_Pre_14[[#This Row],[APP_ID]],Table7[APPL_ID],1,FALSE)),"","Y")</f>
        <v>Y</v>
      </c>
      <c r="C869" s="6" t="str">
        <f>IF(ISERROR(VLOOKUP(IO_Pre_14[[#This Row],[APP_ID]],Sheet1!$C$2:$C$9,1,FALSE)),"","Y")</f>
        <v/>
      </c>
      <c r="D869" s="6" t="s">
        <v>1531</v>
      </c>
      <c r="E869" s="6" t="s">
        <v>1532</v>
      </c>
      <c r="F869" s="6" t="s">
        <v>120</v>
      </c>
      <c r="G869" s="6">
        <v>1877</v>
      </c>
      <c r="H869" s="7">
        <v>117.46</v>
      </c>
      <c r="I869" s="7">
        <v>84.43</v>
      </c>
      <c r="J869" s="7">
        <v>100.76</v>
      </c>
      <c r="K869" s="7">
        <v>86.27</v>
      </c>
      <c r="L869" s="7">
        <v>122.91</v>
      </c>
      <c r="M869" s="7">
        <v>292.26</v>
      </c>
      <c r="N869" s="7">
        <v>373.14</v>
      </c>
      <c r="O869" s="7">
        <v>220.24</v>
      </c>
      <c r="P869" s="7">
        <v>158.13999999999999</v>
      </c>
      <c r="Q869" s="7">
        <v>68.23</v>
      </c>
      <c r="R869" s="7">
        <v>60.66</v>
      </c>
      <c r="S869" s="7">
        <v>55.51</v>
      </c>
      <c r="T869" s="8">
        <f>SUM(IO_Pre_14[[#This Row],[JANUARY]:[DECEMBER]])</f>
        <v>1740.0100000000002</v>
      </c>
      <c r="U869" s="11"/>
    </row>
    <row r="870" spans="1:21" x14ac:dyDescent="0.25">
      <c r="A870" s="6" t="s">
        <v>244</v>
      </c>
      <c r="B870" s="6" t="str">
        <f>IF(ISERROR(VLOOKUP(IO_Pre_14[[#This Row],[APP_ID]],Table7[APPL_ID],1,FALSE)),"","Y")</f>
        <v>Y</v>
      </c>
      <c r="C870" s="6" t="str">
        <f>IF(ISERROR(VLOOKUP(IO_Pre_14[[#This Row],[APP_ID]],Sheet1!$C$2:$C$9,1,FALSE)),"","Y")</f>
        <v/>
      </c>
      <c r="D870" s="6" t="s">
        <v>1531</v>
      </c>
      <c r="E870" s="6" t="s">
        <v>1532</v>
      </c>
      <c r="F870" s="6" t="s">
        <v>120</v>
      </c>
      <c r="G870" s="6">
        <v>1877</v>
      </c>
      <c r="H870" s="7">
        <v>69.66</v>
      </c>
      <c r="I870" s="7">
        <v>55.98</v>
      </c>
      <c r="J870" s="7">
        <v>104.05</v>
      </c>
      <c r="K870" s="7">
        <v>138.13999999999999</v>
      </c>
      <c r="L870" s="7">
        <v>149.03</v>
      </c>
      <c r="M870" s="7">
        <v>122.97</v>
      </c>
      <c r="N870" s="7">
        <v>108.43</v>
      </c>
      <c r="O870" s="7">
        <v>69.25</v>
      </c>
      <c r="P870" s="7">
        <v>47.77</v>
      </c>
      <c r="Q870" s="7">
        <v>35.01</v>
      </c>
      <c r="R870" s="7">
        <v>29.49</v>
      </c>
      <c r="S870" s="7">
        <v>31.75</v>
      </c>
      <c r="T870" s="8">
        <f>SUM(IO_Pre_14[[#This Row],[JANUARY]:[DECEMBER]])</f>
        <v>961.53</v>
      </c>
      <c r="U870" s="11"/>
    </row>
    <row r="871" spans="1:21" x14ac:dyDescent="0.25">
      <c r="A871" s="6" t="s">
        <v>247</v>
      </c>
      <c r="B871" s="6" t="str">
        <f>IF(ISERROR(VLOOKUP(IO_Pre_14[[#This Row],[APP_ID]],Table7[APPL_ID],1,FALSE)),"","Y")</f>
        <v>Y</v>
      </c>
      <c r="C871" s="6" t="str">
        <f>IF(ISERROR(VLOOKUP(IO_Pre_14[[#This Row],[APP_ID]],Sheet1!$C$2:$C$9,1,FALSE)),"","Y")</f>
        <v/>
      </c>
      <c r="D871" s="6" t="s">
        <v>1531</v>
      </c>
      <c r="E871" s="6" t="s">
        <v>1532</v>
      </c>
      <c r="F871" s="6" t="s">
        <v>120</v>
      </c>
      <c r="G871" s="6">
        <v>1877</v>
      </c>
      <c r="H871" s="7">
        <v>87.52</v>
      </c>
      <c r="I871" s="7">
        <v>69.31</v>
      </c>
      <c r="J871" s="7">
        <v>125.45</v>
      </c>
      <c r="K871" s="7">
        <v>152.24</v>
      </c>
      <c r="L871" s="7">
        <v>241.69</v>
      </c>
      <c r="M871" s="7">
        <v>299.54000000000002</v>
      </c>
      <c r="N871" s="7">
        <v>273.36</v>
      </c>
      <c r="O871" s="7">
        <v>194.19</v>
      </c>
      <c r="P871" s="7">
        <v>147.54</v>
      </c>
      <c r="Q871" s="7">
        <v>73.150000000000006</v>
      </c>
      <c r="R871" s="7">
        <v>48.35</v>
      </c>
      <c r="S871" s="7">
        <v>42.5</v>
      </c>
      <c r="T871" s="8">
        <f>SUM(IO_Pre_14[[#This Row],[JANUARY]:[DECEMBER]])</f>
        <v>1754.8400000000001</v>
      </c>
      <c r="U871" s="11"/>
    </row>
    <row r="872" spans="1:21" x14ac:dyDescent="0.25">
      <c r="A872" s="6" t="s">
        <v>268</v>
      </c>
      <c r="B872" s="6" t="str">
        <f>IF(ISERROR(VLOOKUP(IO_Pre_14[[#This Row],[APP_ID]],Table7[APPL_ID],1,FALSE)),"","Y")</f>
        <v>Y</v>
      </c>
      <c r="C872" s="6" t="str">
        <f>IF(ISERROR(VLOOKUP(IO_Pre_14[[#This Row],[APP_ID]],Sheet1!$C$2:$C$9,1,FALSE)),"","Y")</f>
        <v/>
      </c>
      <c r="D872" s="6" t="s">
        <v>1531</v>
      </c>
      <c r="E872" s="6" t="s">
        <v>1532</v>
      </c>
      <c r="F872" s="6" t="s">
        <v>120</v>
      </c>
      <c r="G872" s="6">
        <v>1877</v>
      </c>
      <c r="H872" s="7">
        <v>74.3</v>
      </c>
      <c r="I872" s="7">
        <v>43.39</v>
      </c>
      <c r="J872" s="7">
        <v>79.17</v>
      </c>
      <c r="K872" s="7">
        <v>84.74</v>
      </c>
      <c r="L872" s="7">
        <v>145.31</v>
      </c>
      <c r="M872" s="7">
        <v>213.51</v>
      </c>
      <c r="N872" s="7">
        <v>176.93</v>
      </c>
      <c r="O872" s="7">
        <v>56.38</v>
      </c>
      <c r="P872" s="7">
        <v>30.08</v>
      </c>
      <c r="Q872" s="7">
        <v>30.48</v>
      </c>
      <c r="R872" s="7">
        <v>28.87</v>
      </c>
      <c r="S872" s="7">
        <v>32.26</v>
      </c>
      <c r="T872" s="8">
        <f>SUM(IO_Pre_14[[#This Row],[JANUARY]:[DECEMBER]])</f>
        <v>995.42000000000019</v>
      </c>
      <c r="U872" s="11"/>
    </row>
    <row r="873" spans="1:21" x14ac:dyDescent="0.25">
      <c r="A873" s="6" t="s">
        <v>286</v>
      </c>
      <c r="B873" s="6" t="str">
        <f>IF(ISERROR(VLOOKUP(IO_Pre_14[[#This Row],[APP_ID]],Table7[APPL_ID],1,FALSE)),"","Y")</f>
        <v>Y</v>
      </c>
      <c r="C873" s="6" t="str">
        <f>IF(ISERROR(VLOOKUP(IO_Pre_14[[#This Row],[APP_ID]],Sheet1!$C$2:$C$9,1,FALSE)),"","Y")</f>
        <v/>
      </c>
      <c r="D873" s="6" t="s">
        <v>1531</v>
      </c>
      <c r="E873" s="6" t="s">
        <v>1532</v>
      </c>
      <c r="F873" s="6" t="s">
        <v>120</v>
      </c>
      <c r="G873" s="6">
        <v>1877</v>
      </c>
      <c r="H873" s="7">
        <v>59.12</v>
      </c>
      <c r="I873" s="7">
        <v>53.03</v>
      </c>
      <c r="J873" s="7">
        <v>99.11</v>
      </c>
      <c r="K873" s="7">
        <v>138.69</v>
      </c>
      <c r="L873" s="7">
        <v>130.12</v>
      </c>
      <c r="M873" s="7">
        <v>74.11</v>
      </c>
      <c r="N873" s="7">
        <v>68.989999999999995</v>
      </c>
      <c r="O873" s="7">
        <v>62.74</v>
      </c>
      <c r="P873" s="7">
        <v>46.01</v>
      </c>
      <c r="Q873" s="7">
        <v>31.5</v>
      </c>
      <c r="R873" s="7">
        <v>25.7</v>
      </c>
      <c r="S873" s="7">
        <v>27.44</v>
      </c>
      <c r="T873" s="8">
        <f>SUM(IO_Pre_14[[#This Row],[JANUARY]:[DECEMBER]])</f>
        <v>816.56000000000006</v>
      </c>
      <c r="U873" s="11"/>
    </row>
    <row r="874" spans="1:21" x14ac:dyDescent="0.25">
      <c r="A874" s="6" t="s">
        <v>289</v>
      </c>
      <c r="B874" s="6" t="str">
        <f>IF(ISERROR(VLOOKUP(IO_Pre_14[[#This Row],[APP_ID]],Table7[APPL_ID],1,FALSE)),"","Y")</f>
        <v>Y</v>
      </c>
      <c r="C874" s="6" t="str">
        <f>IF(ISERROR(VLOOKUP(IO_Pre_14[[#This Row],[APP_ID]],Sheet1!$C$2:$C$9,1,FALSE)),"","Y")</f>
        <v/>
      </c>
      <c r="D874" s="6" t="s">
        <v>1531</v>
      </c>
      <c r="E874" s="6" t="s">
        <v>1532</v>
      </c>
      <c r="F874" s="6" t="s">
        <v>120</v>
      </c>
      <c r="G874" s="6">
        <v>1877</v>
      </c>
      <c r="H874" s="7">
        <v>62.57</v>
      </c>
      <c r="I874" s="7">
        <v>47.68</v>
      </c>
      <c r="J874" s="7">
        <v>86.22</v>
      </c>
      <c r="K874" s="7">
        <v>102.62</v>
      </c>
      <c r="L874" s="7">
        <v>168.2</v>
      </c>
      <c r="M874" s="7">
        <v>215.94</v>
      </c>
      <c r="N874" s="7">
        <v>195.17</v>
      </c>
      <c r="O874" s="7">
        <v>130.9</v>
      </c>
      <c r="P874" s="7">
        <v>98.22</v>
      </c>
      <c r="Q874" s="7">
        <v>49.89</v>
      </c>
      <c r="R874" s="7">
        <v>33.65</v>
      </c>
      <c r="S874" s="7">
        <v>30.05</v>
      </c>
      <c r="T874" s="8">
        <f>SUM(IO_Pre_14[[#This Row],[JANUARY]:[DECEMBER]])</f>
        <v>1221.1100000000001</v>
      </c>
      <c r="U874" s="11"/>
    </row>
    <row r="875" spans="1:21" x14ac:dyDescent="0.25">
      <c r="A875" s="6" t="s">
        <v>290</v>
      </c>
      <c r="B875" s="6" t="str">
        <f>IF(ISERROR(VLOOKUP(IO_Pre_14[[#This Row],[APP_ID]],Table7[APPL_ID],1,FALSE)),"","Y")</f>
        <v>Y</v>
      </c>
      <c r="C875" s="6" t="str">
        <f>IF(ISERROR(VLOOKUP(IO_Pre_14[[#This Row],[APP_ID]],Sheet1!$C$2:$C$9,1,FALSE)),"","Y")</f>
        <v/>
      </c>
      <c r="D875" s="6" t="s">
        <v>1531</v>
      </c>
      <c r="E875" s="6" t="s">
        <v>1532</v>
      </c>
      <c r="F875" s="6" t="s">
        <v>120</v>
      </c>
      <c r="G875" s="6">
        <v>1877</v>
      </c>
      <c r="H875" s="7">
        <v>50.34</v>
      </c>
      <c r="I875" s="7">
        <v>30.49</v>
      </c>
      <c r="J875" s="7">
        <v>54.78</v>
      </c>
      <c r="K875" s="7">
        <v>56.37</v>
      </c>
      <c r="L875" s="7">
        <v>115.99</v>
      </c>
      <c r="M875" s="7">
        <v>181.2</v>
      </c>
      <c r="N875" s="7">
        <v>155.84</v>
      </c>
      <c r="O875" s="7">
        <v>71.930000000000007</v>
      </c>
      <c r="P875" s="7">
        <v>48.49</v>
      </c>
      <c r="Q875" s="7">
        <v>30.01</v>
      </c>
      <c r="R875" s="7">
        <v>23.18</v>
      </c>
      <c r="S875" s="7">
        <v>22.78</v>
      </c>
      <c r="T875" s="8">
        <f>SUM(IO_Pre_14[[#This Row],[JANUARY]:[DECEMBER]])</f>
        <v>841.4</v>
      </c>
      <c r="U875" s="11"/>
    </row>
    <row r="876" spans="1:21" x14ac:dyDescent="0.25">
      <c r="A876" s="6" t="s">
        <v>292</v>
      </c>
      <c r="B876" s="6" t="str">
        <f>IF(ISERROR(VLOOKUP(IO_Pre_14[[#This Row],[APP_ID]],Table7[APPL_ID],1,FALSE)),"","Y")</f>
        <v>Y</v>
      </c>
      <c r="C876" s="6" t="str">
        <f>IF(ISERROR(VLOOKUP(IO_Pre_14[[#This Row],[APP_ID]],Sheet1!$C$2:$C$9,1,FALSE)),"","Y")</f>
        <v/>
      </c>
      <c r="D876" s="6" t="s">
        <v>1531</v>
      </c>
      <c r="E876" s="6" t="s">
        <v>1532</v>
      </c>
      <c r="F876" s="6" t="s">
        <v>120</v>
      </c>
      <c r="G876" s="6">
        <v>1877</v>
      </c>
      <c r="H876" s="7">
        <v>55.42</v>
      </c>
      <c r="I876" s="7">
        <v>50.06</v>
      </c>
      <c r="J876" s="7">
        <v>90.86</v>
      </c>
      <c r="K876" s="7">
        <v>116.92</v>
      </c>
      <c r="L876" s="7">
        <v>168.19</v>
      </c>
      <c r="M876" s="7">
        <v>183.84</v>
      </c>
      <c r="N876" s="7">
        <v>174.03</v>
      </c>
      <c r="O876" s="7">
        <v>149.11000000000001</v>
      </c>
      <c r="P876" s="7">
        <v>117.33</v>
      </c>
      <c r="Q876" s="7">
        <v>54.25</v>
      </c>
      <c r="R876" s="7">
        <v>33.659999999999997</v>
      </c>
      <c r="S876" s="7">
        <v>28</v>
      </c>
      <c r="T876" s="8">
        <f>SUM(IO_Pre_14[[#This Row],[JANUARY]:[DECEMBER]])</f>
        <v>1221.67</v>
      </c>
      <c r="U876" s="11"/>
    </row>
    <row r="877" spans="1:21" x14ac:dyDescent="0.25">
      <c r="A877" s="6" t="s">
        <v>295</v>
      </c>
      <c r="B877" s="6" t="str">
        <f>IF(ISERROR(VLOOKUP(IO_Pre_14[[#This Row],[APP_ID]],Table7[APPL_ID],1,FALSE)),"","Y")</f>
        <v>Y</v>
      </c>
      <c r="C877" s="6" t="str">
        <f>IF(ISERROR(VLOOKUP(IO_Pre_14[[#This Row],[APP_ID]],Sheet1!$C$2:$C$9,1,FALSE)),"","Y")</f>
        <v/>
      </c>
      <c r="D877" s="6" t="s">
        <v>1531</v>
      </c>
      <c r="E877" s="6" t="s">
        <v>1532</v>
      </c>
      <c r="F877" s="6" t="s">
        <v>120</v>
      </c>
      <c r="G877" s="6">
        <v>1877</v>
      </c>
      <c r="H877" s="7">
        <v>46.03</v>
      </c>
      <c r="I877" s="7">
        <v>23.78</v>
      </c>
      <c r="J877" s="7">
        <v>33.83</v>
      </c>
      <c r="K877" s="7">
        <v>22.91</v>
      </c>
      <c r="L877" s="7">
        <v>65.75</v>
      </c>
      <c r="M877" s="7">
        <v>149.80000000000001</v>
      </c>
      <c r="N877" s="7">
        <v>143.16999999999999</v>
      </c>
      <c r="O877" s="7">
        <v>47.74</v>
      </c>
      <c r="P877" s="7">
        <v>27.35</v>
      </c>
      <c r="Q877" s="7">
        <v>19</v>
      </c>
      <c r="R877" s="7">
        <v>19.18</v>
      </c>
      <c r="S877" s="7">
        <v>20.100000000000001</v>
      </c>
      <c r="T877" s="8">
        <f>SUM(IO_Pre_14[[#This Row],[JANUARY]:[DECEMBER]])</f>
        <v>618.64</v>
      </c>
      <c r="U877" s="11"/>
    </row>
    <row r="878" spans="1:21" x14ac:dyDescent="0.25">
      <c r="A878" s="6" t="s">
        <v>297</v>
      </c>
      <c r="B878" s="6" t="str">
        <f>IF(ISERROR(VLOOKUP(IO_Pre_14[[#This Row],[APP_ID]],Table7[APPL_ID],1,FALSE)),"","Y")</f>
        <v>Y</v>
      </c>
      <c r="C878" s="6" t="str">
        <f>IF(ISERROR(VLOOKUP(IO_Pre_14[[#This Row],[APP_ID]],Sheet1!$C$2:$C$9,1,FALSE)),"","Y")</f>
        <v/>
      </c>
      <c r="D878" s="6" t="s">
        <v>1531</v>
      </c>
      <c r="E878" s="6" t="s">
        <v>1532</v>
      </c>
      <c r="F878" s="6" t="s">
        <v>120</v>
      </c>
      <c r="G878" s="6">
        <v>1877</v>
      </c>
      <c r="H878" s="7">
        <v>166.21</v>
      </c>
      <c r="I878" s="7">
        <v>60.73</v>
      </c>
      <c r="J878" s="7">
        <v>106.85</v>
      </c>
      <c r="K878" s="7">
        <v>53.27</v>
      </c>
      <c r="L878" s="7">
        <v>284.92</v>
      </c>
      <c r="M878" s="7">
        <v>636.20000000000005</v>
      </c>
      <c r="N878" s="7">
        <v>508.64</v>
      </c>
      <c r="O878" s="7">
        <v>68.14</v>
      </c>
      <c r="P878" s="7">
        <v>5.2</v>
      </c>
      <c r="Q878" s="7">
        <v>47.69</v>
      </c>
      <c r="R878" s="7">
        <v>56.83</v>
      </c>
      <c r="S878" s="7">
        <v>68.13</v>
      </c>
      <c r="T878" s="8">
        <f>SUM(IO_Pre_14[[#This Row],[JANUARY]:[DECEMBER]])</f>
        <v>2062.8100000000004</v>
      </c>
      <c r="U878" s="11"/>
    </row>
    <row r="879" spans="1:21" x14ac:dyDescent="0.25">
      <c r="A879" s="6" t="s">
        <v>1023</v>
      </c>
      <c r="B879" s="6" t="str">
        <f>IF(ISERROR(VLOOKUP(IO_Pre_14[[#This Row],[APP_ID]],Table7[APPL_ID],1,FALSE)),"","Y")</f>
        <v>Y</v>
      </c>
      <c r="C879" s="6" t="str">
        <f>IF(ISERROR(VLOOKUP(IO_Pre_14[[#This Row],[APP_ID]],Sheet1!$C$2:$C$9,1,FALSE)),"","Y")</f>
        <v/>
      </c>
      <c r="D879" s="6" t="s">
        <v>1531</v>
      </c>
      <c r="E879" s="6" t="s">
        <v>1533</v>
      </c>
      <c r="F879" s="6" t="s">
        <v>1024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0</v>
      </c>
      <c r="N879" s="7">
        <v>0</v>
      </c>
      <c r="O879" s="7">
        <v>0</v>
      </c>
      <c r="P879" s="7">
        <v>0</v>
      </c>
      <c r="Q879" s="7">
        <v>0</v>
      </c>
      <c r="R879" s="7">
        <v>0</v>
      </c>
      <c r="S879" s="7">
        <v>0</v>
      </c>
      <c r="T879" s="8">
        <f>SUM(IO_Pre_14[[#This Row],[JANUARY]:[DECEMBER]])</f>
        <v>0</v>
      </c>
      <c r="U879" s="11"/>
    </row>
    <row r="880" spans="1:21" x14ac:dyDescent="0.25">
      <c r="A880" s="6" t="s">
        <v>260</v>
      </c>
      <c r="B880" s="6" t="str">
        <f>IF(ISERROR(VLOOKUP(IO_Pre_14[[#This Row],[APP_ID]],Table7[APPL_ID],1,FALSE)),"","Y")</f>
        <v>Y</v>
      </c>
      <c r="C880" s="6" t="str">
        <f>IF(ISERROR(VLOOKUP(IO_Pre_14[[#This Row],[APP_ID]],Sheet1!$C$2:$C$9,1,FALSE)),"","Y")</f>
        <v/>
      </c>
      <c r="D880" s="6" t="s">
        <v>1531</v>
      </c>
      <c r="E880" s="6" t="s">
        <v>1532</v>
      </c>
      <c r="F880" s="6" t="s">
        <v>254</v>
      </c>
      <c r="G880" s="6">
        <v>1871</v>
      </c>
      <c r="H880" s="7">
        <v>93.26</v>
      </c>
      <c r="I880" s="7">
        <v>46.48</v>
      </c>
      <c r="J880" s="7">
        <v>0</v>
      </c>
      <c r="K880" s="7">
        <v>80.08</v>
      </c>
      <c r="L880" s="7">
        <v>91.15</v>
      </c>
      <c r="M880" s="7">
        <v>114.77</v>
      </c>
      <c r="N880" s="7">
        <v>116.97</v>
      </c>
      <c r="O880" s="7">
        <v>90.16</v>
      </c>
      <c r="P880" s="7">
        <v>36.630000000000003</v>
      </c>
      <c r="Q880" s="7">
        <v>52.7</v>
      </c>
      <c r="R880" s="7">
        <v>49.07</v>
      </c>
      <c r="S880" s="7">
        <v>49.3</v>
      </c>
      <c r="T880" s="8">
        <f>SUM(IO_Pre_14[[#This Row],[JANUARY]:[DECEMBER]])</f>
        <v>820.57</v>
      </c>
      <c r="U880" s="11"/>
    </row>
    <row r="881" spans="1:21" x14ac:dyDescent="0.25">
      <c r="A881" s="6" t="s">
        <v>514</v>
      </c>
      <c r="B881" s="6" t="str">
        <f>IF(ISERROR(VLOOKUP(IO_Pre_14[[#This Row],[APP_ID]],Table7[APPL_ID],1,FALSE)),"","Y")</f>
        <v>Y</v>
      </c>
      <c r="C881" s="6" t="str">
        <f>IF(ISERROR(VLOOKUP(IO_Pre_14[[#This Row],[APP_ID]],Sheet1!$C$2:$C$9,1,FALSE)),"","Y")</f>
        <v/>
      </c>
      <c r="D881" s="6" t="s">
        <v>1531</v>
      </c>
      <c r="E881" s="6" t="s">
        <v>1533</v>
      </c>
      <c r="F881" s="6" t="s">
        <v>91</v>
      </c>
      <c r="G881" s="12">
        <v>1876</v>
      </c>
      <c r="H881" s="7">
        <v>0</v>
      </c>
      <c r="I881" s="7">
        <v>0</v>
      </c>
      <c r="J881" s="7">
        <v>0</v>
      </c>
      <c r="K881" s="7">
        <v>0</v>
      </c>
      <c r="L881" s="7">
        <v>28</v>
      </c>
      <c r="M881" s="7">
        <v>70</v>
      </c>
      <c r="N881" s="7">
        <v>62</v>
      </c>
      <c r="O881" s="7">
        <v>23</v>
      </c>
      <c r="P881" s="7">
        <v>0</v>
      </c>
      <c r="Q881" s="7">
        <v>0</v>
      </c>
      <c r="R881" s="7">
        <v>0</v>
      </c>
      <c r="S881" s="7">
        <v>0</v>
      </c>
      <c r="T881" s="8">
        <f>SUM(IO_Pre_14[[#This Row],[JANUARY]:[DECEMBER]])</f>
        <v>183</v>
      </c>
      <c r="U881" s="11"/>
    </row>
    <row r="882" spans="1:21" x14ac:dyDescent="0.25">
      <c r="A882" s="6" t="s">
        <v>509</v>
      </c>
      <c r="B882" s="6" t="str">
        <f>IF(ISERROR(VLOOKUP(IO_Pre_14[[#This Row],[APP_ID]],Table7[APPL_ID],1,FALSE)),"","Y")</f>
        <v>Y</v>
      </c>
      <c r="C882" s="6" t="str">
        <f>IF(ISERROR(VLOOKUP(IO_Pre_14[[#This Row],[APP_ID]],Sheet1!$C$2:$C$9,1,FALSE)),"","Y")</f>
        <v/>
      </c>
      <c r="D882" s="6" t="s">
        <v>1531</v>
      </c>
      <c r="E882" s="6" t="s">
        <v>1533</v>
      </c>
      <c r="F882" s="6" t="s">
        <v>91</v>
      </c>
      <c r="G882" s="12">
        <v>1876</v>
      </c>
      <c r="H882" s="7">
        <v>0</v>
      </c>
      <c r="I882" s="7">
        <v>0</v>
      </c>
      <c r="J882" s="7">
        <v>0</v>
      </c>
      <c r="K882" s="7">
        <v>0</v>
      </c>
      <c r="L882" s="7">
        <v>56</v>
      </c>
      <c r="M882" s="7">
        <v>65</v>
      </c>
      <c r="N882" s="7">
        <v>62</v>
      </c>
      <c r="O882" s="7">
        <v>53</v>
      </c>
      <c r="P882" s="7">
        <v>40</v>
      </c>
      <c r="Q882" s="7">
        <v>22</v>
      </c>
      <c r="R882" s="7">
        <v>0</v>
      </c>
      <c r="S882" s="7">
        <v>0</v>
      </c>
      <c r="T882" s="8">
        <f>SUM(IO_Pre_14[[#This Row],[JANUARY]:[DECEMBER]])</f>
        <v>298</v>
      </c>
      <c r="U882" s="11"/>
    </row>
    <row r="883" spans="1:21" x14ac:dyDescent="0.25">
      <c r="A883" s="6" t="s">
        <v>508</v>
      </c>
      <c r="B883" s="6" t="str">
        <f>IF(ISERROR(VLOOKUP(IO_Pre_14[[#This Row],[APP_ID]],Table7[APPL_ID],1,FALSE)),"","Y")</f>
        <v>Y</v>
      </c>
      <c r="C883" s="6" t="str">
        <f>IF(ISERROR(VLOOKUP(IO_Pre_14[[#This Row],[APP_ID]],Sheet1!$C$2:$C$9,1,FALSE)),"","Y")</f>
        <v/>
      </c>
      <c r="D883" s="6" t="s">
        <v>1531</v>
      </c>
      <c r="E883" s="6" t="s">
        <v>1532</v>
      </c>
      <c r="F883" s="6" t="s">
        <v>91</v>
      </c>
      <c r="G883" s="12">
        <v>1876</v>
      </c>
      <c r="H883" s="7">
        <v>0</v>
      </c>
      <c r="I883" s="7">
        <v>0</v>
      </c>
      <c r="J883" s="7">
        <v>0</v>
      </c>
      <c r="K883" s="7">
        <v>0</v>
      </c>
      <c r="L883" s="7">
        <v>238</v>
      </c>
      <c r="M883" s="7">
        <v>412</v>
      </c>
      <c r="N883" s="7">
        <v>348</v>
      </c>
      <c r="O883" s="7">
        <v>149</v>
      </c>
      <c r="P883" s="7">
        <v>0</v>
      </c>
      <c r="Q883" s="7">
        <v>0</v>
      </c>
      <c r="R883" s="7">
        <v>0</v>
      </c>
      <c r="S883" s="7">
        <v>0</v>
      </c>
      <c r="T883" s="8">
        <f>SUM(IO_Pre_14[[#This Row],[JANUARY]:[DECEMBER]])</f>
        <v>1147</v>
      </c>
      <c r="U883" s="11"/>
    </row>
    <row r="884" spans="1:21" x14ac:dyDescent="0.25">
      <c r="A884" s="6" t="s">
        <v>90</v>
      </c>
      <c r="B884" s="6" t="str">
        <f>IF(ISERROR(VLOOKUP(IO_Pre_14[[#This Row],[APP_ID]],Table7[APPL_ID],1,FALSE)),"","Y")</f>
        <v>Y</v>
      </c>
      <c r="C884" s="6" t="str">
        <f>IF(ISERROR(VLOOKUP(IO_Pre_14[[#This Row],[APP_ID]],Sheet1!$C$2:$C$9,1,FALSE)),"","Y")</f>
        <v/>
      </c>
      <c r="D884" s="6" t="s">
        <v>1531</v>
      </c>
      <c r="E884" s="6" t="s">
        <v>1533</v>
      </c>
      <c r="F884" s="6" t="s">
        <v>91</v>
      </c>
      <c r="G884" s="12">
        <v>1872</v>
      </c>
      <c r="H884" s="7">
        <v>0</v>
      </c>
      <c r="I884" s="7">
        <v>0</v>
      </c>
      <c r="J884" s="7">
        <v>19.5</v>
      </c>
      <c r="K884" s="7">
        <v>25.73</v>
      </c>
      <c r="L884" s="7">
        <v>63.78</v>
      </c>
      <c r="M884" s="7">
        <v>103.47</v>
      </c>
      <c r="N884" s="7">
        <v>88.6</v>
      </c>
      <c r="O884" s="7">
        <v>43.54</v>
      </c>
      <c r="P884" s="7">
        <v>29.77</v>
      </c>
      <c r="Q884" s="7">
        <v>19.73</v>
      </c>
      <c r="R884" s="7">
        <v>5</v>
      </c>
      <c r="S884" s="7">
        <v>0</v>
      </c>
      <c r="T884" s="8">
        <f>SUM(IO_Pre_14[[#This Row],[JANUARY]:[DECEMBER]])</f>
        <v>399.12000000000006</v>
      </c>
      <c r="U884" s="11"/>
    </row>
    <row r="885" spans="1:21" x14ac:dyDescent="0.25">
      <c r="A885" s="6" t="s">
        <v>853</v>
      </c>
      <c r="B885" s="6" t="str">
        <f>IF(ISERROR(VLOOKUP(IO_Pre_14[[#This Row],[APP_ID]],Table7[APPL_ID],1,FALSE)),"","Y")</f>
        <v>Y</v>
      </c>
      <c r="C885" s="6" t="str">
        <f>IF(ISERROR(VLOOKUP(IO_Pre_14[[#This Row],[APP_ID]],Sheet1!$C$2:$C$9,1,FALSE)),"","Y")</f>
        <v/>
      </c>
      <c r="D885" s="6" t="s">
        <v>1531</v>
      </c>
      <c r="E885" s="6" t="s">
        <v>1533</v>
      </c>
      <c r="F885" s="6" t="s">
        <v>91</v>
      </c>
      <c r="G885" s="12">
        <v>1876</v>
      </c>
      <c r="H885" s="7">
        <v>0</v>
      </c>
      <c r="I885" s="7">
        <v>0</v>
      </c>
      <c r="J885" s="7">
        <v>0</v>
      </c>
      <c r="K885" s="7">
        <v>0</v>
      </c>
      <c r="L885" s="7">
        <v>98</v>
      </c>
      <c r="M885" s="7">
        <v>111</v>
      </c>
      <c r="N885" s="7">
        <v>86</v>
      </c>
      <c r="O885" s="7">
        <v>30</v>
      </c>
      <c r="P885" s="7">
        <v>0</v>
      </c>
      <c r="Q885" s="7">
        <v>0</v>
      </c>
      <c r="R885" s="7">
        <v>0</v>
      </c>
      <c r="S885" s="7">
        <v>0</v>
      </c>
      <c r="T885" s="8">
        <f>SUM(IO_Pre_14[[#This Row],[JANUARY]:[DECEMBER]])</f>
        <v>325</v>
      </c>
      <c r="U885" s="11"/>
    </row>
    <row r="886" spans="1:21" x14ac:dyDescent="0.25">
      <c r="A886" s="6" t="s">
        <v>526</v>
      </c>
      <c r="B886" s="6" t="str">
        <f>IF(ISERROR(VLOOKUP(IO_Pre_14[[#This Row],[APP_ID]],Table7[APPL_ID],1,FALSE)),"","Y")</f>
        <v>Y</v>
      </c>
      <c r="C886" s="6" t="str">
        <f>IF(ISERROR(VLOOKUP(IO_Pre_14[[#This Row],[APP_ID]],Sheet1!$C$2:$C$9,1,FALSE)),"","Y")</f>
        <v/>
      </c>
      <c r="D886" s="6" t="s">
        <v>1531</v>
      </c>
      <c r="E886" s="6" t="s">
        <v>1533</v>
      </c>
      <c r="F886" s="6" t="s">
        <v>91</v>
      </c>
      <c r="G886" s="12">
        <v>1876</v>
      </c>
      <c r="H886" s="7">
        <v>0</v>
      </c>
      <c r="I886" s="7">
        <v>0</v>
      </c>
      <c r="J886" s="7">
        <v>0</v>
      </c>
      <c r="K886" s="7">
        <v>0</v>
      </c>
      <c r="L886" s="7">
        <v>120</v>
      </c>
      <c r="M886" s="7">
        <v>157</v>
      </c>
      <c r="N886" s="7">
        <v>143</v>
      </c>
      <c r="O886" s="7">
        <v>92</v>
      </c>
      <c r="P886" s="7">
        <v>0</v>
      </c>
      <c r="Q886" s="7">
        <v>0</v>
      </c>
      <c r="R886" s="7">
        <v>0</v>
      </c>
      <c r="S886" s="7">
        <v>0</v>
      </c>
      <c r="T886" s="8">
        <f>SUM(IO_Pre_14[[#This Row],[JANUARY]:[DECEMBER]])</f>
        <v>512</v>
      </c>
      <c r="U886" s="11"/>
    </row>
    <row r="887" spans="1:21" x14ac:dyDescent="0.25">
      <c r="A887" s="6" t="s">
        <v>835</v>
      </c>
      <c r="B887" s="6" t="str">
        <f>IF(ISERROR(VLOOKUP(IO_Pre_14[[#This Row],[APP_ID]],Table7[APPL_ID],1,FALSE)),"","Y")</f>
        <v>Y</v>
      </c>
      <c r="C887" s="6" t="str">
        <f>IF(ISERROR(VLOOKUP(IO_Pre_14[[#This Row],[APP_ID]],Sheet1!$C$2:$C$9,1,FALSE)),"","Y")</f>
        <v/>
      </c>
      <c r="D887" s="6" t="s">
        <v>1531</v>
      </c>
      <c r="E887" s="6" t="s">
        <v>1533</v>
      </c>
      <c r="F887" s="6" t="s">
        <v>91</v>
      </c>
      <c r="G887" s="12">
        <v>1867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7">
        <v>206</v>
      </c>
      <c r="N887" s="7">
        <v>196</v>
      </c>
      <c r="O887" s="7">
        <v>159</v>
      </c>
      <c r="P887" s="7">
        <v>77</v>
      </c>
      <c r="Q887" s="7">
        <v>0</v>
      </c>
      <c r="R887" s="7">
        <v>0</v>
      </c>
      <c r="S887" s="7">
        <v>0</v>
      </c>
      <c r="T887" s="8">
        <f>SUM(IO_Pre_14[[#This Row],[JANUARY]:[DECEMBER]])</f>
        <v>638</v>
      </c>
      <c r="U887" s="11"/>
    </row>
    <row r="888" spans="1:21" x14ac:dyDescent="0.25">
      <c r="A888" s="6" t="s">
        <v>311</v>
      </c>
      <c r="B888" s="6" t="str">
        <f>IF(ISERROR(VLOOKUP(IO_Pre_14[[#This Row],[APP_ID]],Table7[APPL_ID],1,FALSE)),"","Y")</f>
        <v>Y</v>
      </c>
      <c r="C888" s="6" t="str">
        <f>IF(ISERROR(VLOOKUP(IO_Pre_14[[#This Row],[APP_ID]],Sheet1!$C$2:$C$9,1,FALSE)),"","Y")</f>
        <v/>
      </c>
      <c r="D888" s="6" t="s">
        <v>1531</v>
      </c>
      <c r="E888" s="6" t="s">
        <v>1533</v>
      </c>
      <c r="F888" s="6" t="s">
        <v>116</v>
      </c>
      <c r="G888" s="6">
        <v>1800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  <c r="Q888" s="7">
        <v>0</v>
      </c>
      <c r="R888" s="7">
        <v>0</v>
      </c>
      <c r="S888" s="7">
        <v>0</v>
      </c>
      <c r="T888" s="8">
        <f>SUM(IO_Pre_14[[#This Row],[JANUARY]:[DECEMBER]])</f>
        <v>0</v>
      </c>
      <c r="U888" s="11"/>
    </row>
    <row r="889" spans="1:21" x14ac:dyDescent="0.25">
      <c r="A889" s="6" t="s">
        <v>312</v>
      </c>
      <c r="B889" s="6" t="str">
        <f>IF(ISERROR(VLOOKUP(IO_Pre_14[[#This Row],[APP_ID]],Table7[APPL_ID],1,FALSE)),"","Y")</f>
        <v>Y</v>
      </c>
      <c r="C889" s="6" t="str">
        <f>IF(ISERROR(VLOOKUP(IO_Pre_14[[#This Row],[APP_ID]],Sheet1!$C$2:$C$9,1,FALSE)),"","Y")</f>
        <v/>
      </c>
      <c r="D889" s="6" t="s">
        <v>1531</v>
      </c>
      <c r="E889" s="6" t="s">
        <v>1532</v>
      </c>
      <c r="F889" s="6" t="s">
        <v>116</v>
      </c>
      <c r="G889" s="6">
        <v>1800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0</v>
      </c>
      <c r="N889" s="7">
        <v>0</v>
      </c>
      <c r="O889" s="7">
        <v>0</v>
      </c>
      <c r="P889" s="7">
        <v>0</v>
      </c>
      <c r="Q889" s="7">
        <v>0</v>
      </c>
      <c r="R889" s="7">
        <v>0</v>
      </c>
      <c r="S889" s="7">
        <v>0</v>
      </c>
      <c r="T889" s="8">
        <f>SUM(IO_Pre_14[[#This Row],[JANUARY]:[DECEMBER]])</f>
        <v>0</v>
      </c>
      <c r="U889" s="11"/>
    </row>
    <row r="890" spans="1:21" x14ac:dyDescent="0.25">
      <c r="A890" s="6" t="s">
        <v>321</v>
      </c>
      <c r="B890" s="6" t="str">
        <f>IF(ISERROR(VLOOKUP(IO_Pre_14[[#This Row],[APP_ID]],Table7[APPL_ID],1,FALSE)),"","Y")</f>
        <v>Y</v>
      </c>
      <c r="C890" s="6" t="str">
        <f>IF(ISERROR(VLOOKUP(IO_Pre_14[[#This Row],[APP_ID]],Sheet1!$C$2:$C$9,1,FALSE)),"","Y")</f>
        <v/>
      </c>
      <c r="D890" s="6" t="s">
        <v>1531</v>
      </c>
      <c r="E890" s="6" t="s">
        <v>1532</v>
      </c>
      <c r="F890" s="6" t="s">
        <v>116</v>
      </c>
      <c r="G890" s="6">
        <v>1800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7">
        <v>0</v>
      </c>
      <c r="N890" s="7">
        <v>0</v>
      </c>
      <c r="O890" s="7">
        <v>0</v>
      </c>
      <c r="P890" s="7">
        <v>0</v>
      </c>
      <c r="Q890" s="7">
        <v>0</v>
      </c>
      <c r="R890" s="7">
        <v>0</v>
      </c>
      <c r="S890" s="7">
        <v>0</v>
      </c>
      <c r="T890" s="8">
        <f>SUM(IO_Pre_14[[#This Row],[JANUARY]:[DECEMBER]])</f>
        <v>0</v>
      </c>
      <c r="U890" s="11"/>
    </row>
    <row r="891" spans="1:21" x14ac:dyDescent="0.25">
      <c r="A891" s="6" t="s">
        <v>322</v>
      </c>
      <c r="B891" s="6" t="str">
        <f>IF(ISERROR(VLOOKUP(IO_Pre_14[[#This Row],[APP_ID]],Table7[APPL_ID],1,FALSE)),"","Y")</f>
        <v>Y</v>
      </c>
      <c r="C891" s="6" t="str">
        <f>IF(ISERROR(VLOOKUP(IO_Pre_14[[#This Row],[APP_ID]],Sheet1!$C$2:$C$9,1,FALSE)),"","Y")</f>
        <v/>
      </c>
      <c r="D891" s="6" t="s">
        <v>1531</v>
      </c>
      <c r="E891" s="6" t="s">
        <v>1533</v>
      </c>
      <c r="F891" s="6" t="s">
        <v>116</v>
      </c>
      <c r="G891" s="6">
        <v>1800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0</v>
      </c>
      <c r="N891" s="7">
        <v>0</v>
      </c>
      <c r="O891" s="7">
        <v>0</v>
      </c>
      <c r="P891" s="7">
        <v>0</v>
      </c>
      <c r="Q891" s="7">
        <v>0</v>
      </c>
      <c r="R891" s="7">
        <v>0</v>
      </c>
      <c r="S891" s="7">
        <v>0</v>
      </c>
      <c r="T891" s="8">
        <f>SUM(IO_Pre_14[[#This Row],[JANUARY]:[DECEMBER]])</f>
        <v>0</v>
      </c>
      <c r="U891" s="11"/>
    </row>
    <row r="892" spans="1:21" x14ac:dyDescent="0.25">
      <c r="A892" s="6" t="s">
        <v>1405</v>
      </c>
      <c r="B892" s="6" t="str">
        <f>IF(ISERROR(VLOOKUP(IO_Pre_14[[#This Row],[APP_ID]],Table7[APPL_ID],1,FALSE)),"","Y")</f>
        <v>Y</v>
      </c>
      <c r="C892" s="6" t="str">
        <f>IF(ISERROR(VLOOKUP(IO_Pre_14[[#This Row],[APP_ID]],Sheet1!$C$2:$C$9,1,FALSE)),"","Y")</f>
        <v/>
      </c>
      <c r="D892" s="6" t="s">
        <v>1531</v>
      </c>
      <c r="E892" s="6" t="s">
        <v>1532</v>
      </c>
      <c r="F892" s="6" t="s">
        <v>116</v>
      </c>
      <c r="G892" s="6">
        <v>1869</v>
      </c>
      <c r="H892" s="7">
        <v>0</v>
      </c>
      <c r="I892" s="7">
        <v>0</v>
      </c>
      <c r="J892" s="7">
        <v>27.87</v>
      </c>
      <c r="K892" s="7">
        <v>31.62</v>
      </c>
      <c r="L892" s="7">
        <v>62.19</v>
      </c>
      <c r="M892" s="7">
        <v>79.86</v>
      </c>
      <c r="N892" s="7">
        <v>73.150000000000006</v>
      </c>
      <c r="O892" s="7">
        <v>61.86</v>
      </c>
      <c r="P892" s="7">
        <v>38.42</v>
      </c>
      <c r="Q892" s="7">
        <v>0</v>
      </c>
      <c r="R892" s="7">
        <v>0</v>
      </c>
      <c r="S892" s="7">
        <v>0</v>
      </c>
      <c r="T892" s="8">
        <f>SUM(IO_Pre_14[[#This Row],[JANUARY]:[DECEMBER]])</f>
        <v>374.97000000000008</v>
      </c>
      <c r="U892" s="11"/>
    </row>
    <row r="893" spans="1:21" x14ac:dyDescent="0.25">
      <c r="A893" s="6" t="s">
        <v>1406</v>
      </c>
      <c r="B893" s="6" t="str">
        <f>IF(ISERROR(VLOOKUP(IO_Pre_14[[#This Row],[APP_ID]],Table7[APPL_ID],1,FALSE)),"","Y")</f>
        <v>Y</v>
      </c>
      <c r="C893" s="6" t="str">
        <f>IF(ISERROR(VLOOKUP(IO_Pre_14[[#This Row],[APP_ID]],Sheet1!$C$2:$C$9,1,FALSE)),"","Y")</f>
        <v/>
      </c>
      <c r="D893" s="6" t="s">
        <v>1531</v>
      </c>
      <c r="E893" s="6" t="s">
        <v>1532</v>
      </c>
      <c r="F893" s="6" t="s">
        <v>116</v>
      </c>
      <c r="G893" s="6">
        <v>1869</v>
      </c>
      <c r="H893" s="7">
        <v>0</v>
      </c>
      <c r="I893" s="7">
        <v>0</v>
      </c>
      <c r="J893" s="7">
        <v>61.43</v>
      </c>
      <c r="K893" s="7">
        <v>77.66</v>
      </c>
      <c r="L893" s="7">
        <v>110.75</v>
      </c>
      <c r="M893" s="7">
        <v>120.15</v>
      </c>
      <c r="N893" s="7">
        <v>109.57</v>
      </c>
      <c r="O893" s="7">
        <v>92.94</v>
      </c>
      <c r="P893" s="7">
        <v>76.08</v>
      </c>
      <c r="Q893" s="7">
        <v>0</v>
      </c>
      <c r="R893" s="7">
        <v>0</v>
      </c>
      <c r="S893" s="7">
        <v>0</v>
      </c>
      <c r="T893" s="8">
        <f>SUM(IO_Pre_14[[#This Row],[JANUARY]:[DECEMBER]])</f>
        <v>648.58000000000004</v>
      </c>
      <c r="U893" s="11"/>
    </row>
    <row r="894" spans="1:21" x14ac:dyDescent="0.25">
      <c r="A894" s="6" t="s">
        <v>718</v>
      </c>
      <c r="B894" s="6" t="str">
        <f>IF(ISERROR(VLOOKUP(IO_Pre_14[[#This Row],[APP_ID]],Table7[APPL_ID],1,FALSE)),"","Y")</f>
        <v>Y</v>
      </c>
      <c r="C894" s="6" t="str">
        <f>IF(ISERROR(VLOOKUP(IO_Pre_14[[#This Row],[APP_ID]],Sheet1!$C$2:$C$9,1,FALSE)),"","Y")</f>
        <v/>
      </c>
      <c r="D894" s="6" t="s">
        <v>1531</v>
      </c>
      <c r="E894" s="6" t="s">
        <v>1532</v>
      </c>
      <c r="F894" s="6" t="s">
        <v>719</v>
      </c>
      <c r="G894" s="6">
        <v>1872</v>
      </c>
      <c r="H894" s="7">
        <v>40.229999999999997</v>
      </c>
      <c r="I894" s="7">
        <v>14.7</v>
      </c>
      <c r="J894" s="7">
        <v>33.51</v>
      </c>
      <c r="K894" s="7">
        <v>22.79</v>
      </c>
      <c r="L894" s="7">
        <v>46.99</v>
      </c>
      <c r="M894" s="7">
        <v>132.5</v>
      </c>
      <c r="N894" s="7">
        <v>142.91</v>
      </c>
      <c r="O894" s="7">
        <v>99.99</v>
      </c>
      <c r="P894" s="7">
        <v>8.44</v>
      </c>
      <c r="Q894" s="7">
        <v>11.54</v>
      </c>
      <c r="R894" s="7">
        <v>13.75</v>
      </c>
      <c r="S894" s="7">
        <v>16.489999999999998</v>
      </c>
      <c r="T894" s="8">
        <f>SUM(IO_Pre_14[[#This Row],[JANUARY]:[DECEMBER]])</f>
        <v>583.84</v>
      </c>
      <c r="U894" s="11"/>
    </row>
    <row r="895" spans="1:21" x14ac:dyDescent="0.25">
      <c r="A895" s="6" t="s">
        <v>227</v>
      </c>
      <c r="B895" s="6" t="str">
        <f>IF(ISERROR(VLOOKUP(IO_Pre_14[[#This Row],[APP_ID]],Table7[APPL_ID],1,FALSE)),"","Y")</f>
        <v>Y</v>
      </c>
      <c r="C895" s="6" t="str">
        <f>IF(ISERROR(VLOOKUP(IO_Pre_14[[#This Row],[APP_ID]],Sheet1!$C$2:$C$9,1,FALSE)),"","Y")</f>
        <v/>
      </c>
      <c r="D895" s="6" t="s">
        <v>1531</v>
      </c>
      <c r="E895" s="6" t="s">
        <v>1532</v>
      </c>
      <c r="F895" s="6" t="s">
        <v>228</v>
      </c>
      <c r="G895" s="6">
        <v>1876</v>
      </c>
      <c r="H895" s="7">
        <v>58.75</v>
      </c>
      <c r="I895" s="7">
        <v>0</v>
      </c>
      <c r="J895" s="7">
        <v>0</v>
      </c>
      <c r="K895" s="7">
        <v>0</v>
      </c>
      <c r="L895" s="7">
        <v>0</v>
      </c>
      <c r="M895" s="7">
        <v>105.41</v>
      </c>
      <c r="N895" s="7">
        <v>113.69</v>
      </c>
      <c r="O895" s="7">
        <v>79.540000000000006</v>
      </c>
      <c r="P895" s="7">
        <v>0</v>
      </c>
      <c r="Q895" s="7">
        <v>0</v>
      </c>
      <c r="R895" s="7">
        <v>0</v>
      </c>
      <c r="S895" s="7">
        <v>39.97</v>
      </c>
      <c r="T895" s="8">
        <f>SUM(IO_Pre_14[[#This Row],[JANUARY]:[DECEMBER]])</f>
        <v>397.36</v>
      </c>
      <c r="U895" s="11"/>
    </row>
    <row r="896" spans="1:21" x14ac:dyDescent="0.25">
      <c r="A896" s="6" t="s">
        <v>1047</v>
      </c>
      <c r="B896" s="6" t="str">
        <f>IF(ISERROR(VLOOKUP(IO_Pre_14[[#This Row],[APP_ID]],Table7[APPL_ID],1,FALSE)),"","Y")</f>
        <v>Y</v>
      </c>
      <c r="C896" s="6" t="str">
        <f>IF(ISERROR(VLOOKUP(IO_Pre_14[[#This Row],[APP_ID]],Sheet1!$C$2:$C$9,1,FALSE)),"","Y")</f>
        <v/>
      </c>
      <c r="D896" s="6" t="s">
        <v>1531</v>
      </c>
      <c r="E896" s="6" t="s">
        <v>1533</v>
      </c>
      <c r="F896" s="6" t="s">
        <v>1048</v>
      </c>
      <c r="G896" s="6">
        <v>1869</v>
      </c>
      <c r="H896" s="7">
        <v>0</v>
      </c>
      <c r="I896" s="7">
        <v>0</v>
      </c>
      <c r="J896" s="7">
        <v>0</v>
      </c>
      <c r="K896" s="7">
        <v>35</v>
      </c>
      <c r="L896" s="7">
        <v>60</v>
      </c>
      <c r="M896" s="7">
        <v>80</v>
      </c>
      <c r="N896" s="7">
        <v>80</v>
      </c>
      <c r="O896" s="7">
        <v>80</v>
      </c>
      <c r="P896" s="7">
        <v>60</v>
      </c>
      <c r="Q896" s="7">
        <v>20</v>
      </c>
      <c r="R896" s="7">
        <v>0</v>
      </c>
      <c r="S896" s="7">
        <v>0</v>
      </c>
      <c r="T896" s="8">
        <f>SUM(IO_Pre_14[[#This Row],[JANUARY]:[DECEMBER]])</f>
        <v>415</v>
      </c>
      <c r="U896" s="11"/>
    </row>
    <row r="897" spans="1:21" x14ac:dyDescent="0.25">
      <c r="A897" s="6" t="s">
        <v>1108</v>
      </c>
      <c r="B897" s="6" t="str">
        <f>IF(ISERROR(VLOOKUP(IO_Pre_14[[#This Row],[APP_ID]],Table7[APPL_ID],1,FALSE)),"","Y")</f>
        <v>Y</v>
      </c>
      <c r="C897" s="6" t="str">
        <f>IF(ISERROR(VLOOKUP(IO_Pre_14[[#This Row],[APP_ID]],Sheet1!$C$2:$C$9,1,FALSE)),"","Y")</f>
        <v/>
      </c>
      <c r="D897" s="6" t="s">
        <v>1531</v>
      </c>
      <c r="E897" s="6" t="s">
        <v>1533</v>
      </c>
      <c r="F897" s="6" t="s">
        <v>1048</v>
      </c>
      <c r="G897" s="6">
        <v>1859</v>
      </c>
      <c r="H897" s="7">
        <v>0</v>
      </c>
      <c r="I897" s="7">
        <v>0</v>
      </c>
      <c r="J897" s="7">
        <v>0</v>
      </c>
      <c r="K897" s="7">
        <v>20</v>
      </c>
      <c r="L897" s="7">
        <v>30</v>
      </c>
      <c r="M897" s="7">
        <v>40</v>
      </c>
      <c r="N897" s="7">
        <v>30</v>
      </c>
      <c r="O897" s="7">
        <v>30</v>
      </c>
      <c r="P897" s="7">
        <v>30</v>
      </c>
      <c r="Q897" s="7">
        <v>15</v>
      </c>
      <c r="R897" s="7">
        <v>0</v>
      </c>
      <c r="S897" s="7">
        <v>0</v>
      </c>
      <c r="T897" s="8">
        <f>SUM(IO_Pre_14[[#This Row],[JANUARY]:[DECEMBER]])</f>
        <v>195</v>
      </c>
      <c r="U897" s="11"/>
    </row>
    <row r="898" spans="1:21" x14ac:dyDescent="0.25">
      <c r="A898" s="6" t="s">
        <v>1028</v>
      </c>
      <c r="B898" s="6" t="str">
        <f>IF(ISERROR(VLOOKUP(IO_Pre_14[[#This Row],[APP_ID]],Table7[APPL_ID],1,FALSE)),"","Y")</f>
        <v>Y</v>
      </c>
      <c r="C898" s="6" t="str">
        <f>IF(ISERROR(VLOOKUP(IO_Pre_14[[#This Row],[APP_ID]],Sheet1!$C$2:$C$9,1,FALSE)),"","Y")</f>
        <v/>
      </c>
      <c r="D898" s="6" t="s">
        <v>1531</v>
      </c>
      <c r="E898" s="6" t="s">
        <v>1533</v>
      </c>
      <c r="F898" s="6" t="s">
        <v>1029</v>
      </c>
      <c r="G898" s="6">
        <v>1869</v>
      </c>
      <c r="H898" s="7">
        <v>0</v>
      </c>
      <c r="I898" s="7">
        <v>0</v>
      </c>
      <c r="J898" s="7">
        <v>0</v>
      </c>
      <c r="K898" s="7">
        <v>7</v>
      </c>
      <c r="L898" s="7">
        <v>39</v>
      </c>
      <c r="M898" s="7">
        <v>66</v>
      </c>
      <c r="N898" s="7">
        <v>67</v>
      </c>
      <c r="O898" s="7">
        <v>20</v>
      </c>
      <c r="P898" s="7">
        <v>34</v>
      </c>
      <c r="Q898" s="7">
        <v>14</v>
      </c>
      <c r="R898" s="7">
        <v>0</v>
      </c>
      <c r="S898" s="7">
        <v>0</v>
      </c>
      <c r="T898" s="8">
        <f>SUM(IO_Pre_14[[#This Row],[JANUARY]:[DECEMBER]])</f>
        <v>247</v>
      </c>
      <c r="U898" s="11"/>
    </row>
    <row r="899" spans="1:21" x14ac:dyDescent="0.25">
      <c r="A899" s="6" t="s">
        <v>1170</v>
      </c>
      <c r="B899" s="6" t="str">
        <f>IF(ISERROR(VLOOKUP(IO_Pre_14[[#This Row],[APP_ID]],Table7[APPL_ID],1,FALSE)),"","Y")</f>
        <v>Y</v>
      </c>
      <c r="C899" s="6" t="str">
        <f>IF(ISERROR(VLOOKUP(IO_Pre_14[[#This Row],[APP_ID]],Sheet1!$C$2:$C$9,1,FALSE)),"","Y")</f>
        <v/>
      </c>
      <c r="D899" s="6" t="s">
        <v>1531</v>
      </c>
      <c r="E899" s="6" t="s">
        <v>1532</v>
      </c>
      <c r="F899" s="6" t="s">
        <v>1171</v>
      </c>
      <c r="G899" s="6">
        <v>1876</v>
      </c>
      <c r="H899" s="7">
        <v>40.409999999999997</v>
      </c>
      <c r="I899" s="7">
        <v>16.09</v>
      </c>
      <c r="J899" s="7">
        <v>29.99</v>
      </c>
      <c r="K899" s="7">
        <v>35.49</v>
      </c>
      <c r="L899" s="7">
        <v>86.56</v>
      </c>
      <c r="M899" s="7">
        <v>145.28</v>
      </c>
      <c r="N899" s="7">
        <v>177.98</v>
      </c>
      <c r="O899" s="7">
        <v>13.41</v>
      </c>
      <c r="P899" s="7">
        <v>1.26</v>
      </c>
      <c r="Q899" s="7">
        <v>11.59</v>
      </c>
      <c r="R899" s="7">
        <v>13.83</v>
      </c>
      <c r="S899" s="7">
        <v>16.57</v>
      </c>
      <c r="T899" s="8">
        <f>SUM(IO_Pre_14[[#This Row],[JANUARY]:[DECEMBER]])</f>
        <v>588.46</v>
      </c>
      <c r="U899" s="11"/>
    </row>
    <row r="900" spans="1:21" x14ac:dyDescent="0.25">
      <c r="A900" s="6" t="s">
        <v>1178</v>
      </c>
      <c r="B900" s="6" t="str">
        <f>IF(ISERROR(VLOOKUP(IO_Pre_14[[#This Row],[APP_ID]],Table7[APPL_ID],1,FALSE)),"","Y")</f>
        <v>Y</v>
      </c>
      <c r="C900" s="6" t="str">
        <f>IF(ISERROR(VLOOKUP(IO_Pre_14[[#This Row],[APP_ID]],Sheet1!$C$2:$C$9,1,FALSE)),"","Y")</f>
        <v/>
      </c>
      <c r="D900" s="6" t="s">
        <v>1531</v>
      </c>
      <c r="E900" s="6" t="s">
        <v>1532</v>
      </c>
      <c r="F900" s="6" t="s">
        <v>1179</v>
      </c>
      <c r="G900" s="6">
        <v>1867</v>
      </c>
      <c r="H900" s="7">
        <v>28.6</v>
      </c>
      <c r="I900" s="7">
        <v>10.43</v>
      </c>
      <c r="J900" s="7">
        <v>22.59</v>
      </c>
      <c r="K900" s="7">
        <v>14.75</v>
      </c>
      <c r="L900" s="7">
        <v>30.17</v>
      </c>
      <c r="M900" s="7">
        <v>84.52</v>
      </c>
      <c r="N900" s="7">
        <v>91.05</v>
      </c>
      <c r="O900" s="7">
        <v>64.02</v>
      </c>
      <c r="P900" s="7">
        <v>5.46</v>
      </c>
      <c r="Q900" s="7">
        <v>8.1999999999999993</v>
      </c>
      <c r="R900" s="7">
        <v>9.7899999999999991</v>
      </c>
      <c r="S900" s="7">
        <v>11.72</v>
      </c>
      <c r="T900" s="8">
        <f>SUM(IO_Pre_14[[#This Row],[JANUARY]:[DECEMBER]])</f>
        <v>381.3</v>
      </c>
      <c r="U900" s="11"/>
    </row>
    <row r="901" spans="1:21" x14ac:dyDescent="0.25">
      <c r="A901" s="6" t="s">
        <v>1127</v>
      </c>
      <c r="B901" s="6" t="str">
        <f>IF(ISERROR(VLOOKUP(IO_Pre_14[[#This Row],[APP_ID]],Table7[APPL_ID],1,FALSE)),"","Y")</f>
        <v>Y</v>
      </c>
      <c r="C901" s="6" t="str">
        <f>IF(ISERROR(VLOOKUP(IO_Pre_14[[#This Row],[APP_ID]],Sheet1!$C$2:$C$9,1,FALSE)),"","Y")</f>
        <v/>
      </c>
      <c r="D901" s="6" t="s">
        <v>1531</v>
      </c>
      <c r="E901" s="6" t="s">
        <v>1532</v>
      </c>
      <c r="F901" s="6" t="s">
        <v>324</v>
      </c>
      <c r="G901" s="6">
        <v>1883</v>
      </c>
      <c r="H901" s="7">
        <v>23.03</v>
      </c>
      <c r="I901" s="7">
        <v>8.42</v>
      </c>
      <c r="J901" s="7">
        <v>19.190000000000001</v>
      </c>
      <c r="K901" s="7">
        <v>13.05</v>
      </c>
      <c r="L901" s="7">
        <v>26.9</v>
      </c>
      <c r="M901" s="7">
        <v>75.849999999999994</v>
      </c>
      <c r="N901" s="7">
        <v>81.819999999999993</v>
      </c>
      <c r="O901" s="7">
        <v>57.24</v>
      </c>
      <c r="P901" s="7">
        <v>4.83</v>
      </c>
      <c r="Q901" s="7">
        <v>6.61</v>
      </c>
      <c r="R901" s="7">
        <v>7.87</v>
      </c>
      <c r="S901" s="7">
        <v>9.44</v>
      </c>
      <c r="T901" s="8">
        <f>SUM(IO_Pre_14[[#This Row],[JANUARY]:[DECEMBER]])</f>
        <v>334.25</v>
      </c>
      <c r="U901" s="11"/>
    </row>
    <row r="902" spans="1:21" x14ac:dyDescent="0.25">
      <c r="A902" s="6" t="s">
        <v>1151</v>
      </c>
      <c r="B902" s="6" t="str">
        <f>IF(ISERROR(VLOOKUP(IO_Pre_14[[#This Row],[APP_ID]],Table7[APPL_ID],1,FALSE)),"","Y")</f>
        <v>Y</v>
      </c>
      <c r="C902" s="6" t="str">
        <f>IF(ISERROR(VLOOKUP(IO_Pre_14[[#This Row],[APP_ID]],Sheet1!$C$2:$C$9,1,FALSE)),"","Y")</f>
        <v/>
      </c>
      <c r="D902" s="6" t="s">
        <v>1531</v>
      </c>
      <c r="E902" s="6" t="s">
        <v>1532</v>
      </c>
      <c r="F902" s="6" t="s">
        <v>324</v>
      </c>
      <c r="G902" s="6">
        <v>1912</v>
      </c>
      <c r="H902" s="7">
        <v>57.99</v>
      </c>
      <c r="I902" s="7">
        <v>35.39</v>
      </c>
      <c r="J902" s="7">
        <v>63.57</v>
      </c>
      <c r="K902" s="7">
        <v>79.16</v>
      </c>
      <c r="L902" s="7">
        <v>118.46</v>
      </c>
      <c r="M902" s="7">
        <v>145.80000000000001</v>
      </c>
      <c r="N902" s="7">
        <v>137.56</v>
      </c>
      <c r="O902" s="7">
        <v>91.38</v>
      </c>
      <c r="P902" s="7">
        <v>54.77</v>
      </c>
      <c r="Q902" s="7">
        <v>33.659999999999997</v>
      </c>
      <c r="R902" s="7">
        <v>26.44</v>
      </c>
      <c r="S902" s="7">
        <v>26.14</v>
      </c>
      <c r="T902" s="8">
        <f>SUM(IO_Pre_14[[#This Row],[JANUARY]:[DECEMBER]])</f>
        <v>870.32</v>
      </c>
      <c r="U902" s="11"/>
    </row>
    <row r="903" spans="1:21" x14ac:dyDescent="0.25">
      <c r="A903" s="6" t="s">
        <v>1160</v>
      </c>
      <c r="B903" s="6" t="str">
        <f>IF(ISERROR(VLOOKUP(IO_Pre_14[[#This Row],[APP_ID]],Table7[APPL_ID],1,FALSE)),"","Y")</f>
        <v>Y</v>
      </c>
      <c r="C903" s="6" t="str">
        <f>IF(ISERROR(VLOOKUP(IO_Pre_14[[#This Row],[APP_ID]],Sheet1!$C$2:$C$9,1,FALSE)),"","Y")</f>
        <v/>
      </c>
      <c r="D903" s="6" t="s">
        <v>1531</v>
      </c>
      <c r="E903" s="6" t="s">
        <v>1532</v>
      </c>
      <c r="F903" s="6" t="s">
        <v>324</v>
      </c>
      <c r="G903" s="6">
        <v>1912</v>
      </c>
      <c r="H903" s="7">
        <v>60.67</v>
      </c>
      <c r="I903" s="7">
        <v>27.07</v>
      </c>
      <c r="J903" s="7">
        <v>54.4</v>
      </c>
      <c r="K903" s="7">
        <v>58.58</v>
      </c>
      <c r="L903" s="7">
        <v>98.32</v>
      </c>
      <c r="M903" s="7">
        <v>175.05</v>
      </c>
      <c r="N903" s="7">
        <v>175.98</v>
      </c>
      <c r="O903" s="7">
        <v>106.37</v>
      </c>
      <c r="P903" s="7">
        <v>22.59</v>
      </c>
      <c r="Q903" s="7">
        <v>22.24</v>
      </c>
      <c r="R903" s="7">
        <v>22.65</v>
      </c>
      <c r="S903" s="7">
        <v>25.55</v>
      </c>
      <c r="T903" s="8">
        <f>SUM(IO_Pre_14[[#This Row],[JANUARY]:[DECEMBER]])</f>
        <v>849.47</v>
      </c>
      <c r="U903" s="11"/>
    </row>
    <row r="904" spans="1:21" x14ac:dyDescent="0.25">
      <c r="A904" s="6" t="s">
        <v>465</v>
      </c>
      <c r="B904" s="6" t="str">
        <f>IF(ISERROR(VLOOKUP(IO_Pre_14[[#This Row],[APP_ID]],Table7[APPL_ID],1,FALSE)),"","Y")</f>
        <v>Y</v>
      </c>
      <c r="C904" s="6" t="str">
        <f>IF(ISERROR(VLOOKUP(IO_Pre_14[[#This Row],[APP_ID]],Sheet1!$C$2:$C$9,1,FALSE)),"","Y")</f>
        <v/>
      </c>
      <c r="D904" s="6" t="s">
        <v>1531</v>
      </c>
      <c r="E904" s="6" t="s">
        <v>1533</v>
      </c>
      <c r="F904" s="6" t="s">
        <v>466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0</v>
      </c>
      <c r="N904" s="7">
        <v>0</v>
      </c>
      <c r="O904" s="7">
        <v>0</v>
      </c>
      <c r="P904" s="7">
        <v>0</v>
      </c>
      <c r="Q904" s="7">
        <v>0</v>
      </c>
      <c r="R904" s="7">
        <v>0</v>
      </c>
      <c r="S904" s="7">
        <v>0</v>
      </c>
      <c r="T904" s="8">
        <f>SUM(IO_Pre_14[[#This Row],[JANUARY]:[DECEMBER]])</f>
        <v>0</v>
      </c>
      <c r="U904" s="11"/>
    </row>
    <row r="905" spans="1:21" x14ac:dyDescent="0.25">
      <c r="A905" s="6" t="s">
        <v>340</v>
      </c>
      <c r="B905" s="6" t="str">
        <f>IF(ISERROR(VLOOKUP(IO_Pre_14[[#This Row],[APP_ID]],Table7[APPL_ID],1,FALSE)),"","Y")</f>
        <v>Y</v>
      </c>
      <c r="C905" s="6" t="str">
        <f>IF(ISERROR(VLOOKUP(IO_Pre_14[[#This Row],[APP_ID]],Sheet1!$C$2:$C$9,1,FALSE)),"","Y")</f>
        <v/>
      </c>
      <c r="D905" s="6" t="s">
        <v>1531</v>
      </c>
      <c r="E905" s="6" t="s">
        <v>1533</v>
      </c>
      <c r="F905" s="6" t="s">
        <v>341</v>
      </c>
      <c r="G905" s="13">
        <v>1914</v>
      </c>
      <c r="H905" s="7">
        <v>56.54</v>
      </c>
      <c r="I905" s="7">
        <v>18.23</v>
      </c>
      <c r="J905" s="7">
        <v>27.79</v>
      </c>
      <c r="K905" s="7">
        <v>58.24</v>
      </c>
      <c r="L905" s="7">
        <v>166.28</v>
      </c>
      <c r="M905" s="7">
        <v>197.3</v>
      </c>
      <c r="N905" s="7">
        <v>186.91</v>
      </c>
      <c r="O905" s="7">
        <v>161.08000000000001</v>
      </c>
      <c r="P905" s="7">
        <v>118.25</v>
      </c>
      <c r="Q905" s="7">
        <v>64.78</v>
      </c>
      <c r="R905" s="7">
        <v>19.66</v>
      </c>
      <c r="S905" s="7">
        <v>24.35</v>
      </c>
      <c r="T905" s="8">
        <f>SUM(IO_Pre_14[[#This Row],[JANUARY]:[DECEMBER]])</f>
        <v>1099.4100000000001</v>
      </c>
      <c r="U905" t="s">
        <v>1498</v>
      </c>
    </row>
    <row r="906" spans="1:21" x14ac:dyDescent="0.25">
      <c r="A906" s="6" t="s">
        <v>510</v>
      </c>
      <c r="B906" s="6" t="str">
        <f>IF(ISERROR(VLOOKUP(IO_Pre_14[[#This Row],[APP_ID]],Table7[APPL_ID],1,FALSE)),"","Y")</f>
        <v>Y</v>
      </c>
      <c r="C906" s="6" t="str">
        <f>IF(ISERROR(VLOOKUP(IO_Pre_14[[#This Row],[APP_ID]],Sheet1!$C$2:$C$9,1,FALSE)),"","Y")</f>
        <v/>
      </c>
      <c r="D906" s="6" t="s">
        <v>1531</v>
      </c>
      <c r="E906" s="6" t="s">
        <v>1533</v>
      </c>
      <c r="F906" s="6" t="s">
        <v>511</v>
      </c>
      <c r="G906" s="6">
        <v>1859</v>
      </c>
      <c r="H906" s="7">
        <v>100.35</v>
      </c>
      <c r="I906" s="7">
        <v>48.16</v>
      </c>
      <c r="J906" s="7">
        <v>106.43</v>
      </c>
      <c r="K906" s="7">
        <v>128.91999999999999</v>
      </c>
      <c r="L906" s="7">
        <v>148.4</v>
      </c>
      <c r="M906" s="7">
        <v>256.5</v>
      </c>
      <c r="N906" s="7">
        <v>264.23</v>
      </c>
      <c r="O906" s="7">
        <v>194.53</v>
      </c>
      <c r="P906" s="7">
        <v>28.26</v>
      </c>
      <c r="Q906" s="7">
        <v>34.229999999999997</v>
      </c>
      <c r="R906" s="7">
        <v>37.04</v>
      </c>
      <c r="S906" s="7">
        <v>43.6</v>
      </c>
      <c r="T906" s="8">
        <f>SUM(IO_Pre_14[[#This Row],[JANUARY]:[DECEMBER]])</f>
        <v>1390.6499999999999</v>
      </c>
      <c r="U906" s="11"/>
    </row>
    <row r="907" spans="1:21" x14ac:dyDescent="0.25">
      <c r="A907" s="6" t="s">
        <v>1243</v>
      </c>
      <c r="B907" s="6" t="str">
        <f>IF(ISERROR(VLOOKUP(IO_Pre_14[[#This Row],[APP_ID]],Table7[APPL_ID],1,FALSE)),"","Y")</f>
        <v>Y</v>
      </c>
      <c r="C907" s="6" t="str">
        <f>IF(ISERROR(VLOOKUP(IO_Pre_14[[#This Row],[APP_ID]],Sheet1!$C$2:$C$9,1,FALSE)),"","Y")</f>
        <v/>
      </c>
      <c r="D907" s="6" t="s">
        <v>1531</v>
      </c>
      <c r="E907" s="6" t="s">
        <v>1533</v>
      </c>
      <c r="F907" s="6" t="s">
        <v>1244</v>
      </c>
      <c r="G907" s="6">
        <v>1875</v>
      </c>
      <c r="H907" s="7">
        <v>26.72</v>
      </c>
      <c r="I907" s="7">
        <v>0</v>
      </c>
      <c r="J907" s="7">
        <v>0</v>
      </c>
      <c r="K907" s="7">
        <v>0</v>
      </c>
      <c r="L907" s="7">
        <v>70.03</v>
      </c>
      <c r="M907" s="7">
        <v>79.819999999999993</v>
      </c>
      <c r="N907" s="7">
        <v>76.400000000000006</v>
      </c>
      <c r="O907" s="7">
        <v>66.66</v>
      </c>
      <c r="P907" s="7">
        <v>51.82</v>
      </c>
      <c r="Q907" s="7">
        <v>31.91</v>
      </c>
      <c r="R907" s="7">
        <v>0</v>
      </c>
      <c r="S907" s="7">
        <v>0</v>
      </c>
      <c r="T907" s="8">
        <f>SUM(IO_Pre_14[[#This Row],[JANUARY]:[DECEMBER]])</f>
        <v>403.36</v>
      </c>
      <c r="U907" s="11"/>
    </row>
    <row r="908" spans="1:21" x14ac:dyDescent="0.25">
      <c r="A908" s="6" t="s">
        <v>1248</v>
      </c>
      <c r="B908" s="6" t="str">
        <f>IF(ISERROR(VLOOKUP(IO_Pre_14[[#This Row],[APP_ID]],Table7[APPL_ID],1,FALSE)),"","Y")</f>
        <v>Y</v>
      </c>
      <c r="C908" s="6" t="str">
        <f>IF(ISERROR(VLOOKUP(IO_Pre_14[[#This Row],[APP_ID]],Sheet1!$C$2:$C$9,1,FALSE)),"","Y")</f>
        <v/>
      </c>
      <c r="D908" s="6" t="s">
        <v>1531</v>
      </c>
      <c r="E908" s="6" t="s">
        <v>1533</v>
      </c>
      <c r="F908" s="6" t="s">
        <v>1249</v>
      </c>
      <c r="G908" s="6">
        <v>1869</v>
      </c>
      <c r="H908" s="7">
        <v>59.9</v>
      </c>
      <c r="I908" s="7">
        <v>0</v>
      </c>
      <c r="J908" s="7">
        <v>0</v>
      </c>
      <c r="K908" s="7">
        <v>0</v>
      </c>
      <c r="L908" s="7">
        <v>102</v>
      </c>
      <c r="M908" s="7">
        <v>111.5</v>
      </c>
      <c r="N908" s="7">
        <v>108.2</v>
      </c>
      <c r="O908" s="7">
        <v>98.7</v>
      </c>
      <c r="P908" s="7">
        <v>84.3</v>
      </c>
      <c r="Q908" s="7">
        <v>65</v>
      </c>
      <c r="R908" s="7">
        <v>0</v>
      </c>
      <c r="S908" s="7">
        <v>0</v>
      </c>
      <c r="T908" s="8">
        <f>SUM(IO_Pre_14[[#This Row],[JANUARY]:[DECEMBER]])</f>
        <v>629.59999999999991</v>
      </c>
      <c r="U908" s="11"/>
    </row>
    <row r="909" spans="1:21" x14ac:dyDescent="0.25">
      <c r="A909" s="6" t="s">
        <v>417</v>
      </c>
      <c r="B909" s="6" t="str">
        <f>IF(ISERROR(VLOOKUP(IO_Pre_14[[#This Row],[APP_ID]],Table7[APPL_ID],1,FALSE)),"","Y")</f>
        <v>Y</v>
      </c>
      <c r="C909" s="6" t="str">
        <f>IF(ISERROR(VLOOKUP(IO_Pre_14[[#This Row],[APP_ID]],Sheet1!$C$2:$C$9,1,FALSE)),"","Y")</f>
        <v/>
      </c>
      <c r="D909" s="6" t="s">
        <v>1531</v>
      </c>
      <c r="E909" s="6" t="s">
        <v>1532</v>
      </c>
      <c r="F909" s="6" t="s">
        <v>418</v>
      </c>
      <c r="G909" s="6">
        <v>1861</v>
      </c>
      <c r="H909" s="7">
        <v>0</v>
      </c>
      <c r="I909" s="7">
        <v>0</v>
      </c>
      <c r="J909" s="7">
        <v>0</v>
      </c>
      <c r="K909" s="7">
        <v>105</v>
      </c>
      <c r="L909" s="7">
        <v>131</v>
      </c>
      <c r="M909" s="7">
        <v>139</v>
      </c>
      <c r="N909" s="7">
        <v>134</v>
      </c>
      <c r="O909" s="7">
        <v>121</v>
      </c>
      <c r="P909" s="7">
        <v>105</v>
      </c>
      <c r="Q909" s="7">
        <v>0</v>
      </c>
      <c r="R909" s="7">
        <v>0</v>
      </c>
      <c r="S909" s="7">
        <v>61</v>
      </c>
      <c r="T909" s="8">
        <f>SUM(IO_Pre_14[[#This Row],[JANUARY]:[DECEMBER]])</f>
        <v>796</v>
      </c>
      <c r="U909" s="11"/>
    </row>
    <row r="910" spans="1:21" x14ac:dyDescent="0.25">
      <c r="A910" s="6" t="s">
        <v>745</v>
      </c>
      <c r="B910" s="6" t="str">
        <f>IF(ISERROR(VLOOKUP(IO_Pre_14[[#This Row],[APP_ID]],Table7[APPL_ID],1,FALSE)),"","Y")</f>
        <v>Y</v>
      </c>
      <c r="C910" s="6" t="str">
        <f>IF(ISERROR(VLOOKUP(IO_Pre_14[[#This Row],[APP_ID]],Sheet1!$C$2:$C$9,1,FALSE)),"","Y")</f>
        <v/>
      </c>
      <c r="D910" s="6" t="s">
        <v>1531</v>
      </c>
      <c r="E910" s="6" t="s">
        <v>1533</v>
      </c>
      <c r="F910" s="6" t="s">
        <v>717</v>
      </c>
      <c r="G910" s="6">
        <v>1906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7">
        <v>0</v>
      </c>
      <c r="N910" s="7">
        <v>0</v>
      </c>
      <c r="O910" s="7">
        <v>0</v>
      </c>
      <c r="P910" s="7">
        <v>0</v>
      </c>
      <c r="Q910" s="7">
        <v>0</v>
      </c>
      <c r="R910" s="7">
        <v>0</v>
      </c>
      <c r="S910" s="7">
        <v>0</v>
      </c>
      <c r="T910" s="8">
        <f>SUM(IO_Pre_14[[#This Row],[JANUARY]:[DECEMBER]])</f>
        <v>0</v>
      </c>
      <c r="U910" s="11"/>
    </row>
    <row r="911" spans="1:21" x14ac:dyDescent="0.25">
      <c r="A911" s="6" t="s">
        <v>760</v>
      </c>
      <c r="B911" s="6" t="str">
        <f>IF(ISERROR(VLOOKUP(IO_Pre_14[[#This Row],[APP_ID]],Table7[APPL_ID],1,FALSE)),"","Y")</f>
        <v>Y</v>
      </c>
      <c r="C911" s="6" t="str">
        <f>IF(ISERROR(VLOOKUP(IO_Pre_14[[#This Row],[APP_ID]],Sheet1!$C$2:$C$9,1,FALSE)),"","Y")</f>
        <v/>
      </c>
      <c r="D911" s="6" t="s">
        <v>1531</v>
      </c>
      <c r="E911" s="6" t="s">
        <v>1533</v>
      </c>
      <c r="F911" s="6" t="s">
        <v>717</v>
      </c>
      <c r="G911" s="6">
        <v>1906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7">
        <v>0</v>
      </c>
      <c r="N911" s="7">
        <v>0</v>
      </c>
      <c r="O911" s="7">
        <v>0</v>
      </c>
      <c r="P911" s="7">
        <v>0</v>
      </c>
      <c r="Q911" s="7">
        <v>0</v>
      </c>
      <c r="R911" s="7">
        <v>0</v>
      </c>
      <c r="S911" s="7">
        <v>0</v>
      </c>
      <c r="T911" s="8">
        <f>SUM(IO_Pre_14[[#This Row],[JANUARY]:[DECEMBER]])</f>
        <v>0</v>
      </c>
      <c r="U911" s="11"/>
    </row>
    <row r="912" spans="1:21" x14ac:dyDescent="0.25">
      <c r="A912" s="6" t="s">
        <v>716</v>
      </c>
      <c r="B912" s="6" t="str">
        <f>IF(ISERROR(VLOOKUP(IO_Pre_14[[#This Row],[APP_ID]],Table7[APPL_ID],1,FALSE)),"","Y")</f>
        <v>Y</v>
      </c>
      <c r="C912" s="6" t="str">
        <f>IF(ISERROR(VLOOKUP(IO_Pre_14[[#This Row],[APP_ID]],Sheet1!$C$2:$C$9,1,FALSE)),"","Y")</f>
        <v/>
      </c>
      <c r="D912" s="6" t="s">
        <v>1531</v>
      </c>
      <c r="E912" s="6" t="s">
        <v>1533</v>
      </c>
      <c r="F912" s="6" t="s">
        <v>717</v>
      </c>
      <c r="G912" s="6">
        <v>1906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0</v>
      </c>
      <c r="N912" s="7">
        <v>0</v>
      </c>
      <c r="O912" s="7">
        <v>0</v>
      </c>
      <c r="P912" s="7">
        <v>0</v>
      </c>
      <c r="Q912" s="7">
        <v>0</v>
      </c>
      <c r="R912" s="7">
        <v>0</v>
      </c>
      <c r="S912" s="7">
        <v>0</v>
      </c>
      <c r="T912" s="8">
        <f>SUM(IO_Pre_14[[#This Row],[JANUARY]:[DECEMBER]])</f>
        <v>0</v>
      </c>
      <c r="U912" s="11"/>
    </row>
    <row r="913" spans="1:21" x14ac:dyDescent="0.25">
      <c r="A913" s="6" t="s">
        <v>737</v>
      </c>
      <c r="B913" s="6" t="str">
        <f>IF(ISERROR(VLOOKUP(IO_Pre_14[[#This Row],[APP_ID]],Table7[APPL_ID],1,FALSE)),"","Y")</f>
        <v>Y</v>
      </c>
      <c r="C913" s="6" t="str">
        <f>IF(ISERROR(VLOOKUP(IO_Pre_14[[#This Row],[APP_ID]],Sheet1!$C$2:$C$9,1,FALSE)),"","Y")</f>
        <v/>
      </c>
      <c r="D913" s="6" t="s">
        <v>1531</v>
      </c>
      <c r="E913" s="6" t="s">
        <v>1533</v>
      </c>
      <c r="F913" s="6" t="s">
        <v>717</v>
      </c>
      <c r="G913" s="6">
        <v>1870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7">
        <v>0</v>
      </c>
      <c r="N913" s="7">
        <v>0</v>
      </c>
      <c r="O913" s="7">
        <v>0</v>
      </c>
      <c r="P913" s="7">
        <v>0</v>
      </c>
      <c r="Q913" s="7">
        <v>0</v>
      </c>
      <c r="R913" s="7">
        <v>0</v>
      </c>
      <c r="S913" s="7">
        <v>0</v>
      </c>
      <c r="T913" s="8">
        <f>SUM(IO_Pre_14[[#This Row],[JANUARY]:[DECEMBER]])</f>
        <v>0</v>
      </c>
      <c r="U913" s="11"/>
    </row>
    <row r="914" spans="1:21" x14ac:dyDescent="0.25">
      <c r="A914" s="6" t="s">
        <v>751</v>
      </c>
      <c r="B914" s="6" t="str">
        <f>IF(ISERROR(VLOOKUP(IO_Pre_14[[#This Row],[APP_ID]],Table7[APPL_ID],1,FALSE)),"","Y")</f>
        <v>Y</v>
      </c>
      <c r="C914" s="6" t="str">
        <f>IF(ISERROR(VLOOKUP(IO_Pre_14[[#This Row],[APP_ID]],Sheet1!$C$2:$C$9,1,FALSE)),"","Y")</f>
        <v/>
      </c>
      <c r="D914" s="6" t="s">
        <v>1531</v>
      </c>
      <c r="E914" s="6" t="s">
        <v>1533</v>
      </c>
      <c r="F914" s="6" t="s">
        <v>717</v>
      </c>
      <c r="G914" s="6">
        <v>1906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0</v>
      </c>
      <c r="N914" s="7">
        <v>0</v>
      </c>
      <c r="O914" s="7">
        <v>0</v>
      </c>
      <c r="P914" s="7">
        <v>0</v>
      </c>
      <c r="Q914" s="7">
        <v>0</v>
      </c>
      <c r="R914" s="7">
        <v>0</v>
      </c>
      <c r="S914" s="7">
        <v>0</v>
      </c>
      <c r="T914" s="8">
        <f>SUM(IO_Pre_14[[#This Row],[JANUARY]:[DECEMBER]])</f>
        <v>0</v>
      </c>
      <c r="U914" s="11"/>
    </row>
    <row r="915" spans="1:21" x14ac:dyDescent="0.25">
      <c r="A915" s="6" t="s">
        <v>88</v>
      </c>
      <c r="B915" s="6" t="str">
        <f>IF(ISERROR(VLOOKUP(IO_Pre_14[[#This Row],[APP_ID]],Table7[APPL_ID],1,FALSE)),"","Y")</f>
        <v>Y</v>
      </c>
      <c r="C915" s="6" t="str">
        <f>IF(ISERROR(VLOOKUP(IO_Pre_14[[#This Row],[APP_ID]],Sheet1!$C$2:$C$9,1,FALSE)),"","Y")</f>
        <v/>
      </c>
      <c r="D915" s="6" t="s">
        <v>1531</v>
      </c>
      <c r="E915" s="6" t="s">
        <v>1533</v>
      </c>
      <c r="F915" s="6" t="s">
        <v>89</v>
      </c>
      <c r="G915" s="6">
        <v>1914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7">
        <v>0</v>
      </c>
      <c r="N915" s="7">
        <v>0</v>
      </c>
      <c r="O915" s="7">
        <v>0</v>
      </c>
      <c r="P915" s="7">
        <v>0</v>
      </c>
      <c r="Q915" s="7">
        <v>0</v>
      </c>
      <c r="R915" s="7">
        <v>0</v>
      </c>
      <c r="S915" s="7">
        <v>0</v>
      </c>
      <c r="T915" s="8">
        <f>SUM(IO_Pre_14[[#This Row],[JANUARY]:[DECEMBER]])</f>
        <v>0</v>
      </c>
      <c r="U915" s="11"/>
    </row>
    <row r="916" spans="1:21" x14ac:dyDescent="0.25">
      <c r="A916" s="6" t="s">
        <v>1459</v>
      </c>
      <c r="B916" s="6" t="str">
        <f>IF(ISERROR(VLOOKUP(IO_Pre_14[[#This Row],[APP_ID]],Table7[APPL_ID],1,FALSE)),"","Y")</f>
        <v>Y</v>
      </c>
      <c r="C916" s="6" t="str">
        <f>IF(ISERROR(VLOOKUP(IO_Pre_14[[#This Row],[APP_ID]],Sheet1!$C$2:$C$9,1,FALSE)),"","Y")</f>
        <v/>
      </c>
      <c r="D916" s="6" t="s">
        <v>1531</v>
      </c>
      <c r="E916" s="6" t="s">
        <v>1533</v>
      </c>
      <c r="F916" s="6" t="s">
        <v>1460</v>
      </c>
      <c r="G916" s="6">
        <v>1870</v>
      </c>
      <c r="H916" s="7">
        <v>0</v>
      </c>
      <c r="I916" s="7">
        <v>0</v>
      </c>
      <c r="J916" s="7">
        <v>9.15</v>
      </c>
      <c r="K916" s="7">
        <v>8.65</v>
      </c>
      <c r="L916" s="7">
        <v>16.399999999999999</v>
      </c>
      <c r="M916" s="7">
        <v>43.99</v>
      </c>
      <c r="N916" s="7">
        <v>46.03</v>
      </c>
      <c r="O916" s="7">
        <v>33.32</v>
      </c>
      <c r="P916" s="7">
        <v>4.3099999999999996</v>
      </c>
      <c r="Q916" s="7">
        <v>4.28</v>
      </c>
      <c r="R916" s="7">
        <v>0</v>
      </c>
      <c r="S916" s="7">
        <v>0</v>
      </c>
      <c r="T916" s="8">
        <f>SUM(IO_Pre_14[[#This Row],[JANUARY]:[DECEMBER]])</f>
        <v>166.13</v>
      </c>
      <c r="U916" s="11"/>
    </row>
    <row r="917" spans="1:21" x14ac:dyDescent="0.25">
      <c r="A917" s="6" t="s">
        <v>872</v>
      </c>
      <c r="B917" s="6" t="str">
        <f>IF(ISERROR(VLOOKUP(IO_Pre_14[[#This Row],[APP_ID]],Table7[APPL_ID],1,FALSE)),"","Y")</f>
        <v>Y</v>
      </c>
      <c r="C917" s="6" t="str">
        <f>IF(ISERROR(VLOOKUP(IO_Pre_14[[#This Row],[APP_ID]],Sheet1!$C$2:$C$9,1,FALSE)),"","Y")</f>
        <v/>
      </c>
      <c r="D917" s="6" t="s">
        <v>1531</v>
      </c>
      <c r="E917" s="6" t="s">
        <v>1533</v>
      </c>
      <c r="F917" s="6" t="s">
        <v>873</v>
      </c>
      <c r="G917" s="6">
        <v>1872</v>
      </c>
      <c r="H917" s="7">
        <v>716</v>
      </c>
      <c r="I917" s="7">
        <v>0</v>
      </c>
      <c r="J917" s="7">
        <v>0</v>
      </c>
      <c r="K917" s="7">
        <v>17.8</v>
      </c>
      <c r="L917" s="7">
        <v>64.7</v>
      </c>
      <c r="M917" s="7">
        <v>170.2</v>
      </c>
      <c r="N917" s="7">
        <v>180</v>
      </c>
      <c r="O917" s="7">
        <v>134.6</v>
      </c>
      <c r="P917" s="7">
        <v>14.4</v>
      </c>
      <c r="Q917" s="7">
        <v>12.9</v>
      </c>
      <c r="R917" s="7">
        <v>0</v>
      </c>
      <c r="S917" s="7">
        <v>0</v>
      </c>
      <c r="T917" s="8">
        <f>SUM(IO_Pre_14[[#This Row],[JANUARY]:[DECEMBER]])</f>
        <v>1310.6000000000001</v>
      </c>
      <c r="U917" s="11"/>
    </row>
    <row r="918" spans="1:21" x14ac:dyDescent="0.25">
      <c r="A918" s="6" t="s">
        <v>880</v>
      </c>
      <c r="B918" s="6" t="str">
        <f>IF(ISERROR(VLOOKUP(IO_Pre_14[[#This Row],[APP_ID]],Table7[APPL_ID],1,FALSE)),"","Y")</f>
        <v>Y</v>
      </c>
      <c r="C918" s="6" t="str">
        <f>IF(ISERROR(VLOOKUP(IO_Pre_14[[#This Row],[APP_ID]],Sheet1!$C$2:$C$9,1,FALSE)),"","Y")</f>
        <v/>
      </c>
      <c r="D918" s="6" t="s">
        <v>1531</v>
      </c>
      <c r="E918" s="6" t="s">
        <v>1533</v>
      </c>
      <c r="F918" s="6" t="s">
        <v>873</v>
      </c>
      <c r="G918" s="6">
        <v>1872</v>
      </c>
      <c r="H918" s="7">
        <v>0</v>
      </c>
      <c r="I918" s="7">
        <v>0</v>
      </c>
      <c r="J918" s="7">
        <v>0</v>
      </c>
      <c r="K918" s="7">
        <v>18.2</v>
      </c>
      <c r="L918" s="7">
        <v>67.3</v>
      </c>
      <c r="M918" s="7">
        <v>175.4</v>
      </c>
      <c r="N918" s="7">
        <v>184.9</v>
      </c>
      <c r="O918" s="7">
        <v>138.80000000000001</v>
      </c>
      <c r="P918" s="7">
        <v>15.1</v>
      </c>
      <c r="Q918" s="7">
        <v>14.3</v>
      </c>
      <c r="R918" s="7">
        <v>0</v>
      </c>
      <c r="S918" s="7">
        <v>0</v>
      </c>
      <c r="T918" s="8">
        <f>SUM(IO_Pre_14[[#This Row],[JANUARY]:[DECEMBER]])</f>
        <v>613.99999999999989</v>
      </c>
      <c r="U918" s="11"/>
    </row>
    <row r="919" spans="1:21" x14ac:dyDescent="0.25">
      <c r="A919" s="6" t="s">
        <v>769</v>
      </c>
      <c r="B919" s="6" t="str">
        <f>IF(ISERROR(VLOOKUP(IO_Pre_14[[#This Row],[APP_ID]],Table7[APPL_ID],1,FALSE)),"","Y")</f>
        <v>Y</v>
      </c>
      <c r="C919" s="6" t="str">
        <f>IF(ISERROR(VLOOKUP(IO_Pre_14[[#This Row],[APP_ID]],Sheet1!$C$2:$C$9,1,FALSE)),"","Y")</f>
        <v/>
      </c>
      <c r="D919" s="6" t="s">
        <v>1531</v>
      </c>
      <c r="E919" s="6" t="s">
        <v>1533</v>
      </c>
      <c r="F919" s="6" t="s">
        <v>443</v>
      </c>
      <c r="G919" s="6">
        <v>1868</v>
      </c>
      <c r="H919" s="7">
        <v>19.7</v>
      </c>
      <c r="I919" s="7">
        <v>0</v>
      </c>
      <c r="J919" s="7">
        <v>29.3</v>
      </c>
      <c r="K919" s="7">
        <v>41.5</v>
      </c>
      <c r="L919" s="7">
        <v>83.5</v>
      </c>
      <c r="M919" s="7">
        <v>114.8</v>
      </c>
      <c r="N919" s="7">
        <v>111.7</v>
      </c>
      <c r="O919" s="7">
        <v>92</v>
      </c>
      <c r="P919" s="7">
        <v>49.1</v>
      </c>
      <c r="Q919" s="7">
        <v>23</v>
      </c>
      <c r="R919" s="7">
        <v>6.9</v>
      </c>
      <c r="S919" s="7">
        <v>0</v>
      </c>
      <c r="T919" s="8">
        <f>SUM(IO_Pre_14[[#This Row],[JANUARY]:[DECEMBER]])</f>
        <v>571.5</v>
      </c>
      <c r="U919" s="11"/>
    </row>
    <row r="920" spans="1:21" x14ac:dyDescent="0.25">
      <c r="A920" s="6" t="s">
        <v>442</v>
      </c>
      <c r="B920" s="6" t="str">
        <f>IF(ISERROR(VLOOKUP(IO_Pre_14[[#This Row],[APP_ID]],Table7[APPL_ID],1,FALSE)),"","Y")</f>
        <v>Y</v>
      </c>
      <c r="C920" s="6" t="str">
        <f>IF(ISERROR(VLOOKUP(IO_Pre_14[[#This Row],[APP_ID]],Sheet1!$C$2:$C$9,1,FALSE)),"","Y")</f>
        <v/>
      </c>
      <c r="D920" s="6" t="s">
        <v>1531</v>
      </c>
      <c r="E920" s="6" t="s">
        <v>1533</v>
      </c>
      <c r="F920" s="6" t="s">
        <v>443</v>
      </c>
      <c r="G920" s="6">
        <v>1868</v>
      </c>
      <c r="H920" s="7">
        <v>8.1</v>
      </c>
      <c r="I920" s="7">
        <v>0</v>
      </c>
      <c r="J920" s="7">
        <v>12.9</v>
      </c>
      <c r="K920" s="7">
        <v>23.7</v>
      </c>
      <c r="L920" s="7">
        <v>32.700000000000003</v>
      </c>
      <c r="M920" s="7">
        <v>44.6</v>
      </c>
      <c r="N920" s="7">
        <v>45.6</v>
      </c>
      <c r="O920" s="7">
        <v>34.1</v>
      </c>
      <c r="P920" s="7">
        <v>3.6</v>
      </c>
      <c r="Q920" s="7">
        <v>3.2</v>
      </c>
      <c r="R920" s="7">
        <v>0</v>
      </c>
      <c r="S920" s="7">
        <v>0</v>
      </c>
      <c r="T920" s="8">
        <f>SUM(IO_Pre_14[[#This Row],[JANUARY]:[DECEMBER]])</f>
        <v>208.49999999999997</v>
      </c>
      <c r="U920" s="11"/>
    </row>
    <row r="921" spans="1:21" x14ac:dyDescent="0.25">
      <c r="A921" s="6" t="s">
        <v>908</v>
      </c>
      <c r="B921" s="6" t="str">
        <f>IF(ISERROR(VLOOKUP(IO_Pre_14[[#This Row],[APP_ID]],Table7[APPL_ID],1,FALSE)),"","Y")</f>
        <v>Y</v>
      </c>
      <c r="C921" s="6" t="str">
        <f>IF(ISERROR(VLOOKUP(IO_Pre_14[[#This Row],[APP_ID]],Sheet1!$C$2:$C$9,1,FALSE)),"","Y")</f>
        <v/>
      </c>
      <c r="D921" s="6" t="s">
        <v>1531</v>
      </c>
      <c r="E921" s="6" t="s">
        <v>1532</v>
      </c>
      <c r="F921" s="6" t="s">
        <v>909</v>
      </c>
      <c r="G921" s="6">
        <v>1872</v>
      </c>
      <c r="H921" s="7">
        <v>0</v>
      </c>
      <c r="I921" s="7">
        <v>0</v>
      </c>
      <c r="J921" s="7">
        <v>0</v>
      </c>
      <c r="K921" s="7">
        <v>25</v>
      </c>
      <c r="L921" s="7">
        <v>90.6</v>
      </c>
      <c r="M921" s="7">
        <v>239.1</v>
      </c>
      <c r="N921" s="7">
        <v>253</v>
      </c>
      <c r="O921" s="7">
        <v>189</v>
      </c>
      <c r="P921" s="7">
        <v>20.2</v>
      </c>
      <c r="Q921" s="7">
        <v>17.7</v>
      </c>
      <c r="R921" s="7">
        <v>0</v>
      </c>
      <c r="S921" s="7">
        <v>0</v>
      </c>
      <c r="T921" s="8">
        <f>SUM(IO_Pre_14[[#This Row],[JANUARY]:[DECEMBER]])</f>
        <v>834.60000000000014</v>
      </c>
      <c r="U921" s="11"/>
    </row>
    <row r="922" spans="1:21" x14ac:dyDescent="0.25">
      <c r="A922" s="6" t="s">
        <v>420</v>
      </c>
      <c r="B922" s="6" t="str">
        <f>IF(ISERROR(VLOOKUP(IO_Pre_14[[#This Row],[APP_ID]],Table7[APPL_ID],1,FALSE)),"","Y")</f>
        <v>Y</v>
      </c>
      <c r="C922" s="6" t="str">
        <f>IF(ISERROR(VLOOKUP(IO_Pre_14[[#This Row],[APP_ID]],Sheet1!$C$2:$C$9,1,FALSE)),"","Y")</f>
        <v/>
      </c>
      <c r="D922" s="6" t="s">
        <v>1531</v>
      </c>
      <c r="E922" s="6" t="s">
        <v>1532</v>
      </c>
      <c r="F922" s="6" t="s">
        <v>418</v>
      </c>
      <c r="G922" s="6">
        <v>1861</v>
      </c>
      <c r="H922" s="7">
        <v>0</v>
      </c>
      <c r="I922" s="7">
        <v>0</v>
      </c>
      <c r="J922" s="7">
        <v>130</v>
      </c>
      <c r="K922" s="7">
        <v>0</v>
      </c>
      <c r="L922" s="7">
        <v>304</v>
      </c>
      <c r="M922" s="7">
        <v>372</v>
      </c>
      <c r="N922" s="7">
        <v>367</v>
      </c>
      <c r="O922" s="7">
        <v>333</v>
      </c>
      <c r="P922" s="7">
        <v>171</v>
      </c>
      <c r="Q922" s="7">
        <v>0</v>
      </c>
      <c r="R922" s="7">
        <v>0</v>
      </c>
      <c r="S922" s="7">
        <v>129</v>
      </c>
      <c r="T922" s="8">
        <f>SUM(IO_Pre_14[[#This Row],[JANUARY]:[DECEMBER]])</f>
        <v>1806</v>
      </c>
      <c r="U922" s="11"/>
    </row>
    <row r="923" spans="1:21" x14ac:dyDescent="0.25">
      <c r="A923" s="6" t="s">
        <v>953</v>
      </c>
      <c r="B923" s="6" t="str">
        <f>IF(ISERROR(VLOOKUP(IO_Pre_14[[#This Row],[APP_ID]],Table7[APPL_ID],1,FALSE)),"","Y")</f>
        <v>Y</v>
      </c>
      <c r="C923" s="6" t="str">
        <f>IF(ISERROR(VLOOKUP(IO_Pre_14[[#This Row],[APP_ID]],Sheet1!$C$2:$C$9,1,FALSE)),"","Y")</f>
        <v/>
      </c>
      <c r="D923" s="6" t="s">
        <v>1531</v>
      </c>
      <c r="E923" s="6" t="s">
        <v>1532</v>
      </c>
      <c r="F923" s="6" t="s">
        <v>352</v>
      </c>
      <c r="G923" s="6">
        <v>1876</v>
      </c>
      <c r="H923" s="7">
        <v>77.59</v>
      </c>
      <c r="I923" s="7">
        <v>0</v>
      </c>
      <c r="J923" s="7">
        <v>0</v>
      </c>
      <c r="K923" s="7">
        <v>0</v>
      </c>
      <c r="L923" s="7">
        <v>49.79</v>
      </c>
      <c r="M923" s="7">
        <v>111.17</v>
      </c>
      <c r="N923" s="7">
        <v>88.88</v>
      </c>
      <c r="O923" s="7">
        <v>11.91</v>
      </c>
      <c r="P923" s="7">
        <v>0.91</v>
      </c>
      <c r="Q923" s="7">
        <v>0</v>
      </c>
      <c r="R923" s="7">
        <v>0</v>
      </c>
      <c r="S923" s="7">
        <v>60.45</v>
      </c>
      <c r="T923" s="8">
        <f>SUM(IO_Pre_14[[#This Row],[JANUARY]:[DECEMBER]])</f>
        <v>400.70000000000005</v>
      </c>
      <c r="U923" s="11"/>
    </row>
    <row r="924" spans="1:21" x14ac:dyDescent="0.25">
      <c r="A924" s="6" t="s">
        <v>965</v>
      </c>
      <c r="B924" s="6" t="str">
        <f>IF(ISERROR(VLOOKUP(IO_Pre_14[[#This Row],[APP_ID]],Table7[APPL_ID],1,FALSE)),"","Y")</f>
        <v>Y</v>
      </c>
      <c r="C924" s="6" t="str">
        <f>IF(ISERROR(VLOOKUP(IO_Pre_14[[#This Row],[APP_ID]],Sheet1!$C$2:$C$9,1,FALSE)),"","Y")</f>
        <v/>
      </c>
      <c r="D924" s="6" t="s">
        <v>1531</v>
      </c>
      <c r="E924" s="6" t="s">
        <v>1532</v>
      </c>
      <c r="F924" s="6" t="s">
        <v>352</v>
      </c>
      <c r="G924" s="6">
        <v>1876</v>
      </c>
      <c r="H924" s="7">
        <v>57.77</v>
      </c>
      <c r="I924" s="7">
        <v>0</v>
      </c>
      <c r="J924" s="7">
        <v>0</v>
      </c>
      <c r="K924" s="7">
        <v>0</v>
      </c>
      <c r="L924" s="7">
        <v>37.07</v>
      </c>
      <c r="M924" s="7">
        <v>82.77</v>
      </c>
      <c r="N924" s="7">
        <v>66.180000000000007</v>
      </c>
      <c r="O924" s="7">
        <v>8.8699999999999992</v>
      </c>
      <c r="P924" s="7">
        <v>0.68</v>
      </c>
      <c r="Q924" s="7">
        <v>0</v>
      </c>
      <c r="R924" s="7">
        <v>0</v>
      </c>
      <c r="S924" s="7">
        <v>45.01</v>
      </c>
      <c r="T924" s="8">
        <f>SUM(IO_Pre_14[[#This Row],[JANUARY]:[DECEMBER]])</f>
        <v>298.35000000000002</v>
      </c>
      <c r="U924" s="11"/>
    </row>
    <row r="925" spans="1:21" x14ac:dyDescent="0.25">
      <c r="A925" s="6" t="s">
        <v>351</v>
      </c>
      <c r="B925" s="6" t="str">
        <f>IF(ISERROR(VLOOKUP(IO_Pre_14[[#This Row],[APP_ID]],Table7[APPL_ID],1,FALSE)),"","Y")</f>
        <v>Y</v>
      </c>
      <c r="C925" s="6" t="str">
        <f>IF(ISERROR(VLOOKUP(IO_Pre_14[[#This Row],[APP_ID]],Sheet1!$C$2:$C$9,1,FALSE)),"","Y")</f>
        <v/>
      </c>
      <c r="D925" s="6" t="s">
        <v>1531</v>
      </c>
      <c r="E925" s="6" t="s">
        <v>1532</v>
      </c>
      <c r="F925" s="6" t="s">
        <v>352</v>
      </c>
      <c r="G925" s="6">
        <v>1876</v>
      </c>
      <c r="H925" s="7">
        <v>191.78</v>
      </c>
      <c r="I925" s="7">
        <v>0</v>
      </c>
      <c r="J925" s="7">
        <v>0</v>
      </c>
      <c r="K925" s="7">
        <v>0</v>
      </c>
      <c r="L925" s="7">
        <v>181.22</v>
      </c>
      <c r="M925" s="7">
        <v>237.65</v>
      </c>
      <c r="N925" s="7">
        <v>233.5</v>
      </c>
      <c r="O925" s="7">
        <v>189.11</v>
      </c>
      <c r="P925" s="7">
        <v>114.55</v>
      </c>
      <c r="Q925" s="7">
        <v>0</v>
      </c>
      <c r="R925" s="7">
        <v>0</v>
      </c>
      <c r="S925" s="7">
        <v>154.4</v>
      </c>
      <c r="T925" s="8">
        <f>SUM(IO_Pre_14[[#This Row],[JANUARY]:[DECEMBER]])</f>
        <v>1302.21</v>
      </c>
      <c r="U925" s="11"/>
    </row>
    <row r="926" spans="1:21" x14ac:dyDescent="0.25">
      <c r="A926" s="6" t="s">
        <v>961</v>
      </c>
      <c r="B926" s="6" t="str">
        <f>IF(ISERROR(VLOOKUP(IO_Pre_14[[#This Row],[APP_ID]],Table7[APPL_ID],1,FALSE)),"","Y")</f>
        <v>Y</v>
      </c>
      <c r="C926" s="6" t="str">
        <f>IF(ISERROR(VLOOKUP(IO_Pre_14[[#This Row],[APP_ID]],Sheet1!$C$2:$C$9,1,FALSE)),"","Y")</f>
        <v/>
      </c>
      <c r="D926" s="6" t="s">
        <v>1531</v>
      </c>
      <c r="E926" s="6" t="s">
        <v>1532</v>
      </c>
      <c r="F926" s="6" t="s">
        <v>352</v>
      </c>
      <c r="G926" s="6">
        <v>1876</v>
      </c>
      <c r="H926" s="7">
        <v>82.95</v>
      </c>
      <c r="I926" s="7">
        <v>0</v>
      </c>
      <c r="J926" s="7">
        <v>0</v>
      </c>
      <c r="K926" s="7">
        <v>0</v>
      </c>
      <c r="L926" s="7">
        <v>39.25</v>
      </c>
      <c r="M926" s="7">
        <v>105.17</v>
      </c>
      <c r="N926" s="7">
        <v>107.61</v>
      </c>
      <c r="O926" s="7">
        <v>65.84</v>
      </c>
      <c r="P926" s="7">
        <v>5.52</v>
      </c>
      <c r="Q926" s="7">
        <v>0</v>
      </c>
      <c r="R926" s="7">
        <v>0</v>
      </c>
      <c r="S926" s="7">
        <v>64.63</v>
      </c>
      <c r="T926" s="8">
        <f>SUM(IO_Pre_14[[#This Row],[JANUARY]:[DECEMBER]])</f>
        <v>470.97</v>
      </c>
      <c r="U926" s="11"/>
    </row>
    <row r="927" spans="1:21" x14ac:dyDescent="0.25">
      <c r="A927" s="6" t="s">
        <v>963</v>
      </c>
      <c r="B927" s="6" t="str">
        <f>IF(ISERROR(VLOOKUP(IO_Pre_14[[#This Row],[APP_ID]],Table7[APPL_ID],1,FALSE)),"","Y")</f>
        <v>Y</v>
      </c>
      <c r="C927" s="6" t="str">
        <f>IF(ISERROR(VLOOKUP(IO_Pre_14[[#This Row],[APP_ID]],Sheet1!$C$2:$C$9,1,FALSE)),"","Y")</f>
        <v/>
      </c>
      <c r="D927" s="6" t="s">
        <v>1531</v>
      </c>
      <c r="E927" s="6" t="s">
        <v>1532</v>
      </c>
      <c r="F927" s="6" t="s">
        <v>352</v>
      </c>
      <c r="G927" s="6">
        <v>1876</v>
      </c>
      <c r="H927" s="7">
        <v>50.58</v>
      </c>
      <c r="I927" s="7">
        <v>0</v>
      </c>
      <c r="J927" s="7">
        <v>0</v>
      </c>
      <c r="K927" s="7">
        <v>0</v>
      </c>
      <c r="L927" s="7">
        <v>32.46</v>
      </c>
      <c r="M927" s="7">
        <v>72.47</v>
      </c>
      <c r="N927" s="7">
        <v>57.94</v>
      </c>
      <c r="O927" s="7">
        <v>7.76</v>
      </c>
      <c r="P927" s="7">
        <v>0.59</v>
      </c>
      <c r="Q927" s="7">
        <v>0</v>
      </c>
      <c r="R927" s="7">
        <v>0</v>
      </c>
      <c r="S927" s="7">
        <v>39.409999999999997</v>
      </c>
      <c r="T927" s="8">
        <f>SUM(IO_Pre_14[[#This Row],[JANUARY]:[DECEMBER]])</f>
        <v>261.20999999999998</v>
      </c>
      <c r="U927" s="11"/>
    </row>
    <row r="928" spans="1:21" x14ac:dyDescent="0.25">
      <c r="A928" s="6" t="s">
        <v>968</v>
      </c>
      <c r="B928" s="6" t="str">
        <f>IF(ISERROR(VLOOKUP(IO_Pre_14[[#This Row],[APP_ID]],Table7[APPL_ID],1,FALSE)),"","Y")</f>
        <v>Y</v>
      </c>
      <c r="C928" s="6" t="str">
        <f>IF(ISERROR(VLOOKUP(IO_Pre_14[[#This Row],[APP_ID]],Sheet1!$C$2:$C$9,1,FALSE)),"","Y")</f>
        <v/>
      </c>
      <c r="D928" s="6" t="s">
        <v>1531</v>
      </c>
      <c r="E928" s="6" t="s">
        <v>1532</v>
      </c>
      <c r="F928" s="6" t="s">
        <v>352</v>
      </c>
      <c r="G928" s="6">
        <v>1876</v>
      </c>
      <c r="H928" s="7">
        <v>60.78</v>
      </c>
      <c r="I928" s="7">
        <v>0</v>
      </c>
      <c r="J928" s="7">
        <v>37.590000000000003</v>
      </c>
      <c r="K928" s="7">
        <v>49.63</v>
      </c>
      <c r="L928" s="7">
        <v>63.54</v>
      </c>
      <c r="M928" s="7">
        <v>61.75</v>
      </c>
      <c r="N928" s="7">
        <v>58.32</v>
      </c>
      <c r="O928" s="7">
        <v>50.38</v>
      </c>
      <c r="P928" s="7">
        <v>39.270000000000003</v>
      </c>
      <c r="Q928" s="7">
        <v>0</v>
      </c>
      <c r="R928" s="7">
        <v>0</v>
      </c>
      <c r="S928" s="7">
        <v>60.78</v>
      </c>
      <c r="T928" s="8">
        <f>SUM(IO_Pre_14[[#This Row],[JANUARY]:[DECEMBER]])</f>
        <v>482.03999999999996</v>
      </c>
      <c r="U928" s="11"/>
    </row>
    <row r="929" spans="1:21" x14ac:dyDescent="0.25">
      <c r="A929" s="6" t="s">
        <v>964</v>
      </c>
      <c r="B929" s="6" t="str">
        <f>IF(ISERROR(VLOOKUP(IO_Pre_14[[#This Row],[APP_ID]],Table7[APPL_ID],1,FALSE)),"","Y")</f>
        <v>Y</v>
      </c>
      <c r="C929" s="6" t="str">
        <f>IF(ISERROR(VLOOKUP(IO_Pre_14[[#This Row],[APP_ID]],Sheet1!$C$2:$C$9,1,FALSE)),"","Y")</f>
        <v/>
      </c>
      <c r="D929" s="6" t="s">
        <v>1531</v>
      </c>
      <c r="E929" s="6" t="s">
        <v>1532</v>
      </c>
      <c r="F929" s="6" t="s">
        <v>352</v>
      </c>
      <c r="G929" s="6">
        <v>1876</v>
      </c>
      <c r="H929" s="7">
        <v>256.98</v>
      </c>
      <c r="I929" s="7">
        <v>0</v>
      </c>
      <c r="J929" s="7">
        <v>159.68</v>
      </c>
      <c r="K929" s="7">
        <v>213.98</v>
      </c>
      <c r="L929" s="7">
        <v>254.86</v>
      </c>
      <c r="M929" s="7">
        <v>226.58</v>
      </c>
      <c r="N929" s="7">
        <v>213.6</v>
      </c>
      <c r="O929" s="7">
        <v>185.79</v>
      </c>
      <c r="P929" s="7">
        <v>143.62</v>
      </c>
      <c r="Q929" s="7">
        <v>0</v>
      </c>
      <c r="R929" s="7">
        <v>0</v>
      </c>
      <c r="S929" s="7">
        <v>207.44</v>
      </c>
      <c r="T929" s="8">
        <f>SUM(IO_Pre_14[[#This Row],[JANUARY]:[DECEMBER]])</f>
        <v>1862.5299999999997</v>
      </c>
      <c r="U929" s="11"/>
    </row>
    <row r="930" spans="1:21" x14ac:dyDescent="0.25">
      <c r="A930" s="6" t="s">
        <v>951</v>
      </c>
      <c r="B930" s="6" t="str">
        <f>IF(ISERROR(VLOOKUP(IO_Pre_14[[#This Row],[APP_ID]],Table7[APPL_ID],1,FALSE)),"","Y")</f>
        <v>Y</v>
      </c>
      <c r="C930" s="6" t="str">
        <f>IF(ISERROR(VLOOKUP(IO_Pre_14[[#This Row],[APP_ID]],Sheet1!$C$2:$C$9,1,FALSE)),"","Y")</f>
        <v/>
      </c>
      <c r="D930" s="6" t="s">
        <v>1531</v>
      </c>
      <c r="E930" s="6" t="s">
        <v>1532</v>
      </c>
      <c r="F930" s="6" t="s">
        <v>952</v>
      </c>
      <c r="G930" s="6">
        <v>1876</v>
      </c>
      <c r="H930" s="7">
        <v>145.41999999999999</v>
      </c>
      <c r="I930" s="7">
        <v>0</v>
      </c>
      <c r="J930" s="7">
        <v>92.99</v>
      </c>
      <c r="K930" s="7">
        <v>135.76</v>
      </c>
      <c r="L930" s="7">
        <v>0</v>
      </c>
      <c r="M930" s="7">
        <v>0</v>
      </c>
      <c r="N930" s="7">
        <v>0</v>
      </c>
      <c r="O930" s="7">
        <v>0</v>
      </c>
      <c r="P930" s="7">
        <v>0</v>
      </c>
      <c r="Q930" s="7">
        <v>0</v>
      </c>
      <c r="R930" s="7">
        <v>0</v>
      </c>
      <c r="S930" s="7">
        <v>114.8</v>
      </c>
      <c r="T930" s="8">
        <f>SUM(IO_Pre_14[[#This Row],[JANUARY]:[DECEMBER]])</f>
        <v>488.96999999999997</v>
      </c>
      <c r="U930" s="11"/>
    </row>
    <row r="931" spans="1:21" x14ac:dyDescent="0.25">
      <c r="A931" s="6" t="s">
        <v>602</v>
      </c>
      <c r="B931" s="6" t="str">
        <f>IF(ISERROR(VLOOKUP(IO_Pre_14[[#This Row],[APP_ID]],Table7[APPL_ID],1,FALSE)),"","Y")</f>
        <v>Y</v>
      </c>
      <c r="C931" s="6" t="str">
        <f>IF(ISERROR(VLOOKUP(IO_Pre_14[[#This Row],[APP_ID]],Sheet1!$C$2:$C$9,1,FALSE)),"","Y")</f>
        <v>Y</v>
      </c>
      <c r="D931" s="6" t="s">
        <v>1534</v>
      </c>
      <c r="E931" s="6" t="s">
        <v>1536</v>
      </c>
      <c r="F931" s="6" t="s">
        <v>603</v>
      </c>
      <c r="G931" s="6">
        <v>1853</v>
      </c>
      <c r="H931" s="7">
        <v>976</v>
      </c>
      <c r="I931" s="7">
        <v>854</v>
      </c>
      <c r="J931" s="7">
        <v>854</v>
      </c>
      <c r="K931" s="7">
        <v>854</v>
      </c>
      <c r="L931" s="7">
        <v>976</v>
      </c>
      <c r="M931" s="7">
        <v>976</v>
      </c>
      <c r="N931" s="7">
        <v>854</v>
      </c>
      <c r="O931" s="7">
        <v>732</v>
      </c>
      <c r="P931" s="7">
        <v>610</v>
      </c>
      <c r="Q931" s="7">
        <v>732</v>
      </c>
      <c r="R931" s="7">
        <v>854</v>
      </c>
      <c r="S931" s="7">
        <v>854</v>
      </c>
      <c r="T931" s="8">
        <f>SUM(IO_Pre_14[[#This Row],[JANUARY]:[DECEMBER]])</f>
        <v>10126</v>
      </c>
      <c r="U931" s="11"/>
    </row>
    <row r="932" spans="1:21" x14ac:dyDescent="0.25">
      <c r="A932" s="6" t="s">
        <v>521</v>
      </c>
      <c r="B932" s="6" t="str">
        <f>IF(ISERROR(VLOOKUP(IO_Pre_14[[#This Row],[APP_ID]],Table7[APPL_ID],1,FALSE)),"","Y")</f>
        <v>Y</v>
      </c>
      <c r="C932" s="6" t="str">
        <f>IF(ISERROR(VLOOKUP(IO_Pre_14[[#This Row],[APP_ID]],Sheet1!$C$2:$C$9,1,FALSE)),"","Y")</f>
        <v>Y</v>
      </c>
      <c r="D932" s="6" t="s">
        <v>1534</v>
      </c>
      <c r="E932" s="6" t="s">
        <v>1539</v>
      </c>
      <c r="F932" s="6" t="s">
        <v>522</v>
      </c>
      <c r="G932" s="6">
        <v>1902</v>
      </c>
      <c r="H932" s="7">
        <v>28620</v>
      </c>
      <c r="I932" s="7">
        <v>0</v>
      </c>
      <c r="J932" s="7">
        <v>0</v>
      </c>
      <c r="K932" s="7">
        <v>10483</v>
      </c>
      <c r="L932" s="7">
        <v>98255</v>
      </c>
      <c r="M932" s="7">
        <v>91481</v>
      </c>
      <c r="N932" s="7">
        <v>99165</v>
      </c>
      <c r="O932" s="7">
        <v>78824</v>
      </c>
      <c r="P932" s="7">
        <v>35799</v>
      </c>
      <c r="Q932" s="7">
        <v>52087</v>
      </c>
      <c r="R932" s="7">
        <v>23823</v>
      </c>
      <c r="S932" s="7">
        <v>0</v>
      </c>
      <c r="T932" s="8">
        <f>SUM(IO_Pre_14[[#This Row],[JANUARY]:[DECEMBER]])</f>
        <v>518537</v>
      </c>
      <c r="U932" s="11"/>
    </row>
    <row r="933" spans="1:21" x14ac:dyDescent="0.25">
      <c r="A933" s="6" t="s">
        <v>76</v>
      </c>
      <c r="B933" s="6" t="str">
        <f>IF(ISERROR(VLOOKUP(IO_Pre_14[[#This Row],[APP_ID]],Table7[APPL_ID],1,FALSE)),"","Y")</f>
        <v>Y</v>
      </c>
      <c r="C933" s="6" t="str">
        <f>IF(ISERROR(VLOOKUP(IO_Pre_14[[#This Row],[APP_ID]],Sheet1!$C$2:$C$9,1,FALSE)),"","Y")</f>
        <v>Y</v>
      </c>
      <c r="D933" s="6" t="s">
        <v>1534</v>
      </c>
      <c r="E933" s="6" t="s">
        <v>1536</v>
      </c>
      <c r="F933" s="6" t="s">
        <v>77</v>
      </c>
      <c r="G933" s="6">
        <v>1865</v>
      </c>
      <c r="H933" s="7">
        <v>2315</v>
      </c>
      <c r="I933" s="7">
        <v>1778</v>
      </c>
      <c r="J933" s="7">
        <v>766</v>
      </c>
      <c r="K933" s="7">
        <v>2288</v>
      </c>
      <c r="L933" s="7">
        <v>2767</v>
      </c>
      <c r="M933" s="7">
        <v>1760</v>
      </c>
      <c r="N933" s="7">
        <v>4430</v>
      </c>
      <c r="O933" s="7">
        <v>1450</v>
      </c>
      <c r="P933" s="7">
        <v>1380</v>
      </c>
      <c r="Q933" s="7">
        <v>1630</v>
      </c>
      <c r="R933" s="7">
        <v>1940</v>
      </c>
      <c r="S933" s="7">
        <v>2770</v>
      </c>
      <c r="T933" s="8">
        <f>SUM(IO_Pre_14[[#This Row],[JANUARY]:[DECEMBER]])</f>
        <v>25274</v>
      </c>
      <c r="U933" s="14" t="s">
        <v>1501</v>
      </c>
    </row>
    <row r="934" spans="1:21" x14ac:dyDescent="0.25">
      <c r="A934" s="6" t="s">
        <v>549</v>
      </c>
      <c r="B934" s="6" t="str">
        <f>IF(ISERROR(VLOOKUP(IO_Pre_14[[#This Row],[APP_ID]],Table7[APPL_ID],1,FALSE)),"","Y")</f>
        <v>Y</v>
      </c>
      <c r="C934" s="6" t="str">
        <f>IF(ISERROR(VLOOKUP(IO_Pre_14[[#This Row],[APP_ID]],Sheet1!$C$2:$C$9,1,FALSE)),"","Y")</f>
        <v>Y</v>
      </c>
      <c r="D934" s="6" t="s">
        <v>1534</v>
      </c>
      <c r="E934" s="6" t="s">
        <v>1536</v>
      </c>
      <c r="F934" s="6" t="s">
        <v>77</v>
      </c>
      <c r="G934" s="6">
        <v>1902</v>
      </c>
      <c r="H934" s="7">
        <v>25945</v>
      </c>
      <c r="I934" s="7">
        <v>54801</v>
      </c>
      <c r="J934" s="7">
        <v>23595</v>
      </c>
      <c r="K934" s="7">
        <v>8852</v>
      </c>
      <c r="L934" s="7">
        <v>9883</v>
      </c>
      <c r="M934" s="7">
        <v>0</v>
      </c>
      <c r="N934" s="7">
        <v>0</v>
      </c>
      <c r="O934" s="7">
        <v>0</v>
      </c>
      <c r="P934" s="7">
        <v>0</v>
      </c>
      <c r="Q934" s="7">
        <v>0</v>
      </c>
      <c r="R934" s="7">
        <v>24445</v>
      </c>
      <c r="S934" s="7">
        <v>42070</v>
      </c>
      <c r="T934" s="8">
        <f>SUM(IO_Pre_14[[#This Row],[JANUARY]:[DECEMBER]])</f>
        <v>189591</v>
      </c>
      <c r="U934" s="14" t="s">
        <v>1501</v>
      </c>
    </row>
    <row r="935" spans="1:21" x14ac:dyDescent="0.25">
      <c r="A935" s="6" t="s">
        <v>556</v>
      </c>
      <c r="B935" s="6" t="str">
        <f>IF(ISERROR(VLOOKUP(IO_Pre_14[[#This Row],[APP_ID]],Table7[APPL_ID],1,FALSE)),"","Y")</f>
        <v>Y</v>
      </c>
      <c r="C935" s="6" t="str">
        <f>IF(ISERROR(VLOOKUP(IO_Pre_14[[#This Row],[APP_ID]],Sheet1!$C$2:$C$9,1,FALSE)),"","Y")</f>
        <v>Y</v>
      </c>
      <c r="D935" s="6" t="s">
        <v>1534</v>
      </c>
      <c r="E935" s="6" t="s">
        <v>1536</v>
      </c>
      <c r="F935" s="6" t="s">
        <v>77</v>
      </c>
      <c r="G935" s="6">
        <v>1902</v>
      </c>
      <c r="H935" s="7">
        <v>2014</v>
      </c>
      <c r="I935" s="7">
        <v>2766</v>
      </c>
      <c r="J935" s="7">
        <v>0</v>
      </c>
      <c r="K935" s="7">
        <v>6840</v>
      </c>
      <c r="L935" s="7">
        <v>2218</v>
      </c>
      <c r="M935" s="7">
        <v>0</v>
      </c>
      <c r="N935" s="7">
        <v>0</v>
      </c>
      <c r="O935" s="7">
        <v>0</v>
      </c>
      <c r="P935" s="7">
        <v>183</v>
      </c>
      <c r="Q935" s="7">
        <v>0</v>
      </c>
      <c r="R935" s="7">
        <v>0</v>
      </c>
      <c r="S935" s="7">
        <v>0</v>
      </c>
      <c r="T935" s="8">
        <f>SUM(IO_Pre_14[[#This Row],[JANUARY]:[DECEMBER]])</f>
        <v>14021</v>
      </c>
      <c r="U935" s="14" t="s">
        <v>1501</v>
      </c>
    </row>
    <row r="936" spans="1:21" x14ac:dyDescent="0.25">
      <c r="A936" s="6" t="s">
        <v>778</v>
      </c>
      <c r="B936" s="6" t="str">
        <f>IF(ISERROR(VLOOKUP(IO_Pre_14[[#This Row],[APP_ID]],Table7[APPL_ID],1,FALSE)),"","Y")</f>
        <v>Y</v>
      </c>
      <c r="C936" s="6" t="str">
        <f>IF(ISERROR(VLOOKUP(IO_Pre_14[[#This Row],[APP_ID]],Sheet1!$C$2:$C$9,1,FALSE)),"","Y")</f>
        <v>Y</v>
      </c>
      <c r="D936" s="6" t="s">
        <v>1534</v>
      </c>
      <c r="E936" s="6" t="s">
        <v>1539</v>
      </c>
      <c r="F936" s="6" t="s">
        <v>779</v>
      </c>
      <c r="G936" s="6">
        <v>1908</v>
      </c>
      <c r="H936" s="7">
        <v>12072</v>
      </c>
      <c r="I936" s="7">
        <v>0</v>
      </c>
      <c r="J936" s="7">
        <v>0</v>
      </c>
      <c r="K936" s="7">
        <v>4160</v>
      </c>
      <c r="L936" s="7">
        <v>52320</v>
      </c>
      <c r="M936" s="7">
        <v>48920</v>
      </c>
      <c r="N936" s="7">
        <v>53607</v>
      </c>
      <c r="O936" s="7">
        <v>32630</v>
      </c>
      <c r="P936" s="7">
        <v>8608</v>
      </c>
      <c r="Q936" s="7">
        <v>37025</v>
      </c>
      <c r="R936" s="7">
        <v>28574</v>
      </c>
      <c r="S936" s="7">
        <v>3250</v>
      </c>
      <c r="T936" s="8">
        <f>SUM(IO_Pre_14[[#This Row],[JANUARY]:[DECEMBER]])</f>
        <v>281166</v>
      </c>
      <c r="U936" s="11"/>
    </row>
    <row r="937" spans="1:21" x14ac:dyDescent="0.25">
      <c r="A937" s="6" t="s">
        <v>1472</v>
      </c>
      <c r="B937" s="6" t="str">
        <f>IF(ISERROR(VLOOKUP(IO_Pre_14[[#This Row],[APP_ID]],Table7[APPL_ID],1,FALSE)),"","Y")</f>
        <v>Y</v>
      </c>
      <c r="C937" s="6" t="str">
        <f>IF(ISERROR(VLOOKUP(IO_Pre_14[[#This Row],[APP_ID]],Sheet1!$C$2:$C$9,1,FALSE)),"","Y")</f>
        <v>Y</v>
      </c>
      <c r="D937" s="6" t="s">
        <v>1534</v>
      </c>
      <c r="E937" s="6" t="s">
        <v>1536</v>
      </c>
      <c r="F937" s="6" t="s">
        <v>1473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0</v>
      </c>
      <c r="N937" s="7">
        <v>0</v>
      </c>
      <c r="O937" s="7">
        <v>0</v>
      </c>
      <c r="P937" s="7">
        <v>0</v>
      </c>
      <c r="Q937" s="7">
        <v>0</v>
      </c>
      <c r="R937" s="7">
        <v>0</v>
      </c>
      <c r="S937" s="7">
        <v>0</v>
      </c>
      <c r="T937" s="8">
        <f>SUM(IO_Pre_14[[#This Row],[JANUARY]:[DECEMBER]])</f>
        <v>0</v>
      </c>
      <c r="U937" s="11"/>
    </row>
    <row r="938" spans="1:21" x14ac:dyDescent="0.25">
      <c r="A938" s="6" t="s">
        <v>753</v>
      </c>
      <c r="B938" s="6" t="str">
        <f>IF(ISERROR(VLOOKUP(IO_Pre_14[[#This Row],[APP_ID]],Table7[APPL_ID],1,FALSE)),"","Y")</f>
        <v>Y</v>
      </c>
      <c r="C938" s="6" t="str">
        <f>IF(ISERROR(VLOOKUP(IO_Pre_14[[#This Row],[APP_ID]],Sheet1!$C$2:$C$9,1,FALSE)),"","Y")</f>
        <v>Y</v>
      </c>
      <c r="D938" s="6" t="s">
        <v>1534</v>
      </c>
      <c r="E938" s="6" t="s">
        <v>1539</v>
      </c>
      <c r="F938" s="6" t="s">
        <v>754</v>
      </c>
      <c r="G938" s="6">
        <v>1908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7">
        <v>0</v>
      </c>
      <c r="N938" s="7">
        <v>0</v>
      </c>
      <c r="O938" s="7">
        <v>0</v>
      </c>
      <c r="P938" s="7">
        <v>0</v>
      </c>
      <c r="Q938" s="7">
        <v>0</v>
      </c>
      <c r="R938" s="7">
        <v>0</v>
      </c>
      <c r="S938" s="7">
        <v>0</v>
      </c>
      <c r="T938" s="8">
        <f>SUM(IO_Pre_14[[#This Row],[JANUARY]:[DECEMBER]])</f>
        <v>0</v>
      </c>
      <c r="U938" s="11"/>
    </row>
    <row r="939" spans="1:21" x14ac:dyDescent="0.25">
      <c r="A939" s="6" t="s">
        <v>558</v>
      </c>
      <c r="B939" s="6" t="str">
        <f>IF(ISERROR(VLOOKUP(IO_Pre_14[[#This Row],[APP_ID]],Table7[APPL_ID],1,FALSE)),"","Y")</f>
        <v>Y</v>
      </c>
      <c r="C939" s="6" t="str">
        <f>IF(ISERROR(VLOOKUP(IO_Pre_14[[#This Row],[APP_ID]],Sheet1!$C$2:$C$9,1,FALSE)),"","Y")</f>
        <v/>
      </c>
      <c r="D939" s="6" t="s">
        <v>1534</v>
      </c>
      <c r="E939" s="6" t="s">
        <v>1535</v>
      </c>
      <c r="F939" s="6" t="s">
        <v>559</v>
      </c>
      <c r="G939" s="6">
        <v>1908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7">
        <v>0</v>
      </c>
      <c r="N939" s="7">
        <v>0</v>
      </c>
      <c r="O939" s="7">
        <v>0</v>
      </c>
      <c r="P939" s="7">
        <v>0</v>
      </c>
      <c r="Q939" s="7">
        <v>0</v>
      </c>
      <c r="R939" s="7">
        <v>0</v>
      </c>
      <c r="S939" s="7">
        <v>0</v>
      </c>
      <c r="T939" s="8">
        <f>SUM(IO_Pre_14[[#This Row],[JANUARY]:[DECEMBER]])</f>
        <v>0</v>
      </c>
      <c r="U939" s="11"/>
    </row>
    <row r="940" spans="1:21" x14ac:dyDescent="0.25">
      <c r="A940" s="6" t="s">
        <v>175</v>
      </c>
      <c r="B940" s="6" t="str">
        <f>IF(ISERROR(VLOOKUP(IO_Pre_14[[#This Row],[APP_ID]],Table7[APPL_ID],1,FALSE)),"","Y")</f>
        <v>Y</v>
      </c>
      <c r="C940" s="6" t="str">
        <f>IF(ISERROR(VLOOKUP(IO_Pre_14[[#This Row],[APP_ID]],Sheet1!$C$2:$C$9,1,FALSE)),"","Y")</f>
        <v/>
      </c>
      <c r="D940" s="6" t="s">
        <v>1534</v>
      </c>
      <c r="E940" s="6" t="s">
        <v>1535</v>
      </c>
      <c r="F940" s="6" t="s">
        <v>176</v>
      </c>
      <c r="G940" s="13">
        <v>1914</v>
      </c>
      <c r="H940" s="7">
        <v>6138</v>
      </c>
      <c r="I940" s="7">
        <v>2777</v>
      </c>
      <c r="J940" s="7">
        <v>3069</v>
      </c>
      <c r="K940" s="7">
        <v>2970</v>
      </c>
      <c r="L940" s="7">
        <v>1535</v>
      </c>
      <c r="M940" s="7">
        <v>1485</v>
      </c>
      <c r="N940" s="7">
        <v>1535</v>
      </c>
      <c r="O940" s="7">
        <v>9207</v>
      </c>
      <c r="P940" s="7">
        <v>11880</v>
      </c>
      <c r="Q940" s="7">
        <v>12276</v>
      </c>
      <c r="R940" s="7">
        <v>11880</v>
      </c>
      <c r="S940" s="7">
        <v>12276</v>
      </c>
      <c r="T940" s="8">
        <f>SUM(IO_Pre_14[[#This Row],[JANUARY]:[DECEMBER]])</f>
        <v>77028</v>
      </c>
      <c r="U940" t="s">
        <v>1498</v>
      </c>
    </row>
    <row r="941" spans="1:21" x14ac:dyDescent="0.25">
      <c r="A941" s="6" t="s">
        <v>1058</v>
      </c>
      <c r="B941" s="6" t="str">
        <f>IF(ISERROR(VLOOKUP(IO_Pre_14[[#This Row],[APP_ID]],Table7[APPL_ID],1,FALSE)),"","Y")</f>
        <v>Y</v>
      </c>
      <c r="C941" s="6" t="str">
        <f>IF(ISERROR(VLOOKUP(IO_Pre_14[[#This Row],[APP_ID]],Sheet1!$C$2:$C$9,1,FALSE)),"","Y")</f>
        <v/>
      </c>
      <c r="D941" s="6" t="s">
        <v>1534</v>
      </c>
      <c r="E941" s="6" t="s">
        <v>1540</v>
      </c>
      <c r="F941" s="6" t="s">
        <v>1059</v>
      </c>
      <c r="G941" s="6">
        <v>1855</v>
      </c>
      <c r="H941" s="7">
        <v>159</v>
      </c>
      <c r="I941" s="7">
        <v>47</v>
      </c>
      <c r="J941" s="7">
        <v>606</v>
      </c>
      <c r="K941" s="7">
        <v>1742</v>
      </c>
      <c r="L941" s="7">
        <v>1082</v>
      </c>
      <c r="M941" s="7">
        <v>98</v>
      </c>
      <c r="N941" s="7">
        <v>264</v>
      </c>
      <c r="O941" s="7">
        <v>78</v>
      </c>
      <c r="P941" s="7">
        <v>97</v>
      </c>
      <c r="Q941" s="7">
        <v>16</v>
      </c>
      <c r="R941" s="7">
        <v>7</v>
      </c>
      <c r="S941" s="7">
        <v>7</v>
      </c>
      <c r="T941" s="8">
        <f>SUM(IO_Pre_14[[#This Row],[JANUARY]:[DECEMBER]])</f>
        <v>4203</v>
      </c>
      <c r="U941" s="11"/>
    </row>
    <row r="942" spans="1:21" x14ac:dyDescent="0.25">
      <c r="A942" s="6" t="s">
        <v>1105</v>
      </c>
      <c r="B942" s="6" t="str">
        <f>IF(ISERROR(VLOOKUP(IO_Pre_14[[#This Row],[APP_ID]],Table7[APPL_ID],1,FALSE)),"","Y")</f>
        <v>Y</v>
      </c>
      <c r="C942" s="6" t="str">
        <f>IF(ISERROR(VLOOKUP(IO_Pre_14[[#This Row],[APP_ID]],Sheet1!$C$2:$C$9,1,FALSE)),"","Y")</f>
        <v/>
      </c>
      <c r="D942" s="6" t="s">
        <v>1534</v>
      </c>
      <c r="E942" s="6" t="s">
        <v>1540</v>
      </c>
      <c r="F942" s="6" t="s">
        <v>1059</v>
      </c>
      <c r="G942" s="6">
        <v>1879</v>
      </c>
      <c r="H942" s="7">
        <v>128</v>
      </c>
      <c r="I942" s="7">
        <v>1542</v>
      </c>
      <c r="J942" s="7">
        <v>1861</v>
      </c>
      <c r="K942" s="7">
        <v>1809</v>
      </c>
      <c r="L942" s="7">
        <v>260</v>
      </c>
      <c r="M942" s="7">
        <v>0</v>
      </c>
      <c r="N942" s="7">
        <v>0</v>
      </c>
      <c r="O942" s="7">
        <v>0</v>
      </c>
      <c r="P942" s="7">
        <v>0</v>
      </c>
      <c r="Q942" s="7">
        <v>0</v>
      </c>
      <c r="R942" s="7">
        <v>0</v>
      </c>
      <c r="S942" s="7">
        <v>0</v>
      </c>
      <c r="T942" s="8">
        <f>SUM(IO_Pre_14[[#This Row],[JANUARY]:[DECEMBER]])</f>
        <v>5600</v>
      </c>
      <c r="U942" s="11"/>
    </row>
    <row r="943" spans="1:21" x14ac:dyDescent="0.25">
      <c r="A943" s="6" t="s">
        <v>412</v>
      </c>
      <c r="B943" s="6" t="str">
        <f>IF(ISERROR(VLOOKUP(IO_Pre_14[[#This Row],[APP_ID]],Table7[APPL_ID],1,FALSE)),"","Y")</f>
        <v>Y</v>
      </c>
      <c r="C943" s="6" t="str">
        <f>IF(ISERROR(VLOOKUP(IO_Pre_14[[#This Row],[APP_ID]],Sheet1!$C$2:$C$9,1,FALSE)),"","Y")</f>
        <v/>
      </c>
      <c r="D943" s="6" t="s">
        <v>1534</v>
      </c>
      <c r="E943" s="6" t="s">
        <v>1541</v>
      </c>
      <c r="F943" s="6" t="s">
        <v>413</v>
      </c>
      <c r="G943" s="6">
        <v>1853</v>
      </c>
      <c r="H943" s="7">
        <v>1337</v>
      </c>
      <c r="I943" s="7">
        <v>385</v>
      </c>
      <c r="J943" s="7">
        <v>811</v>
      </c>
      <c r="K943" s="7">
        <v>1511</v>
      </c>
      <c r="L943" s="7">
        <v>2852</v>
      </c>
      <c r="M943" s="7">
        <v>3667</v>
      </c>
      <c r="N943" s="7">
        <v>3612</v>
      </c>
      <c r="O943" s="7">
        <v>3657</v>
      </c>
      <c r="P943" s="7">
        <v>3154</v>
      </c>
      <c r="Q943" s="7">
        <v>2589</v>
      </c>
      <c r="R943" s="7">
        <v>1555</v>
      </c>
      <c r="S943" s="7">
        <v>1179</v>
      </c>
      <c r="T943" s="8">
        <f>SUM(IO_Pre_14[[#This Row],[JANUARY]:[DECEMBER]])</f>
        <v>26309</v>
      </c>
      <c r="U943" s="11"/>
    </row>
    <row r="944" spans="1:21" x14ac:dyDescent="0.25">
      <c r="A944" s="6" t="s">
        <v>328</v>
      </c>
      <c r="B944" s="6" t="str">
        <f>IF(ISERROR(VLOOKUP(IO_Pre_14[[#This Row],[APP_ID]],Table7[APPL_ID],1,FALSE)),"","Y")</f>
        <v>Y</v>
      </c>
      <c r="C944" s="6" t="str">
        <f>IF(ISERROR(VLOOKUP(IO_Pre_14[[#This Row],[APP_ID]],Sheet1!$C$2:$C$9,1,FALSE)),"","Y")</f>
        <v/>
      </c>
      <c r="D944" s="6" t="s">
        <v>1534</v>
      </c>
      <c r="E944" s="6" t="s">
        <v>1542</v>
      </c>
      <c r="F944" s="6" t="s">
        <v>329</v>
      </c>
      <c r="G944" s="6">
        <v>1850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7">
        <v>0</v>
      </c>
      <c r="N944" s="7">
        <v>0</v>
      </c>
      <c r="O944" s="7">
        <v>0</v>
      </c>
      <c r="P944" s="7">
        <v>0</v>
      </c>
      <c r="Q944" s="7">
        <v>0</v>
      </c>
      <c r="R944" s="7">
        <v>0</v>
      </c>
      <c r="S944" s="7">
        <v>0</v>
      </c>
      <c r="T944" s="8">
        <f>SUM(IO_Pre_14[[#This Row],[JANUARY]:[DECEMBER]])</f>
        <v>0</v>
      </c>
      <c r="U944" s="11"/>
    </row>
    <row r="945" spans="1:21" x14ac:dyDescent="0.25">
      <c r="A945" s="6" t="s">
        <v>569</v>
      </c>
      <c r="B945" s="6" t="str">
        <f>IF(ISERROR(VLOOKUP(IO_Pre_14[[#This Row],[APP_ID]],Table7[APPL_ID],1,FALSE)),"","Y")</f>
        <v>Y</v>
      </c>
      <c r="C945" s="6" t="str">
        <f>IF(ISERROR(VLOOKUP(IO_Pre_14[[#This Row],[APP_ID]],Sheet1!$C$2:$C$9,1,FALSE)),"","Y")</f>
        <v/>
      </c>
      <c r="D945" s="6" t="s">
        <v>1534</v>
      </c>
      <c r="E945" s="6" t="s">
        <v>1543</v>
      </c>
      <c r="F945" s="6" t="s">
        <v>77</v>
      </c>
      <c r="G945" s="6">
        <v>1892</v>
      </c>
      <c r="H945" s="7">
        <v>0</v>
      </c>
      <c r="I945" s="7">
        <v>9349</v>
      </c>
      <c r="J945" s="7">
        <v>2158</v>
      </c>
      <c r="K945" s="7">
        <v>6438</v>
      </c>
      <c r="L945" s="7">
        <v>0</v>
      </c>
      <c r="M945" s="7">
        <v>0</v>
      </c>
      <c r="N945" s="7">
        <v>0</v>
      </c>
      <c r="O945" s="7">
        <v>0</v>
      </c>
      <c r="P945" s="7">
        <v>0</v>
      </c>
      <c r="Q945" s="7">
        <v>6660</v>
      </c>
      <c r="R945" s="7">
        <v>0</v>
      </c>
      <c r="S945" s="7">
        <v>4980</v>
      </c>
      <c r="T945" s="8">
        <f>SUM(IO_Pre_14[[#This Row],[JANUARY]:[DECEMBER]])</f>
        <v>29585</v>
      </c>
      <c r="U945" s="14" t="s">
        <v>1501</v>
      </c>
    </row>
    <row r="946" spans="1:21" x14ac:dyDescent="0.25">
      <c r="A946" s="6" t="s">
        <v>1443</v>
      </c>
      <c r="B946" s="6" t="str">
        <f>IF(ISERROR(VLOOKUP(IO_Pre_14[[#This Row],[APP_ID]],Table7[APPL_ID],1,FALSE)),"","Y")</f>
        <v>Y</v>
      </c>
      <c r="C946" s="6" t="str">
        <f>IF(ISERROR(VLOOKUP(IO_Pre_14[[#This Row],[APP_ID]],Sheet1!$C$2:$C$9,1,FALSE)),"","Y")</f>
        <v/>
      </c>
      <c r="D946" s="6" t="s">
        <v>1534</v>
      </c>
      <c r="E946" s="6" t="s">
        <v>1541</v>
      </c>
      <c r="F946" s="6" t="s">
        <v>77</v>
      </c>
      <c r="G946" s="6">
        <v>1887</v>
      </c>
      <c r="H946" s="7">
        <v>257</v>
      </c>
      <c r="I946" s="7">
        <v>1612</v>
      </c>
      <c r="J946" s="7">
        <v>67</v>
      </c>
      <c r="K946" s="7">
        <v>23</v>
      </c>
      <c r="L946" s="7">
        <v>1047</v>
      </c>
      <c r="M946" s="7">
        <v>0</v>
      </c>
      <c r="N946" s="7">
        <v>0</v>
      </c>
      <c r="O946" s="7">
        <v>0</v>
      </c>
      <c r="P946" s="7">
        <v>0</v>
      </c>
      <c r="Q946" s="7">
        <v>0</v>
      </c>
      <c r="R946" s="7">
        <v>0</v>
      </c>
      <c r="S946" s="7">
        <v>0</v>
      </c>
      <c r="T946" s="8">
        <f>SUM(IO_Pre_14[[#This Row],[JANUARY]:[DECEMBER]])</f>
        <v>3006</v>
      </c>
      <c r="U946" s="14" t="s">
        <v>1501</v>
      </c>
    </row>
    <row r="947" spans="1:21" x14ac:dyDescent="0.25">
      <c r="A947" s="6" t="s">
        <v>576</v>
      </c>
      <c r="B947" s="6" t="str">
        <f>IF(ISERROR(VLOOKUP(IO_Pre_14[[#This Row],[APP_ID]],Table7[APPL_ID],1,FALSE)),"","Y")</f>
        <v>Y</v>
      </c>
      <c r="C947" s="6" t="str">
        <f>IF(ISERROR(VLOOKUP(IO_Pre_14[[#This Row],[APP_ID]],Sheet1!$C$2:$C$9,1,FALSE)),"","Y")</f>
        <v/>
      </c>
      <c r="D947" s="6" t="s">
        <v>1534</v>
      </c>
      <c r="E947" s="6" t="s">
        <v>1543</v>
      </c>
      <c r="F947" s="6" t="s">
        <v>77</v>
      </c>
      <c r="G947" s="6">
        <v>1853</v>
      </c>
      <c r="H947" s="7">
        <v>2459</v>
      </c>
      <c r="I947" s="7">
        <v>2681</v>
      </c>
      <c r="J947" s="7">
        <v>2289</v>
      </c>
      <c r="K947" s="7">
        <v>1954</v>
      </c>
      <c r="L947" s="7">
        <v>5060</v>
      </c>
      <c r="M947" s="7">
        <v>4900</v>
      </c>
      <c r="N947" s="7">
        <v>5060</v>
      </c>
      <c r="O947" s="7">
        <v>5060</v>
      </c>
      <c r="P947" s="7">
        <v>4900</v>
      </c>
      <c r="Q947" s="7">
        <v>5060</v>
      </c>
      <c r="R947" s="7">
        <v>2400</v>
      </c>
      <c r="S947" s="7">
        <v>2480</v>
      </c>
      <c r="T947" s="8">
        <f>SUM(IO_Pre_14[[#This Row],[JANUARY]:[DECEMBER]])</f>
        <v>44303</v>
      </c>
      <c r="U947" s="14" t="s">
        <v>1501</v>
      </c>
    </row>
    <row r="948" spans="1:21" x14ac:dyDescent="0.25">
      <c r="A948" s="6" t="s">
        <v>1065</v>
      </c>
      <c r="B948" s="6" t="str">
        <f>IF(ISERROR(VLOOKUP(IO_Pre_14[[#This Row],[APP_ID]],Table7[APPL_ID],1,FALSE)),"","Y")</f>
        <v>Y</v>
      </c>
      <c r="C948" s="6" t="str">
        <f>IF(ISERROR(VLOOKUP(IO_Pre_14[[#This Row],[APP_ID]],Sheet1!$C$2:$C$9,1,FALSE)),"","Y")</f>
        <v/>
      </c>
      <c r="D948" s="6" t="s">
        <v>1534</v>
      </c>
      <c r="E948" s="6" t="s">
        <v>1547</v>
      </c>
      <c r="F948" s="6" t="s">
        <v>1066</v>
      </c>
      <c r="G948" s="6">
        <v>1872</v>
      </c>
      <c r="H948" s="7">
        <v>1930</v>
      </c>
      <c r="I948" s="7">
        <v>1930</v>
      </c>
      <c r="J948" s="7">
        <v>1930</v>
      </c>
      <c r="K948" s="7">
        <v>1930</v>
      </c>
      <c r="L948" s="7">
        <v>1930</v>
      </c>
      <c r="M948" s="7">
        <v>1930</v>
      </c>
      <c r="N948" s="7">
        <v>1930</v>
      </c>
      <c r="O948" s="7">
        <v>1930</v>
      </c>
      <c r="P948" s="7">
        <v>1930</v>
      </c>
      <c r="Q948" s="7">
        <v>1930</v>
      </c>
      <c r="R948" s="7">
        <v>1930</v>
      </c>
      <c r="S948" s="7">
        <v>1930</v>
      </c>
      <c r="T948" s="8">
        <f>SUM(IO_Pre_14[[#This Row],[JANUARY]:[DECEMBER]])</f>
        <v>23160</v>
      </c>
      <c r="U948" s="11"/>
    </row>
    <row r="949" spans="1:21" x14ac:dyDescent="0.25">
      <c r="A949" s="6" t="s">
        <v>870</v>
      </c>
      <c r="B949" s="6" t="str">
        <f>IF(ISERROR(VLOOKUP(IO_Pre_14[[#This Row],[APP_ID]],Table7[APPL_ID],1,FALSE)),"","Y")</f>
        <v>Y</v>
      </c>
      <c r="C949" s="6" t="str">
        <f>IF(ISERROR(VLOOKUP(IO_Pre_14[[#This Row],[APP_ID]],Sheet1!$C$2:$C$9,1,FALSE)),"","Y")</f>
        <v/>
      </c>
      <c r="D949" s="6" t="s">
        <v>1534</v>
      </c>
      <c r="E949" s="6" t="s">
        <v>1547</v>
      </c>
      <c r="F949" s="6" t="s">
        <v>871</v>
      </c>
      <c r="G949" s="6">
        <v>1880</v>
      </c>
      <c r="H949" s="7">
        <v>2945</v>
      </c>
      <c r="I949" s="7">
        <v>2660</v>
      </c>
      <c r="J949" s="7">
        <v>2697</v>
      </c>
      <c r="K949" s="7">
        <v>2610</v>
      </c>
      <c r="L949" s="7">
        <v>2573</v>
      </c>
      <c r="M949" s="7">
        <v>2370</v>
      </c>
      <c r="N949" s="7">
        <v>2449</v>
      </c>
      <c r="O949" s="7">
        <v>2139</v>
      </c>
      <c r="P949" s="7">
        <v>2070</v>
      </c>
      <c r="Q949" s="7">
        <v>2139</v>
      </c>
      <c r="R949" s="7">
        <v>2070</v>
      </c>
      <c r="S949" s="7">
        <v>2449</v>
      </c>
      <c r="T949" s="8">
        <f>SUM(IO_Pre_14[[#This Row],[JANUARY]:[DECEMBER]])</f>
        <v>29171</v>
      </c>
      <c r="U949" s="11"/>
    </row>
    <row r="950" spans="1:21" x14ac:dyDescent="0.25">
      <c r="A950" s="6" t="s">
        <v>1375</v>
      </c>
      <c r="B950" s="6" t="str">
        <f>IF(ISERROR(VLOOKUP(IO_Pre_14[[#This Row],[APP_ID]],Table7[APPL_ID],1,FALSE)),"","Y")</f>
        <v>Y</v>
      </c>
      <c r="C950" s="6" t="str">
        <f>IF(ISERROR(VLOOKUP(IO_Pre_14[[#This Row],[APP_ID]],Sheet1!$C$2:$C$9,1,FALSE)),"","Y")</f>
        <v/>
      </c>
      <c r="D950" s="6" t="s">
        <v>1534</v>
      </c>
      <c r="E950" s="6" t="s">
        <v>1542</v>
      </c>
      <c r="F950" s="6" t="s">
        <v>1376</v>
      </c>
      <c r="G950" s="6">
        <v>1912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7">
        <v>0</v>
      </c>
      <c r="N950" s="7">
        <v>0</v>
      </c>
      <c r="O950" s="7">
        <v>0</v>
      </c>
      <c r="P950" s="7">
        <v>0</v>
      </c>
      <c r="Q950" s="7">
        <v>0</v>
      </c>
      <c r="R950" s="7">
        <v>0</v>
      </c>
      <c r="S950" s="7">
        <v>0</v>
      </c>
      <c r="T950" s="8">
        <f>SUM(IO_Pre_14[[#This Row],[JANUARY]:[DECEMBER]])</f>
        <v>0</v>
      </c>
      <c r="U950" s="11"/>
    </row>
    <row r="951" spans="1:21" x14ac:dyDescent="0.25">
      <c r="A951" s="6" t="s">
        <v>1409</v>
      </c>
      <c r="B951" s="6" t="str">
        <f>IF(ISERROR(VLOOKUP(IO_Pre_14[[#This Row],[APP_ID]],Table7[APPL_ID],1,FALSE)),"","Y")</f>
        <v>Y</v>
      </c>
      <c r="C951" s="6" t="str">
        <f>IF(ISERROR(VLOOKUP(IO_Pre_14[[#This Row],[APP_ID]],Sheet1!$C$2:$C$9,1,FALSE)),"","Y")</f>
        <v/>
      </c>
      <c r="D951" s="6" t="s">
        <v>1534</v>
      </c>
      <c r="E951" s="6" t="s">
        <v>1550</v>
      </c>
      <c r="F951" s="6" t="s">
        <v>1376</v>
      </c>
      <c r="G951" s="6">
        <v>1906</v>
      </c>
      <c r="H951" s="7">
        <v>0</v>
      </c>
      <c r="I951" s="7">
        <v>0</v>
      </c>
      <c r="J951" s="7">
        <v>0</v>
      </c>
      <c r="K951" s="7">
        <v>496.57</v>
      </c>
      <c r="L951" s="7">
        <v>1861.89</v>
      </c>
      <c r="M951" s="7">
        <v>1910.45</v>
      </c>
      <c r="N951" s="7">
        <v>1682.16</v>
      </c>
      <c r="O951" s="7">
        <v>1416.11</v>
      </c>
      <c r="P951" s="7">
        <v>1496.76</v>
      </c>
      <c r="Q951" s="7">
        <v>900.47</v>
      </c>
      <c r="R951" s="7">
        <v>0</v>
      </c>
      <c r="S951" s="7">
        <v>0</v>
      </c>
      <c r="T951" s="8">
        <f>SUM(IO_Pre_14[[#This Row],[JANUARY]:[DECEMBER]])</f>
        <v>9764.409999999998</v>
      </c>
      <c r="U951" s="11"/>
    </row>
    <row r="952" spans="1:21" x14ac:dyDescent="0.25">
      <c r="A952" s="6" t="s">
        <v>240</v>
      </c>
      <c r="B952" s="6" t="str">
        <f>IF(ISERROR(VLOOKUP(IO_Pre_14[[#This Row],[APP_ID]],Table7[APPL_ID],1,FALSE)),"","Y")</f>
        <v>Y</v>
      </c>
      <c r="C952" s="6" t="str">
        <f>IF(ISERROR(VLOOKUP(IO_Pre_14[[#This Row],[APP_ID]],Sheet1!$C$2:$C$9,1,FALSE)),"","Y")</f>
        <v/>
      </c>
      <c r="D952" s="6" t="s">
        <v>1534</v>
      </c>
      <c r="E952" s="6" t="s">
        <v>1542</v>
      </c>
      <c r="F952" s="6" t="s">
        <v>241</v>
      </c>
      <c r="G952" s="6">
        <v>1883</v>
      </c>
      <c r="H952" s="7">
        <v>0</v>
      </c>
      <c r="I952" s="7">
        <v>0</v>
      </c>
      <c r="J952" s="7">
        <v>0</v>
      </c>
      <c r="K952" s="7">
        <v>14848</v>
      </c>
      <c r="L952" s="7">
        <v>127415</v>
      </c>
      <c r="M952" s="7">
        <v>133617</v>
      </c>
      <c r="N952" s="7">
        <v>132052</v>
      </c>
      <c r="O952" s="7">
        <v>97589</v>
      </c>
      <c r="P952" s="7">
        <v>26542</v>
      </c>
      <c r="Q952" s="7">
        <v>21131</v>
      </c>
      <c r="R952" s="7">
        <v>0</v>
      </c>
      <c r="S952" s="7">
        <v>0</v>
      </c>
      <c r="T952" s="8">
        <f>SUM(IO_Pre_14[[#This Row],[JANUARY]:[DECEMBER]])</f>
        <v>553194</v>
      </c>
      <c r="U952" s="11"/>
    </row>
    <row r="953" spans="1:21" x14ac:dyDescent="0.25">
      <c r="A953" s="6" t="s">
        <v>331</v>
      </c>
      <c r="B953" s="6" t="str">
        <f>IF(ISERROR(VLOOKUP(IO_Pre_14[[#This Row],[APP_ID]],Table7[APPL_ID],1,FALSE)),"","Y")</f>
        <v>Y</v>
      </c>
      <c r="C953" s="6" t="str">
        <f>IF(ISERROR(VLOOKUP(IO_Pre_14[[#This Row],[APP_ID]],Sheet1!$C$2:$C$9,1,FALSE)),"","Y")</f>
        <v/>
      </c>
      <c r="D953" s="6" t="s">
        <v>1534</v>
      </c>
      <c r="E953" s="6" t="s">
        <v>1535</v>
      </c>
      <c r="F953" s="6" t="s">
        <v>241</v>
      </c>
      <c r="G953" s="6">
        <v>1914</v>
      </c>
      <c r="H953" s="7">
        <v>0</v>
      </c>
      <c r="I953" s="7">
        <v>0</v>
      </c>
      <c r="J953" s="7">
        <v>0</v>
      </c>
      <c r="K953" s="7">
        <v>16</v>
      </c>
      <c r="L953" s="7">
        <v>1313</v>
      </c>
      <c r="M953" s="7">
        <v>1442</v>
      </c>
      <c r="N953" s="7">
        <v>2416</v>
      </c>
      <c r="O953" s="7">
        <v>1162</v>
      </c>
      <c r="P953" s="7">
        <v>71</v>
      </c>
      <c r="Q953" s="7">
        <v>2971</v>
      </c>
      <c r="R953" s="7">
        <v>0</v>
      </c>
      <c r="S953" s="7">
        <v>0</v>
      </c>
      <c r="T953" s="8">
        <f>SUM(IO_Pre_14[[#This Row],[JANUARY]:[DECEMBER]])</f>
        <v>9391</v>
      </c>
      <c r="U953" s="11"/>
    </row>
    <row r="954" spans="1:21" x14ac:dyDescent="0.25">
      <c r="A954" s="6" t="s">
        <v>1457</v>
      </c>
      <c r="B954" s="6" t="str">
        <f>IF(ISERROR(VLOOKUP(IO_Pre_14[[#This Row],[APP_ID]],Table7[APPL_ID],1,FALSE)),"","Y")</f>
        <v>Y</v>
      </c>
      <c r="C954" s="6" t="str">
        <f>IF(ISERROR(VLOOKUP(IO_Pre_14[[#This Row],[APP_ID]],Sheet1!$C$2:$C$9,1,FALSE)),"","Y")</f>
        <v/>
      </c>
      <c r="D954" s="6" t="s">
        <v>1534</v>
      </c>
      <c r="E954" s="6" t="s">
        <v>1547</v>
      </c>
      <c r="F954" s="6" t="s">
        <v>1458</v>
      </c>
      <c r="G954" s="6">
        <v>1902</v>
      </c>
      <c r="H954" s="7">
        <v>491.9</v>
      </c>
      <c r="I954" s="7">
        <v>444.3</v>
      </c>
      <c r="J954" s="7">
        <v>491.9</v>
      </c>
      <c r="K954" s="7">
        <v>610.1</v>
      </c>
      <c r="L954" s="7">
        <v>1048.9000000000001</v>
      </c>
      <c r="M954" s="7">
        <v>1182</v>
      </c>
      <c r="N954" s="7">
        <v>1137.5</v>
      </c>
      <c r="O954" s="7">
        <v>1137.5</v>
      </c>
      <c r="P954" s="7">
        <v>1044.9000000000001</v>
      </c>
      <c r="Q954" s="7">
        <v>676.6</v>
      </c>
      <c r="R954" s="7">
        <v>99.2</v>
      </c>
      <c r="S954" s="7">
        <v>347.1</v>
      </c>
      <c r="T954" s="8">
        <f>SUM(IO_Pre_14[[#This Row],[JANUARY]:[DECEMBER]])</f>
        <v>8711.9000000000015</v>
      </c>
      <c r="U954" s="11"/>
    </row>
    <row r="955" spans="1:21" x14ac:dyDescent="0.25">
      <c r="A955" s="6" t="s">
        <v>561</v>
      </c>
      <c r="B955" s="6" t="str">
        <f>IF(ISERROR(VLOOKUP(IO_Pre_14[[#This Row],[APP_ID]],Table7[APPL_ID],1,FALSE)),"","Y")</f>
        <v>Y</v>
      </c>
      <c r="C955" s="6" t="str">
        <f>IF(ISERROR(VLOOKUP(IO_Pre_14[[#This Row],[APP_ID]],Sheet1!$C$2:$C$9,1,FALSE)),"","Y")</f>
        <v/>
      </c>
      <c r="D955" s="6" t="s">
        <v>1534</v>
      </c>
      <c r="E955" s="6" t="s">
        <v>1543</v>
      </c>
      <c r="F955" s="6" t="s">
        <v>77</v>
      </c>
      <c r="G955" s="6">
        <v>1873</v>
      </c>
      <c r="H955" s="7">
        <v>1753</v>
      </c>
      <c r="I955" s="7">
        <v>8769</v>
      </c>
      <c r="J955" s="7">
        <v>3457</v>
      </c>
      <c r="K955" s="7">
        <v>1469</v>
      </c>
      <c r="L955" s="7">
        <v>0</v>
      </c>
      <c r="M955" s="7">
        <v>0</v>
      </c>
      <c r="N955" s="7">
        <v>0</v>
      </c>
      <c r="O955" s="7">
        <v>0</v>
      </c>
      <c r="P955" s="7">
        <v>0</v>
      </c>
      <c r="Q955" s="7">
        <v>0</v>
      </c>
      <c r="R955" s="7">
        <v>330</v>
      </c>
      <c r="S955" s="7">
        <v>2430</v>
      </c>
      <c r="T955" s="8">
        <f>SUM(IO_Pre_14[[#This Row],[JANUARY]:[DECEMBER]])</f>
        <v>18208</v>
      </c>
      <c r="U955" s="14" t="s">
        <v>1501</v>
      </c>
    </row>
    <row r="956" spans="1:21" x14ac:dyDescent="0.25">
      <c r="A956" s="6" t="s">
        <v>471</v>
      </c>
      <c r="B956" s="6" t="str">
        <f>IF(ISERROR(VLOOKUP(IO_Pre_14[[#This Row],[APP_ID]],Table7[APPL_ID],1,FALSE)),"","Y")</f>
        <v>Y</v>
      </c>
      <c r="C956" s="6" t="str">
        <f>IF(ISERROR(VLOOKUP(IO_Pre_14[[#This Row],[APP_ID]],Sheet1!$C$2:$C$9,1,FALSE)),"","Y")</f>
        <v/>
      </c>
      <c r="D956" s="6" t="s">
        <v>1534</v>
      </c>
      <c r="E956" s="6" t="s">
        <v>1541</v>
      </c>
      <c r="F956" s="6" t="s">
        <v>472</v>
      </c>
      <c r="G956" s="6">
        <v>1856</v>
      </c>
      <c r="H956" s="7">
        <v>968</v>
      </c>
      <c r="I956" s="7">
        <v>3276</v>
      </c>
      <c r="J956" s="7">
        <v>4304</v>
      </c>
      <c r="K956" s="7">
        <v>4165</v>
      </c>
      <c r="L956" s="7">
        <v>4304</v>
      </c>
      <c r="M956" s="7">
        <v>2995</v>
      </c>
      <c r="N956" s="7">
        <v>693</v>
      </c>
      <c r="O956" s="7">
        <v>352</v>
      </c>
      <c r="P956" s="7">
        <v>113</v>
      </c>
      <c r="Q956" s="7">
        <v>0</v>
      </c>
      <c r="R956" s="7">
        <v>0</v>
      </c>
      <c r="S956" s="7">
        <v>0</v>
      </c>
      <c r="T956" s="8">
        <f>SUM(IO_Pre_14[[#This Row],[JANUARY]:[DECEMBER]])</f>
        <v>21170</v>
      </c>
      <c r="U956" s="11"/>
    </row>
    <row r="957" spans="1:21" x14ac:dyDescent="0.25">
      <c r="A957" s="6" t="s">
        <v>435</v>
      </c>
      <c r="B957" s="6" t="str">
        <f>IF(ISERROR(VLOOKUP(IO_Pre_14[[#This Row],[APP_ID]],Table7[APPL_ID],1,FALSE)),"","Y")</f>
        <v>Y</v>
      </c>
      <c r="C957" s="6" t="str">
        <f>IF(ISERROR(VLOOKUP(IO_Pre_14[[#This Row],[APP_ID]],Sheet1!$C$2:$C$9,1,FALSE)),"","Y")</f>
        <v/>
      </c>
      <c r="D957" s="6" t="s">
        <v>1534</v>
      </c>
      <c r="E957" s="6" t="s">
        <v>1542</v>
      </c>
      <c r="F957" s="6" t="s">
        <v>436</v>
      </c>
      <c r="G957" s="6">
        <v>1845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7">
        <v>0</v>
      </c>
      <c r="N957" s="7">
        <v>0</v>
      </c>
      <c r="O957" s="7">
        <v>0</v>
      </c>
      <c r="P957" s="7">
        <v>0</v>
      </c>
      <c r="Q957" s="7">
        <v>0</v>
      </c>
      <c r="R957" s="7">
        <v>0</v>
      </c>
      <c r="S957" s="7">
        <v>0</v>
      </c>
      <c r="T957" s="8">
        <f>SUM(IO_Pre_14[[#This Row],[JANUARY]:[DECEMBER]])</f>
        <v>0</v>
      </c>
      <c r="U957" s="11"/>
    </row>
    <row r="958" spans="1:21" x14ac:dyDescent="0.25">
      <c r="A958" s="6" t="s">
        <v>338</v>
      </c>
      <c r="B958" s="6" t="str">
        <f>IF(ISERROR(VLOOKUP(IO_Pre_14[[#This Row],[APP_ID]],Table7[APPL_ID],1,FALSE)),"","Y")</f>
        <v>Y</v>
      </c>
      <c r="C958" s="6" t="str">
        <f>IF(ISERROR(VLOOKUP(IO_Pre_14[[#This Row],[APP_ID]],Sheet1!$C$2:$C$9,1,FALSE)),"","Y")</f>
        <v/>
      </c>
      <c r="D958" s="6" t="s">
        <v>1534</v>
      </c>
      <c r="E958" s="6" t="s">
        <v>1541</v>
      </c>
      <c r="F958" s="6" t="s">
        <v>339</v>
      </c>
      <c r="G958" s="6">
        <v>1880</v>
      </c>
      <c r="H958" s="7">
        <v>579</v>
      </c>
      <c r="I958" s="7">
        <v>426</v>
      </c>
      <c r="J958" s="7">
        <v>523</v>
      </c>
      <c r="K958" s="7">
        <v>570</v>
      </c>
      <c r="L958" s="7">
        <v>934</v>
      </c>
      <c r="M958" s="7">
        <v>799</v>
      </c>
      <c r="N958" s="7">
        <v>853</v>
      </c>
      <c r="O958" s="7">
        <v>820</v>
      </c>
      <c r="P958" s="7">
        <v>872</v>
      </c>
      <c r="Q958" s="7">
        <v>613</v>
      </c>
      <c r="R958" s="7">
        <v>180</v>
      </c>
      <c r="S958" s="7">
        <v>162</v>
      </c>
      <c r="T958" s="8">
        <f>SUM(IO_Pre_14[[#This Row],[JANUARY]:[DECEMBER]])</f>
        <v>7331</v>
      </c>
      <c r="U958" s="11"/>
    </row>
    <row r="959" spans="1:21" x14ac:dyDescent="0.25">
      <c r="A959" s="6" t="s">
        <v>749</v>
      </c>
      <c r="B959" s="6" t="str">
        <f>IF(ISERROR(VLOOKUP(IO_Pre_14[[#This Row],[APP_ID]],Table7[APPL_ID],1,FALSE)),"","Y")</f>
        <v>Y</v>
      </c>
      <c r="C959" s="6" t="str">
        <f>IF(ISERROR(VLOOKUP(IO_Pre_14[[#This Row],[APP_ID]],Sheet1!$C$2:$C$9,1,FALSE)),"","Y")</f>
        <v/>
      </c>
      <c r="D959" s="6" t="s">
        <v>1534</v>
      </c>
      <c r="E959" s="6" t="s">
        <v>1552</v>
      </c>
      <c r="F959" s="6" t="s">
        <v>750</v>
      </c>
      <c r="G959" s="12">
        <v>1914</v>
      </c>
      <c r="H959" s="7">
        <v>0</v>
      </c>
      <c r="I959" s="7">
        <v>0</v>
      </c>
      <c r="J959" s="7">
        <v>0</v>
      </c>
      <c r="K959" s="7">
        <v>6597</v>
      </c>
      <c r="L959" s="7">
        <v>14476</v>
      </c>
      <c r="M959" s="7">
        <v>11310</v>
      </c>
      <c r="N959" s="7">
        <v>11834</v>
      </c>
      <c r="O959" s="7">
        <v>11525</v>
      </c>
      <c r="P959" s="7">
        <v>10324</v>
      </c>
      <c r="Q959" s="7">
        <v>0</v>
      </c>
      <c r="R959" s="7">
        <v>0</v>
      </c>
      <c r="S959" s="7">
        <v>0</v>
      </c>
      <c r="T959" s="8">
        <f>SUM(IO_Pre_14[[#This Row],[JANUARY]:[DECEMBER]])</f>
        <v>66066</v>
      </c>
      <c r="U959" s="11"/>
    </row>
    <row r="960" spans="1:21" x14ac:dyDescent="0.25">
      <c r="A960" s="6" t="s">
        <v>371</v>
      </c>
      <c r="B960" s="6" t="str">
        <f>IF(ISERROR(VLOOKUP(IO_Pre_14[[#This Row],[APP_ID]],Table7[APPL_ID],1,FALSE)),"","Y")</f>
        <v>Y</v>
      </c>
      <c r="C960" s="6" t="str">
        <f>IF(ISERROR(VLOOKUP(IO_Pre_14[[#This Row],[APP_ID]],Sheet1!$C$2:$C$9,1,FALSE)),"","Y")</f>
        <v/>
      </c>
      <c r="D960" s="6" t="s">
        <v>1534</v>
      </c>
      <c r="E960" s="6" t="s">
        <v>1543</v>
      </c>
      <c r="F960" s="6" t="s">
        <v>339</v>
      </c>
      <c r="G960" s="6">
        <v>1854</v>
      </c>
      <c r="H960" s="7">
        <v>22</v>
      </c>
      <c r="I960" s="7">
        <v>15</v>
      </c>
      <c r="J960" s="7">
        <v>0</v>
      </c>
      <c r="K960" s="7">
        <v>0</v>
      </c>
      <c r="L960" s="7">
        <v>15</v>
      </c>
      <c r="M960" s="7">
        <v>17</v>
      </c>
      <c r="N960" s="7">
        <v>0</v>
      </c>
      <c r="O960" s="7">
        <v>14</v>
      </c>
      <c r="P960" s="7">
        <v>8</v>
      </c>
      <c r="Q960" s="7">
        <v>45</v>
      </c>
      <c r="R960" s="7">
        <v>103</v>
      </c>
      <c r="S960" s="7">
        <v>10</v>
      </c>
      <c r="T960" s="8">
        <f>SUM(IO_Pre_14[[#This Row],[JANUARY]:[DECEMBER]])</f>
        <v>249</v>
      </c>
      <c r="U960" s="11"/>
    </row>
    <row r="961" spans="1:21" x14ac:dyDescent="0.25">
      <c r="A961" s="6" t="s">
        <v>382</v>
      </c>
      <c r="B961" s="6" t="str">
        <f>IF(ISERROR(VLOOKUP(IO_Pre_14[[#This Row],[APP_ID]],Table7[APPL_ID],1,FALSE)),"","Y")</f>
        <v>Y</v>
      </c>
      <c r="C961" s="6" t="str">
        <f>IF(ISERROR(VLOOKUP(IO_Pre_14[[#This Row],[APP_ID]],Sheet1!$C$2:$C$9,1,FALSE)),"","Y")</f>
        <v/>
      </c>
      <c r="D961" s="6" t="s">
        <v>1534</v>
      </c>
      <c r="E961" s="6" t="s">
        <v>1541</v>
      </c>
      <c r="F961" s="6" t="s">
        <v>339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0</v>
      </c>
      <c r="N961" s="7">
        <v>0</v>
      </c>
      <c r="O961" s="7">
        <v>0</v>
      </c>
      <c r="P961" s="7">
        <v>0</v>
      </c>
      <c r="Q961" s="7">
        <v>0</v>
      </c>
      <c r="R961" s="7">
        <v>0</v>
      </c>
      <c r="S961" s="7">
        <v>0</v>
      </c>
      <c r="T961" s="8">
        <f>SUM(IO_Pre_14[[#This Row],[JANUARY]:[DECEMBER]])</f>
        <v>0</v>
      </c>
      <c r="U961" s="11"/>
    </row>
    <row r="962" spans="1:21" x14ac:dyDescent="0.25">
      <c r="A962" s="6" t="s">
        <v>385</v>
      </c>
      <c r="B962" s="6" t="str">
        <f>IF(ISERROR(VLOOKUP(IO_Pre_14[[#This Row],[APP_ID]],Table7[APPL_ID],1,FALSE)),"","Y")</f>
        <v>Y</v>
      </c>
      <c r="C962" s="6" t="str">
        <f>IF(ISERROR(VLOOKUP(IO_Pre_14[[#This Row],[APP_ID]],Sheet1!$C$2:$C$9,1,FALSE)),"","Y")</f>
        <v/>
      </c>
      <c r="D962" s="6" t="s">
        <v>1534</v>
      </c>
      <c r="E962" s="6" t="s">
        <v>1543</v>
      </c>
      <c r="F962" s="6" t="s">
        <v>339</v>
      </c>
      <c r="G962" s="6">
        <v>1872</v>
      </c>
      <c r="H962" s="7">
        <v>725</v>
      </c>
      <c r="I962" s="7">
        <v>2131</v>
      </c>
      <c r="J962" s="7">
        <v>962</v>
      </c>
      <c r="K962" s="7">
        <v>260</v>
      </c>
      <c r="L962" s="7">
        <v>415</v>
      </c>
      <c r="M962" s="7">
        <v>582</v>
      </c>
      <c r="N962" s="7">
        <v>610</v>
      </c>
      <c r="O962" s="7">
        <v>584</v>
      </c>
      <c r="P962" s="7">
        <v>680</v>
      </c>
      <c r="Q962" s="7">
        <v>1397</v>
      </c>
      <c r="R962" s="7">
        <v>809</v>
      </c>
      <c r="S962" s="7">
        <v>2483</v>
      </c>
      <c r="T962" s="8">
        <f>SUM(IO_Pre_14[[#This Row],[JANUARY]:[DECEMBER]])</f>
        <v>11638</v>
      </c>
      <c r="U962" s="11"/>
    </row>
    <row r="963" spans="1:21" x14ac:dyDescent="0.25">
      <c r="A963" s="6" t="s">
        <v>398</v>
      </c>
      <c r="B963" s="6" t="str">
        <f>IF(ISERROR(VLOOKUP(IO_Pre_14[[#This Row],[APP_ID]],Table7[APPL_ID],1,FALSE)),"","Y")</f>
        <v>Y</v>
      </c>
      <c r="C963" s="6" t="str">
        <f>IF(ISERROR(VLOOKUP(IO_Pre_14[[#This Row],[APP_ID]],Sheet1!$C$2:$C$9,1,FALSE)),"","Y")</f>
        <v/>
      </c>
      <c r="D963" s="6" t="s">
        <v>1534</v>
      </c>
      <c r="E963" s="6" t="s">
        <v>1554</v>
      </c>
      <c r="F963" s="6" t="s">
        <v>339</v>
      </c>
      <c r="G963" s="6">
        <v>1853</v>
      </c>
      <c r="H963" s="7">
        <v>99</v>
      </c>
      <c r="I963" s="7">
        <v>243</v>
      </c>
      <c r="J963" s="7">
        <v>431</v>
      </c>
      <c r="K963" s="7">
        <v>1848</v>
      </c>
      <c r="L963" s="7">
        <v>1018</v>
      </c>
      <c r="M963" s="7">
        <v>627</v>
      </c>
      <c r="N963" s="7">
        <v>2479</v>
      </c>
      <c r="O963" s="7">
        <v>710</v>
      </c>
      <c r="P963" s="7">
        <v>477</v>
      </c>
      <c r="Q963" s="7">
        <v>619</v>
      </c>
      <c r="R963" s="7">
        <v>666</v>
      </c>
      <c r="S963" s="7">
        <v>100</v>
      </c>
      <c r="T963" s="8">
        <f>SUM(IO_Pre_14[[#This Row],[JANUARY]:[DECEMBER]])</f>
        <v>9317</v>
      </c>
      <c r="U963" s="11"/>
    </row>
    <row r="964" spans="1:21" x14ac:dyDescent="0.25">
      <c r="A964" s="6" t="s">
        <v>406</v>
      </c>
      <c r="B964" s="6" t="str">
        <f>IF(ISERROR(VLOOKUP(IO_Pre_14[[#This Row],[APP_ID]],Table7[APPL_ID],1,FALSE)),"","Y")</f>
        <v>Y</v>
      </c>
      <c r="C964" s="6" t="str">
        <f>IF(ISERROR(VLOOKUP(IO_Pre_14[[#This Row],[APP_ID]],Sheet1!$C$2:$C$9,1,FALSE)),"","Y")</f>
        <v/>
      </c>
      <c r="D964" s="6" t="s">
        <v>1534</v>
      </c>
      <c r="E964" s="6" t="s">
        <v>1543</v>
      </c>
      <c r="F964" s="6" t="s">
        <v>339</v>
      </c>
      <c r="G964" s="6">
        <v>1874</v>
      </c>
      <c r="H964" s="7">
        <v>0</v>
      </c>
      <c r="I964" s="7">
        <v>0</v>
      </c>
      <c r="J964" s="7">
        <v>0</v>
      </c>
      <c r="K964" s="7">
        <v>1227</v>
      </c>
      <c r="L964" s="7">
        <v>1882</v>
      </c>
      <c r="M964" s="7">
        <v>1201</v>
      </c>
      <c r="N964" s="7">
        <v>393</v>
      </c>
      <c r="O964" s="7">
        <v>0</v>
      </c>
      <c r="P964" s="7">
        <v>71</v>
      </c>
      <c r="Q964" s="7">
        <v>1355</v>
      </c>
      <c r="R964" s="7">
        <v>7</v>
      </c>
      <c r="S964" s="7">
        <v>244</v>
      </c>
      <c r="T964" s="8">
        <f>SUM(IO_Pre_14[[#This Row],[JANUARY]:[DECEMBER]])</f>
        <v>6380</v>
      </c>
      <c r="U964" s="11"/>
    </row>
    <row r="965" spans="1:21" x14ac:dyDescent="0.25">
      <c r="A965" s="6" t="s">
        <v>1347</v>
      </c>
      <c r="B965" s="6" t="str">
        <f>IF(ISERROR(VLOOKUP(IO_Pre_14[[#This Row],[APP_ID]],Table7[APPL_ID],1,FALSE)),"","Y")</f>
        <v>Y</v>
      </c>
      <c r="C965" s="6" t="str">
        <f>IF(ISERROR(VLOOKUP(IO_Pre_14[[#This Row],[APP_ID]],Sheet1!$C$2:$C$9,1,FALSE)),"","Y")</f>
        <v/>
      </c>
      <c r="D965" s="6" t="s">
        <v>1534</v>
      </c>
      <c r="E965" s="6" t="s">
        <v>1543</v>
      </c>
      <c r="F965" s="6" t="s">
        <v>339</v>
      </c>
      <c r="G965" s="6">
        <v>1874</v>
      </c>
      <c r="H965" s="7">
        <v>0</v>
      </c>
      <c r="I965" s="7">
        <v>0</v>
      </c>
      <c r="J965" s="7">
        <v>0</v>
      </c>
      <c r="K965" s="7">
        <v>9942</v>
      </c>
      <c r="L965" s="7">
        <v>8450</v>
      </c>
      <c r="M965" s="7">
        <v>8226</v>
      </c>
      <c r="N965" s="7">
        <v>3076</v>
      </c>
      <c r="O965" s="7">
        <v>722</v>
      </c>
      <c r="P965" s="7">
        <v>413</v>
      </c>
      <c r="Q965" s="7">
        <v>6568</v>
      </c>
      <c r="R965" s="7">
        <v>135</v>
      </c>
      <c r="S965" s="7">
        <v>1486</v>
      </c>
      <c r="T965" s="8">
        <f>SUM(IO_Pre_14[[#This Row],[JANUARY]:[DECEMBER]])</f>
        <v>39018</v>
      </c>
      <c r="U965" s="11"/>
    </row>
    <row r="966" spans="1:21" x14ac:dyDescent="0.25">
      <c r="A966" s="6" t="s">
        <v>400</v>
      </c>
      <c r="B966" s="6" t="str">
        <f>IF(ISERROR(VLOOKUP(IO_Pre_14[[#This Row],[APP_ID]],Table7[APPL_ID],1,FALSE)),"","Y")</f>
        <v>Y</v>
      </c>
      <c r="C966" s="6" t="str">
        <f>IF(ISERROR(VLOOKUP(IO_Pre_14[[#This Row],[APP_ID]],Sheet1!$C$2:$C$9,1,FALSE)),"","Y")</f>
        <v/>
      </c>
      <c r="D966" s="6" t="s">
        <v>1534</v>
      </c>
      <c r="E966" s="6" t="s">
        <v>1543</v>
      </c>
      <c r="F966" s="6" t="s">
        <v>339</v>
      </c>
      <c r="G966" s="6">
        <v>1872</v>
      </c>
      <c r="H966" s="7">
        <v>0</v>
      </c>
      <c r="I966" s="7">
        <v>0</v>
      </c>
      <c r="J966" s="7">
        <v>0</v>
      </c>
      <c r="K966" s="7">
        <v>0</v>
      </c>
      <c r="L966" s="7">
        <v>415</v>
      </c>
      <c r="M966" s="7">
        <v>582</v>
      </c>
      <c r="N966" s="7">
        <v>610</v>
      </c>
      <c r="O966" s="7">
        <v>584</v>
      </c>
      <c r="P966" s="7">
        <v>680</v>
      </c>
      <c r="Q966" s="7">
        <v>1397</v>
      </c>
      <c r="R966" s="7">
        <v>251</v>
      </c>
      <c r="S966" s="7">
        <v>0</v>
      </c>
      <c r="T966" s="8">
        <f>SUM(IO_Pre_14[[#This Row],[JANUARY]:[DECEMBER]])</f>
        <v>4519</v>
      </c>
      <c r="U966" s="11"/>
    </row>
    <row r="967" spans="1:21" x14ac:dyDescent="0.25">
      <c r="A967" s="6" t="s">
        <v>1201</v>
      </c>
      <c r="B967" s="6" t="str">
        <f>IF(ISERROR(VLOOKUP(IO_Pre_14[[#This Row],[APP_ID]],Table7[APPL_ID],1,FALSE)),"","Y")</f>
        <v>Y</v>
      </c>
      <c r="C967" s="6" t="str">
        <f>IF(ISERROR(VLOOKUP(IO_Pre_14[[#This Row],[APP_ID]],Sheet1!$C$2:$C$9,1,FALSE)),"","Y")</f>
        <v/>
      </c>
      <c r="D967" s="6" t="s">
        <v>1534</v>
      </c>
      <c r="E967" s="6" t="s">
        <v>1547</v>
      </c>
      <c r="F967" s="6" t="s">
        <v>1183</v>
      </c>
      <c r="G967" s="6">
        <v>1880</v>
      </c>
      <c r="H967" s="7">
        <v>0</v>
      </c>
      <c r="I967" s="7">
        <v>500</v>
      </c>
      <c r="J967" s="7">
        <v>500</v>
      </c>
      <c r="K967" s="7">
        <v>500</v>
      </c>
      <c r="L967" s="7">
        <v>0</v>
      </c>
      <c r="M967" s="7">
        <v>0</v>
      </c>
      <c r="N967" s="7">
        <v>0</v>
      </c>
      <c r="O967" s="7">
        <v>0</v>
      </c>
      <c r="P967" s="7">
        <v>0</v>
      </c>
      <c r="Q967" s="7">
        <v>250</v>
      </c>
      <c r="R967" s="7">
        <v>200</v>
      </c>
      <c r="S967" s="7">
        <v>0</v>
      </c>
      <c r="T967" s="8">
        <f>SUM(IO_Pre_14[[#This Row],[JANUARY]:[DECEMBER]])</f>
        <v>1950</v>
      </c>
      <c r="U967" s="11"/>
    </row>
    <row r="968" spans="1:21" x14ac:dyDescent="0.25">
      <c r="A968" s="6" t="s">
        <v>1198</v>
      </c>
      <c r="B968" s="6" t="str">
        <f>IF(ISERROR(VLOOKUP(IO_Pre_14[[#This Row],[APP_ID]],Table7[APPL_ID],1,FALSE)),"","Y")</f>
        <v>Y</v>
      </c>
      <c r="C968" s="6" t="str">
        <f>IF(ISERROR(VLOOKUP(IO_Pre_14[[#This Row],[APP_ID]],Sheet1!$C$2:$C$9,1,FALSE)),"","Y")</f>
        <v/>
      </c>
      <c r="D968" s="6" t="s">
        <v>1534</v>
      </c>
      <c r="E968" s="6" t="s">
        <v>1547</v>
      </c>
      <c r="F968" s="6" t="s">
        <v>1183</v>
      </c>
      <c r="G968" s="6">
        <v>1880</v>
      </c>
      <c r="H968" s="7">
        <v>0</v>
      </c>
      <c r="I968" s="7">
        <v>500</v>
      </c>
      <c r="J968" s="7">
        <v>500</v>
      </c>
      <c r="K968" s="7">
        <v>200</v>
      </c>
      <c r="L968" s="7">
        <v>0</v>
      </c>
      <c r="M968" s="7">
        <v>0</v>
      </c>
      <c r="N968" s="7">
        <v>0</v>
      </c>
      <c r="O968" s="7">
        <v>0</v>
      </c>
      <c r="P968" s="7">
        <v>0</v>
      </c>
      <c r="Q968" s="7">
        <v>100</v>
      </c>
      <c r="R968" s="7">
        <v>200</v>
      </c>
      <c r="S968" s="7">
        <v>0</v>
      </c>
      <c r="T968" s="8">
        <f>SUM(IO_Pre_14[[#This Row],[JANUARY]:[DECEMBER]])</f>
        <v>1500</v>
      </c>
      <c r="U968" s="11"/>
    </row>
    <row r="969" spans="1:21" x14ac:dyDescent="0.25">
      <c r="A969" s="6" t="s">
        <v>1182</v>
      </c>
      <c r="B969" s="6" t="str">
        <f>IF(ISERROR(VLOOKUP(IO_Pre_14[[#This Row],[APP_ID]],Table7[APPL_ID],1,FALSE)),"","Y")</f>
        <v>Y</v>
      </c>
      <c r="C969" s="6" t="str">
        <f>IF(ISERROR(VLOOKUP(IO_Pre_14[[#This Row],[APP_ID]],Sheet1!$C$2:$C$9,1,FALSE)),"","Y")</f>
        <v/>
      </c>
      <c r="D969" s="6" t="s">
        <v>1534</v>
      </c>
      <c r="E969" s="6" t="s">
        <v>1547</v>
      </c>
      <c r="F969" s="6" t="s">
        <v>1183</v>
      </c>
      <c r="G969" s="6">
        <v>1880</v>
      </c>
      <c r="H969" s="7">
        <v>0</v>
      </c>
      <c r="I969" s="7">
        <v>500</v>
      </c>
      <c r="J969" s="7">
        <v>500</v>
      </c>
      <c r="K969" s="7">
        <v>500</v>
      </c>
      <c r="L969" s="7">
        <v>0</v>
      </c>
      <c r="M969" s="7">
        <v>0</v>
      </c>
      <c r="N969" s="7">
        <v>0</v>
      </c>
      <c r="O969" s="7">
        <v>0</v>
      </c>
      <c r="P969" s="7">
        <v>0</v>
      </c>
      <c r="Q969" s="7">
        <v>250</v>
      </c>
      <c r="R969" s="7">
        <v>0</v>
      </c>
      <c r="S969" s="7">
        <v>0</v>
      </c>
      <c r="T969" s="8">
        <f>SUM(IO_Pre_14[[#This Row],[JANUARY]:[DECEMBER]])</f>
        <v>1750</v>
      </c>
      <c r="U969" s="11"/>
    </row>
    <row r="970" spans="1:21" x14ac:dyDescent="0.25">
      <c r="A970" s="6" t="s">
        <v>910</v>
      </c>
      <c r="B970" s="6" t="str">
        <f>IF(ISERROR(VLOOKUP(IO_Pre_14[[#This Row],[APP_ID]],Table7[APPL_ID],1,FALSE)),"","Y")</f>
        <v>Y</v>
      </c>
      <c r="C970" s="6" t="str">
        <f>IF(ISERROR(VLOOKUP(IO_Pre_14[[#This Row],[APP_ID]],Sheet1!$C$2:$C$9,1,FALSE)),"","Y")</f>
        <v/>
      </c>
      <c r="D970" s="6" t="s">
        <v>1534</v>
      </c>
      <c r="E970" s="6" t="s">
        <v>1555</v>
      </c>
      <c r="F970" s="6" t="s">
        <v>911</v>
      </c>
      <c r="G970" s="6">
        <v>1854</v>
      </c>
      <c r="H970" s="7">
        <v>0</v>
      </c>
      <c r="I970" s="7">
        <v>44</v>
      </c>
      <c r="J970" s="7">
        <v>2247</v>
      </c>
      <c r="K970" s="7">
        <v>2317</v>
      </c>
      <c r="L970" s="7">
        <v>2416</v>
      </c>
      <c r="M970" s="7">
        <v>2400</v>
      </c>
      <c r="N970" s="7">
        <v>2482</v>
      </c>
      <c r="O970" s="7">
        <v>2382</v>
      </c>
      <c r="P970" s="7">
        <v>2353</v>
      </c>
      <c r="Q970" s="7">
        <v>2213</v>
      </c>
      <c r="R970" s="7">
        <v>1496</v>
      </c>
      <c r="S970" s="7">
        <v>1101</v>
      </c>
      <c r="T970" s="8">
        <f>SUM(IO_Pre_14[[#This Row],[JANUARY]:[DECEMBER]])</f>
        <v>21451</v>
      </c>
      <c r="U970" s="11"/>
    </row>
    <row r="971" spans="1:21" x14ac:dyDescent="0.25">
      <c r="A971" s="6" t="s">
        <v>332</v>
      </c>
      <c r="B971" s="6" t="str">
        <f>IF(ISERROR(VLOOKUP(IO_Pre_14[[#This Row],[APP_ID]],Table7[APPL_ID],1,FALSE)),"","Y")</f>
        <v>Y</v>
      </c>
      <c r="C971" s="6" t="str">
        <f>IF(ISERROR(VLOOKUP(IO_Pre_14[[#This Row],[APP_ID]],Sheet1!$C$2:$C$9,1,FALSE)),"","Y")</f>
        <v/>
      </c>
      <c r="D971" s="6" t="s">
        <v>1534</v>
      </c>
      <c r="E971" s="6" t="s">
        <v>1535</v>
      </c>
      <c r="F971" s="6" t="s">
        <v>333</v>
      </c>
      <c r="G971" s="12">
        <v>1914</v>
      </c>
      <c r="H971" s="7">
        <v>0</v>
      </c>
      <c r="I971" s="7">
        <v>0</v>
      </c>
      <c r="J971" s="7">
        <v>0</v>
      </c>
      <c r="K971" s="7">
        <v>249.4</v>
      </c>
      <c r="L971" s="7">
        <v>748.2</v>
      </c>
      <c r="M971" s="7">
        <v>748.2</v>
      </c>
      <c r="N971" s="7">
        <v>748.2</v>
      </c>
      <c r="O971" s="7">
        <v>249.4</v>
      </c>
      <c r="P971" s="7">
        <v>249.3</v>
      </c>
      <c r="Q971" s="7">
        <v>0</v>
      </c>
      <c r="R971" s="7">
        <v>0</v>
      </c>
      <c r="S971" s="7">
        <v>0</v>
      </c>
      <c r="T971" s="8">
        <f>SUM(IO_Pre_14[[#This Row],[JANUARY]:[DECEMBER]])</f>
        <v>2992.7000000000003</v>
      </c>
      <c r="U971" s="11"/>
    </row>
    <row r="972" spans="1:21" x14ac:dyDescent="0.25">
      <c r="A972" s="6" t="s">
        <v>1120</v>
      </c>
      <c r="B972" s="6" t="str">
        <f>IF(ISERROR(VLOOKUP(IO_Pre_14[[#This Row],[APP_ID]],Table7[APPL_ID],1,FALSE)),"","Y")</f>
        <v>Y</v>
      </c>
      <c r="C972" s="6" t="str">
        <f>IF(ISERROR(VLOOKUP(IO_Pre_14[[#This Row],[APP_ID]],Sheet1!$C$2:$C$9,1,FALSE)),"","Y")</f>
        <v/>
      </c>
      <c r="D972" s="6" t="s">
        <v>1534</v>
      </c>
      <c r="E972" s="6" t="s">
        <v>1556</v>
      </c>
      <c r="F972" s="6" t="s">
        <v>1059</v>
      </c>
      <c r="G972" s="6">
        <v>1912</v>
      </c>
      <c r="H972" s="7">
        <v>936</v>
      </c>
      <c r="I972" s="7">
        <v>33409</v>
      </c>
      <c r="J972" s="7">
        <v>28670</v>
      </c>
      <c r="K972" s="7">
        <v>15903</v>
      </c>
      <c r="L972" s="7">
        <v>458</v>
      </c>
      <c r="M972" s="7">
        <v>562</v>
      </c>
      <c r="N972" s="7">
        <v>1181</v>
      </c>
      <c r="O972" s="7">
        <v>594</v>
      </c>
      <c r="P972" s="7">
        <v>753</v>
      </c>
      <c r="Q972" s="7">
        <v>444</v>
      </c>
      <c r="R972" s="7">
        <v>7226</v>
      </c>
      <c r="S972" s="7">
        <v>135646</v>
      </c>
      <c r="T972" s="8">
        <f>SUM(IO_Pre_14[[#This Row],[JANUARY]:[DECEMBER]])</f>
        <v>225782</v>
      </c>
      <c r="U972" s="11"/>
    </row>
    <row r="973" spans="1:21" x14ac:dyDescent="0.25">
      <c r="A973" s="6" t="s">
        <v>475</v>
      </c>
      <c r="B973" s="6" t="str">
        <f>IF(ISERROR(VLOOKUP(IO_Pre_14[[#This Row],[APP_ID]],Table7[APPL_ID],1,FALSE)),"","Y")</f>
        <v>Y</v>
      </c>
      <c r="C973" s="6" t="str">
        <f>IF(ISERROR(VLOOKUP(IO_Pre_14[[#This Row],[APP_ID]],Sheet1!$C$2:$C$9,1,FALSE)),"","Y")</f>
        <v/>
      </c>
      <c r="D973" s="6" t="s">
        <v>1534</v>
      </c>
      <c r="E973" s="6" t="s">
        <v>1541</v>
      </c>
      <c r="F973" s="6" t="s">
        <v>472</v>
      </c>
      <c r="G973" s="6">
        <v>1856</v>
      </c>
      <c r="H973" s="7">
        <v>0</v>
      </c>
      <c r="I973" s="7">
        <v>363</v>
      </c>
      <c r="J973" s="7">
        <v>441</v>
      </c>
      <c r="K973" s="7">
        <v>1245</v>
      </c>
      <c r="L973" s="7">
        <v>4742</v>
      </c>
      <c r="M973" s="7">
        <v>1209</v>
      </c>
      <c r="N973" s="7">
        <v>0</v>
      </c>
      <c r="O973" s="7">
        <v>0</v>
      </c>
      <c r="P973" s="7">
        <v>0</v>
      </c>
      <c r="Q973" s="7">
        <v>0</v>
      </c>
      <c r="R973" s="7">
        <v>0</v>
      </c>
      <c r="S973" s="7">
        <v>0</v>
      </c>
      <c r="T973" s="8">
        <f>SUM(IO_Pre_14[[#This Row],[JANUARY]:[DECEMBER]])</f>
        <v>8000</v>
      </c>
      <c r="U973" s="11"/>
    </row>
    <row r="974" spans="1:21" x14ac:dyDescent="0.25">
      <c r="A974" s="6" t="s">
        <v>20</v>
      </c>
      <c r="B974" s="6" t="str">
        <f>IF(ISERROR(VLOOKUP(IO_Pre_14[[#This Row],[APP_ID]],Table7[APPL_ID],1,FALSE)),"","Y")</f>
        <v>Y</v>
      </c>
      <c r="C974" s="6" t="str">
        <f>IF(ISERROR(VLOOKUP(IO_Pre_14[[#This Row],[APP_ID]],Sheet1!$C$2:$C$9,1,FALSE)),"","Y")</f>
        <v/>
      </c>
      <c r="D974" s="6" t="s">
        <v>1534</v>
      </c>
      <c r="E974" s="6" t="s">
        <v>1542</v>
      </c>
      <c r="F974" s="6" t="s">
        <v>21</v>
      </c>
      <c r="G974" s="6">
        <v>1872</v>
      </c>
      <c r="H974" s="7">
        <v>60</v>
      </c>
      <c r="I974" s="7">
        <v>199.6</v>
      </c>
      <c r="J974" s="7">
        <v>420</v>
      </c>
      <c r="K974" s="7">
        <v>420</v>
      </c>
      <c r="L974" s="7">
        <v>232</v>
      </c>
      <c r="M974" s="7">
        <v>303</v>
      </c>
      <c r="N974" s="7">
        <v>168.9</v>
      </c>
      <c r="O974" s="7">
        <v>199.6</v>
      </c>
      <c r="P974" s="7">
        <v>199.6</v>
      </c>
      <c r="Q974" s="7">
        <v>145.5</v>
      </c>
      <c r="R974" s="7">
        <v>0</v>
      </c>
      <c r="S974" s="7">
        <v>0</v>
      </c>
      <c r="T974" s="8">
        <f>SUM(IO_Pre_14[[#This Row],[JANUARY]:[DECEMBER]])</f>
        <v>2348.1999999999998</v>
      </c>
      <c r="U974" s="11"/>
    </row>
    <row r="975" spans="1:21" x14ac:dyDescent="0.25">
      <c r="A975" s="6" t="s">
        <v>512</v>
      </c>
      <c r="B975" s="6" t="str">
        <f>IF(ISERROR(VLOOKUP(IO_Pre_14[[#This Row],[APP_ID]],Table7[APPL_ID],1,FALSE)),"","Y")</f>
        <v>Y</v>
      </c>
      <c r="C975" s="6" t="str">
        <f>IF(ISERROR(VLOOKUP(IO_Pre_14[[#This Row],[APP_ID]],Sheet1!$C$2:$C$9,1,FALSE)),"","Y")</f>
        <v/>
      </c>
      <c r="D975" s="6" t="s">
        <v>1534</v>
      </c>
      <c r="E975" s="6" t="s">
        <v>1539</v>
      </c>
      <c r="F975" s="6" t="s">
        <v>513</v>
      </c>
      <c r="G975" s="6">
        <v>1909</v>
      </c>
      <c r="H975" s="7">
        <v>0</v>
      </c>
      <c r="I975" s="7">
        <v>0</v>
      </c>
      <c r="J975" s="7">
        <v>0</v>
      </c>
      <c r="K975" s="7">
        <v>1518</v>
      </c>
      <c r="L975" s="7">
        <v>8245</v>
      </c>
      <c r="M975" s="7">
        <v>7723</v>
      </c>
      <c r="N975" s="7">
        <v>6075</v>
      </c>
      <c r="O975" s="7">
        <v>4605</v>
      </c>
      <c r="P975" s="7">
        <v>1348</v>
      </c>
      <c r="Q975" s="7">
        <v>2077</v>
      </c>
      <c r="R975" s="7">
        <v>115</v>
      </c>
      <c r="S975" s="7">
        <v>0</v>
      </c>
      <c r="T975" s="8">
        <f>SUM(IO_Pre_14[[#This Row],[JANUARY]:[DECEMBER]])</f>
        <v>31706</v>
      </c>
      <c r="U975" s="11"/>
    </row>
    <row r="976" spans="1:21" x14ac:dyDescent="0.25">
      <c r="A976" s="6" t="s">
        <v>925</v>
      </c>
      <c r="B976" s="6" t="str">
        <f>IF(ISERROR(VLOOKUP(IO_Pre_14[[#This Row],[APP_ID]],Table7[APPL_ID],1,FALSE)),"","Y")</f>
        <v>Y</v>
      </c>
      <c r="C976" s="6" t="str">
        <f>IF(ISERROR(VLOOKUP(IO_Pre_14[[#This Row],[APP_ID]],Sheet1!$C$2:$C$9,1,FALSE)),"","Y")</f>
        <v/>
      </c>
      <c r="D976" s="6" t="s">
        <v>1534</v>
      </c>
      <c r="E976" s="6" t="s">
        <v>1535</v>
      </c>
      <c r="F976" s="6" t="s">
        <v>926</v>
      </c>
      <c r="G976" s="6">
        <v>1903</v>
      </c>
      <c r="H976" s="7">
        <v>581.70000000000005</v>
      </c>
      <c r="I976" s="7">
        <v>943.9</v>
      </c>
      <c r="J976" s="7">
        <v>1229.8</v>
      </c>
      <c r="K976" s="7">
        <v>594.79999999999995</v>
      </c>
      <c r="L976" s="7">
        <v>615.79999999999995</v>
      </c>
      <c r="M976" s="7">
        <v>898.9</v>
      </c>
      <c r="N976" s="7">
        <v>64.099999999999994</v>
      </c>
      <c r="O976" s="7">
        <v>333.9</v>
      </c>
      <c r="P976" s="7">
        <v>297.89999999999998</v>
      </c>
      <c r="Q976" s="7">
        <v>529.79999999999995</v>
      </c>
      <c r="R976" s="7">
        <v>624.1</v>
      </c>
      <c r="S976" s="7">
        <v>447.4</v>
      </c>
      <c r="T976" s="8">
        <f>SUM(IO_Pre_14[[#This Row],[JANUARY]:[DECEMBER]])</f>
        <v>7162.0999999999995</v>
      </c>
      <c r="U976" s="11"/>
    </row>
    <row r="977" spans="1:21" x14ac:dyDescent="0.25">
      <c r="A977" s="6" t="s">
        <v>757</v>
      </c>
      <c r="B977" s="6" t="str">
        <f>IF(ISERROR(VLOOKUP(IO_Pre_14[[#This Row],[APP_ID]],Table7[APPL_ID],1,FALSE)),"","Y")</f>
        <v>Y</v>
      </c>
      <c r="C977" s="6" t="str">
        <f>IF(ISERROR(VLOOKUP(IO_Pre_14[[#This Row],[APP_ID]],Sheet1!$C$2:$C$9,1,FALSE)),"","Y")</f>
        <v/>
      </c>
      <c r="D977" s="6" t="s">
        <v>1534</v>
      </c>
      <c r="E977" s="6" t="s">
        <v>1552</v>
      </c>
      <c r="F977" s="6" t="s">
        <v>750</v>
      </c>
      <c r="G977" s="12">
        <v>1914</v>
      </c>
      <c r="H977" s="7">
        <v>0</v>
      </c>
      <c r="I977" s="7">
        <v>0</v>
      </c>
      <c r="J977" s="7">
        <v>0</v>
      </c>
      <c r="K977" s="7">
        <v>819</v>
      </c>
      <c r="L977" s="7">
        <v>2755</v>
      </c>
      <c r="M977" s="7">
        <v>2313</v>
      </c>
      <c r="N977" s="7">
        <v>2605</v>
      </c>
      <c r="O977" s="7">
        <v>2532</v>
      </c>
      <c r="P977" s="7">
        <v>2060</v>
      </c>
      <c r="Q977" s="7">
        <v>0</v>
      </c>
      <c r="R977" s="7">
        <v>0</v>
      </c>
      <c r="S977" s="7">
        <v>0</v>
      </c>
      <c r="T977" s="8">
        <f>SUM(IO_Pre_14[[#This Row],[JANUARY]:[DECEMBER]])</f>
        <v>13084</v>
      </c>
      <c r="U977" s="11"/>
    </row>
    <row r="978" spans="1:21" x14ac:dyDescent="0.25">
      <c r="A978" s="6" t="s">
        <v>600</v>
      </c>
      <c r="B978" s="6" t="str">
        <f>IF(ISERROR(VLOOKUP(IO_Pre_14[[#This Row],[APP_ID]],Table7[APPL_ID],1,FALSE)),"","Y")</f>
        <v>Y</v>
      </c>
      <c r="C978" s="6" t="str">
        <f>IF(ISERROR(VLOOKUP(IO_Pre_14[[#This Row],[APP_ID]],Sheet1!$C$2:$C$9,1,FALSE)),"","Y")</f>
        <v/>
      </c>
      <c r="D978" s="6" t="s">
        <v>1534</v>
      </c>
      <c r="E978" s="6" t="s">
        <v>1540</v>
      </c>
      <c r="F978" s="6" t="s">
        <v>601</v>
      </c>
      <c r="G978" s="6">
        <v>1874</v>
      </c>
      <c r="H978" s="7">
        <v>0</v>
      </c>
      <c r="I978" s="7">
        <v>0</v>
      </c>
      <c r="J978" s="7">
        <v>0</v>
      </c>
      <c r="K978" s="7">
        <v>742</v>
      </c>
      <c r="L978" s="7">
        <v>863</v>
      </c>
      <c r="M978" s="7">
        <v>382</v>
      </c>
      <c r="N978" s="7">
        <v>218</v>
      </c>
      <c r="O978" s="7">
        <v>204</v>
      </c>
      <c r="P978" s="7">
        <v>206</v>
      </c>
      <c r="Q978" s="7">
        <v>340</v>
      </c>
      <c r="R978" s="7">
        <v>279</v>
      </c>
      <c r="S978" s="7">
        <v>0</v>
      </c>
      <c r="T978" s="8">
        <f>SUM(IO_Pre_14[[#This Row],[JANUARY]:[DECEMBER]])</f>
        <v>3234</v>
      </c>
      <c r="U978" s="11"/>
    </row>
    <row r="979" spans="1:21" x14ac:dyDescent="0.25">
      <c r="A979" s="6" t="s">
        <v>1431</v>
      </c>
      <c r="B979" s="6" t="str">
        <f>IF(ISERROR(VLOOKUP(IO_Pre_14[[#This Row],[APP_ID]],Table7[APPL_ID],1,FALSE)),"","Y")</f>
        <v>Y</v>
      </c>
      <c r="C979" s="6" t="str">
        <f>IF(ISERROR(VLOOKUP(IO_Pre_14[[#This Row],[APP_ID]],Sheet1!$C$2:$C$9,1,FALSE)),"","Y")</f>
        <v/>
      </c>
      <c r="D979" s="6" t="s">
        <v>1534</v>
      </c>
      <c r="E979" s="6" t="s">
        <v>1558</v>
      </c>
      <c r="F979" s="6" t="s">
        <v>1432</v>
      </c>
      <c r="G979" s="6">
        <v>1887</v>
      </c>
      <c r="H979" s="7">
        <v>682</v>
      </c>
      <c r="I979" s="7">
        <v>682</v>
      </c>
      <c r="J979" s="7">
        <v>682</v>
      </c>
      <c r="K979" s="7">
        <v>682</v>
      </c>
      <c r="L979" s="7">
        <v>682</v>
      </c>
      <c r="M979" s="7">
        <v>817</v>
      </c>
      <c r="N979" s="7">
        <v>817</v>
      </c>
      <c r="O979" s="7">
        <v>817</v>
      </c>
      <c r="P979" s="7">
        <v>817</v>
      </c>
      <c r="Q979" s="7">
        <v>817</v>
      </c>
      <c r="R979" s="7">
        <v>682</v>
      </c>
      <c r="S979" s="7">
        <v>682</v>
      </c>
      <c r="T979" s="8">
        <f>SUM(IO_Pre_14[[#This Row],[JANUARY]:[DECEMBER]])</f>
        <v>8859</v>
      </c>
      <c r="U979" s="11"/>
    </row>
    <row r="980" spans="1:21" x14ac:dyDescent="0.25">
      <c r="A980" s="6" t="s">
        <v>554</v>
      </c>
      <c r="B980" s="6" t="str">
        <f>IF(ISERROR(VLOOKUP(IO_Pre_14[[#This Row],[APP_ID]],Table7[APPL_ID],1,FALSE)),"","Y")</f>
        <v>Y</v>
      </c>
      <c r="C980" s="6" t="str">
        <f>IF(ISERROR(VLOOKUP(IO_Pre_14[[#This Row],[APP_ID]],Sheet1!$C$2:$C$9,1,FALSE)),"","Y")</f>
        <v/>
      </c>
      <c r="D980" s="6" t="s">
        <v>1534</v>
      </c>
      <c r="E980" s="6" t="s">
        <v>1541</v>
      </c>
      <c r="F980" s="6" t="s">
        <v>555</v>
      </c>
      <c r="G980" s="6">
        <v>1851</v>
      </c>
      <c r="H980" s="7">
        <v>1335</v>
      </c>
      <c r="I980" s="7">
        <v>1027</v>
      </c>
      <c r="J980" s="7">
        <v>926</v>
      </c>
      <c r="K980" s="7">
        <v>1131</v>
      </c>
      <c r="L980" s="7">
        <v>1722</v>
      </c>
      <c r="M980" s="7">
        <v>1976</v>
      </c>
      <c r="N980" s="7">
        <v>2158</v>
      </c>
      <c r="O980" s="7">
        <v>2312</v>
      </c>
      <c r="P980" s="7">
        <v>1986</v>
      </c>
      <c r="Q980" s="7">
        <v>1788</v>
      </c>
      <c r="R980" s="7">
        <v>1308</v>
      </c>
      <c r="S980" s="7">
        <v>990</v>
      </c>
      <c r="T980" s="8">
        <f>SUM(IO_Pre_14[[#This Row],[JANUARY]:[DECEMBER]])</f>
        <v>18659</v>
      </c>
      <c r="U980" s="11"/>
    </row>
    <row r="981" spans="1:21" x14ac:dyDescent="0.25">
      <c r="A981" s="6" t="s">
        <v>1086</v>
      </c>
      <c r="B981" s="6" t="str">
        <f>IF(ISERROR(VLOOKUP(IO_Pre_14[[#This Row],[APP_ID]],Table7[APPL_ID],1,FALSE)),"","Y")</f>
        <v>Y</v>
      </c>
      <c r="C981" s="6" t="str">
        <f>IF(ISERROR(VLOOKUP(IO_Pre_14[[#This Row],[APP_ID]],Sheet1!$C$2:$C$9,1,FALSE)),"","Y")</f>
        <v/>
      </c>
      <c r="D981" s="6" t="s">
        <v>1534</v>
      </c>
      <c r="E981" s="6" t="s">
        <v>1552</v>
      </c>
      <c r="F981" s="6" t="s">
        <v>1087</v>
      </c>
      <c r="G981" s="6">
        <v>1875</v>
      </c>
      <c r="H981" s="7">
        <v>1000</v>
      </c>
      <c r="I981" s="7">
        <v>1000</v>
      </c>
      <c r="J981" s="7">
        <v>4000</v>
      </c>
      <c r="K981" s="7">
        <v>5000</v>
      </c>
      <c r="L981" s="7">
        <v>6000</v>
      </c>
      <c r="M981" s="7">
        <v>7500</v>
      </c>
      <c r="N981" s="7">
        <v>7500</v>
      </c>
      <c r="O981" s="7">
        <v>7500</v>
      </c>
      <c r="P981" s="7">
        <v>6000</v>
      </c>
      <c r="Q981" s="7">
        <v>4000</v>
      </c>
      <c r="R981" s="7">
        <v>1000</v>
      </c>
      <c r="S981" s="7">
        <v>1000</v>
      </c>
      <c r="T981" s="8">
        <f>SUM(IO_Pre_14[[#This Row],[JANUARY]:[DECEMBER]])</f>
        <v>51500</v>
      </c>
      <c r="U981" s="11"/>
    </row>
    <row r="982" spans="1:21" x14ac:dyDescent="0.25">
      <c r="A982" s="6" t="s">
        <v>391</v>
      </c>
      <c r="B982" s="6" t="str">
        <f>IF(ISERROR(VLOOKUP(IO_Pre_14[[#This Row],[APP_ID]],Table7[APPL_ID],1,FALSE)),"","Y")</f>
        <v>Y</v>
      </c>
      <c r="C982" s="6" t="str">
        <f>IF(ISERROR(VLOOKUP(IO_Pre_14[[#This Row],[APP_ID]],Sheet1!$C$2:$C$9,1,FALSE)),"","Y")</f>
        <v/>
      </c>
      <c r="D982" s="6" t="s">
        <v>1534</v>
      </c>
      <c r="E982" s="6" t="s">
        <v>1535</v>
      </c>
      <c r="F982" s="6" t="s">
        <v>392</v>
      </c>
      <c r="G982" s="6">
        <v>1861</v>
      </c>
      <c r="H982" s="7">
        <v>3066</v>
      </c>
      <c r="I982" s="7">
        <v>2964</v>
      </c>
      <c r="J982" s="7">
        <v>2110</v>
      </c>
      <c r="K982" s="7">
        <v>44</v>
      </c>
      <c r="L982" s="7">
        <v>582</v>
      </c>
      <c r="M982" s="7">
        <v>48</v>
      </c>
      <c r="N982" s="7">
        <v>0</v>
      </c>
      <c r="O982" s="7">
        <v>1728</v>
      </c>
      <c r="P982" s="7">
        <v>826</v>
      </c>
      <c r="Q982" s="7">
        <v>1202</v>
      </c>
      <c r="R982" s="7">
        <v>1580</v>
      </c>
      <c r="S982" s="7">
        <v>6398</v>
      </c>
      <c r="T982" s="8">
        <f>SUM(IO_Pre_14[[#This Row],[JANUARY]:[DECEMBER]])</f>
        <v>20548</v>
      </c>
      <c r="U982" s="11"/>
    </row>
    <row r="983" spans="1:21" x14ac:dyDescent="0.25">
      <c r="A983" s="6" t="s">
        <v>320</v>
      </c>
      <c r="B983" s="6" t="str">
        <f>IF(ISERROR(VLOOKUP(IO_Pre_14[[#This Row],[APP_ID]],Table7[APPL_ID],1,FALSE)),"","Y")</f>
        <v>Y</v>
      </c>
      <c r="C983" s="6" t="str">
        <f>IF(ISERROR(VLOOKUP(IO_Pre_14[[#This Row],[APP_ID]],Sheet1!$C$2:$C$9,1,FALSE)),"","Y")</f>
        <v/>
      </c>
      <c r="D983" s="6" t="s">
        <v>1534</v>
      </c>
      <c r="E983" s="6" t="s">
        <v>1535</v>
      </c>
      <c r="F983" s="6" t="s">
        <v>318</v>
      </c>
      <c r="G983" s="6">
        <v>1884</v>
      </c>
      <c r="H983" s="7">
        <v>16</v>
      </c>
      <c r="I983" s="7">
        <v>341</v>
      </c>
      <c r="J983" s="7">
        <v>0</v>
      </c>
      <c r="K983" s="7">
        <v>719</v>
      </c>
      <c r="L983" s="7">
        <v>1072</v>
      </c>
      <c r="M983" s="7">
        <v>44</v>
      </c>
      <c r="N983" s="7">
        <v>719</v>
      </c>
      <c r="O983" s="7">
        <v>489</v>
      </c>
      <c r="P983" s="7">
        <v>269</v>
      </c>
      <c r="Q983" s="7">
        <v>455</v>
      </c>
      <c r="R983" s="7">
        <v>84</v>
      </c>
      <c r="S983" s="7">
        <v>21</v>
      </c>
      <c r="T983" s="8">
        <f>SUM(IO_Pre_14[[#This Row],[JANUARY]:[DECEMBER]])</f>
        <v>4229</v>
      </c>
      <c r="U983" s="11"/>
    </row>
    <row r="984" spans="1:21" x14ac:dyDescent="0.25">
      <c r="A984" s="6" t="s">
        <v>317</v>
      </c>
      <c r="B984" s="6" t="str">
        <f>IF(ISERROR(VLOOKUP(IO_Pre_14[[#This Row],[APP_ID]],Table7[APPL_ID],1,FALSE)),"","Y")</f>
        <v>Y</v>
      </c>
      <c r="C984" s="6" t="str">
        <f>IF(ISERROR(VLOOKUP(IO_Pre_14[[#This Row],[APP_ID]],Sheet1!$C$2:$C$9,1,FALSE)),"","Y")</f>
        <v/>
      </c>
      <c r="D984" s="6" t="s">
        <v>1534</v>
      </c>
      <c r="E984" s="6" t="s">
        <v>1535</v>
      </c>
      <c r="F984" s="6" t="s">
        <v>318</v>
      </c>
      <c r="G984" s="6">
        <v>1884</v>
      </c>
      <c r="H984" s="7">
        <v>841</v>
      </c>
      <c r="I984" s="7">
        <v>246</v>
      </c>
      <c r="J984" s="7">
        <v>0</v>
      </c>
      <c r="K984" s="7">
        <v>117</v>
      </c>
      <c r="L984" s="7">
        <v>2271</v>
      </c>
      <c r="M984" s="7">
        <v>2928</v>
      </c>
      <c r="N984" s="7">
        <v>3559</v>
      </c>
      <c r="O984" s="7">
        <v>2698</v>
      </c>
      <c r="P984" s="7">
        <v>239</v>
      </c>
      <c r="Q984" s="7">
        <v>0</v>
      </c>
      <c r="R984" s="7">
        <v>88</v>
      </c>
      <c r="S984" s="7">
        <v>0</v>
      </c>
      <c r="T984" s="8">
        <f>SUM(IO_Pre_14[[#This Row],[JANUARY]:[DECEMBER]])</f>
        <v>12987</v>
      </c>
      <c r="U984" s="11"/>
    </row>
    <row r="985" spans="1:21" x14ac:dyDescent="0.25">
      <c r="A985" s="6" t="s">
        <v>460</v>
      </c>
      <c r="B985" s="6" t="str">
        <f>IF(ISERROR(VLOOKUP(IO_Pre_14[[#This Row],[APP_ID]],Table7[APPL_ID],1,FALSE)),"","Y")</f>
        <v>Y</v>
      </c>
      <c r="C985" s="6" t="str">
        <f>IF(ISERROR(VLOOKUP(IO_Pre_14[[#This Row],[APP_ID]],Sheet1!$C$2:$C$9,1,FALSE)),"","Y")</f>
        <v/>
      </c>
      <c r="D985" s="6" t="s">
        <v>1534</v>
      </c>
      <c r="E985" s="6" t="s">
        <v>1539</v>
      </c>
      <c r="F985" s="6" t="s">
        <v>461</v>
      </c>
      <c r="G985" s="6">
        <v>1890</v>
      </c>
      <c r="H985" s="7">
        <v>614</v>
      </c>
      <c r="I985" s="7">
        <v>0</v>
      </c>
      <c r="J985" s="7">
        <v>67</v>
      </c>
      <c r="K985" s="7">
        <v>1800</v>
      </c>
      <c r="L985" s="7">
        <v>2902</v>
      </c>
      <c r="M985" s="7">
        <v>2809</v>
      </c>
      <c r="N985" s="7">
        <v>2902</v>
      </c>
      <c r="O985" s="7">
        <v>2902</v>
      </c>
      <c r="P985" s="7">
        <v>2449</v>
      </c>
      <c r="Q985" s="7">
        <v>2598</v>
      </c>
      <c r="R985" s="7">
        <v>1809</v>
      </c>
      <c r="S985" s="7">
        <v>99</v>
      </c>
      <c r="T985" s="8">
        <f>SUM(IO_Pre_14[[#This Row],[JANUARY]:[DECEMBER]])</f>
        <v>20951</v>
      </c>
      <c r="U985" s="11"/>
    </row>
    <row r="986" spans="1:21" x14ac:dyDescent="0.25">
      <c r="A986" s="6" t="s">
        <v>1092</v>
      </c>
      <c r="B986" s="6" t="str">
        <f>IF(ISERROR(VLOOKUP(IO_Pre_14[[#This Row],[APP_ID]],Table7[APPL_ID],1,FALSE)),"","Y")</f>
        <v>Y</v>
      </c>
      <c r="C986" s="6" t="str">
        <f>IF(ISERROR(VLOOKUP(IO_Pre_14[[#This Row],[APP_ID]],Sheet1!$C$2:$C$9,1,FALSE)),"","Y")</f>
        <v/>
      </c>
      <c r="D986" s="6" t="s">
        <v>1534</v>
      </c>
      <c r="E986" s="6" t="s">
        <v>1535</v>
      </c>
      <c r="F986" s="6" t="s">
        <v>438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7">
        <v>0</v>
      </c>
      <c r="N986" s="7">
        <v>0</v>
      </c>
      <c r="O986" s="7">
        <v>0</v>
      </c>
      <c r="P986" s="7">
        <v>0</v>
      </c>
      <c r="Q986" s="7">
        <v>0</v>
      </c>
      <c r="R986" s="7">
        <v>0</v>
      </c>
      <c r="S986" s="7">
        <v>0</v>
      </c>
      <c r="T986" s="8">
        <f>SUM(IO_Pre_14[[#This Row],[JANUARY]:[DECEMBER]])</f>
        <v>0</v>
      </c>
      <c r="U986" s="11"/>
    </row>
    <row r="987" spans="1:21" x14ac:dyDescent="0.25">
      <c r="A987" s="6" t="s">
        <v>810</v>
      </c>
      <c r="B987" s="6" t="str">
        <f>IF(ISERROR(VLOOKUP(IO_Pre_14[[#This Row],[APP_ID]],Table7[APPL_ID],1,FALSE)),"","Y")</f>
        <v>Y</v>
      </c>
      <c r="C987" s="6" t="str">
        <f>IF(ISERROR(VLOOKUP(IO_Pre_14[[#This Row],[APP_ID]],Sheet1!$C$2:$C$9,1,FALSE)),"","Y")</f>
        <v/>
      </c>
      <c r="D987" s="6" t="s">
        <v>1534</v>
      </c>
      <c r="E987" s="6" t="s">
        <v>1535</v>
      </c>
      <c r="F987" s="6" t="s">
        <v>438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7">
        <v>0</v>
      </c>
      <c r="N987" s="7">
        <v>0</v>
      </c>
      <c r="O987" s="7">
        <v>0</v>
      </c>
      <c r="P987" s="7">
        <v>0</v>
      </c>
      <c r="Q987" s="7">
        <v>0</v>
      </c>
      <c r="R987" s="7">
        <v>0</v>
      </c>
      <c r="S987" s="7">
        <v>0</v>
      </c>
      <c r="T987" s="8">
        <f>SUM(IO_Pre_14[[#This Row],[JANUARY]:[DECEMBER]])</f>
        <v>0</v>
      </c>
      <c r="U987" s="11"/>
    </row>
    <row r="988" spans="1:21" x14ac:dyDescent="0.25">
      <c r="A988" s="6" t="s">
        <v>437</v>
      </c>
      <c r="B988" s="6" t="str">
        <f>IF(ISERROR(VLOOKUP(IO_Pre_14[[#This Row],[APP_ID]],Table7[APPL_ID],1,FALSE)),"","Y")</f>
        <v>Y</v>
      </c>
      <c r="C988" s="6" t="str">
        <f>IF(ISERROR(VLOOKUP(IO_Pre_14[[#This Row],[APP_ID]],Sheet1!$C$2:$C$9,1,FALSE)),"","Y")</f>
        <v/>
      </c>
      <c r="D988" s="6" t="s">
        <v>1534</v>
      </c>
      <c r="E988" s="6" t="s">
        <v>1535</v>
      </c>
      <c r="F988" s="6" t="s">
        <v>438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0</v>
      </c>
      <c r="N988" s="7">
        <v>0</v>
      </c>
      <c r="O988" s="7">
        <v>0</v>
      </c>
      <c r="P988" s="7">
        <v>0</v>
      </c>
      <c r="Q988" s="7">
        <v>0</v>
      </c>
      <c r="R988" s="7">
        <v>0</v>
      </c>
      <c r="S988" s="7">
        <v>0</v>
      </c>
      <c r="T988" s="8">
        <f>SUM(IO_Pre_14[[#This Row],[JANUARY]:[DECEMBER]])</f>
        <v>0</v>
      </c>
      <c r="U988" s="11"/>
    </row>
    <row r="989" spans="1:21" x14ac:dyDescent="0.25">
      <c r="A989" s="6" t="s">
        <v>16</v>
      </c>
      <c r="B989" s="6" t="str">
        <f>IF(ISERROR(VLOOKUP(IO_Pre_14[[#This Row],[APP_ID]],Table7[APPL_ID],1,FALSE)),"","Y")</f>
        <v>Y</v>
      </c>
      <c r="C989" s="6" t="str">
        <f>IF(ISERROR(VLOOKUP(IO_Pre_14[[#This Row],[APP_ID]],Sheet1!$C$2:$C$9,1,FALSE)),"","Y")</f>
        <v/>
      </c>
      <c r="D989" s="6" t="s">
        <v>1534</v>
      </c>
      <c r="E989" s="6" t="s">
        <v>1547</v>
      </c>
      <c r="F989" s="6" t="s">
        <v>17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7">
        <v>0</v>
      </c>
      <c r="N989" s="7">
        <v>0</v>
      </c>
      <c r="O989" s="7">
        <v>0</v>
      </c>
      <c r="P989" s="7">
        <v>0</v>
      </c>
      <c r="Q989" s="7">
        <v>0</v>
      </c>
      <c r="R989" s="7">
        <v>0</v>
      </c>
      <c r="S989" s="7">
        <v>0</v>
      </c>
      <c r="T989" s="8">
        <f>SUM(IO_Pre_14[[#This Row],[JANUARY]:[DECEMBER]])</f>
        <v>0</v>
      </c>
      <c r="U989" s="11"/>
    </row>
    <row r="990" spans="1:21" x14ac:dyDescent="0.25">
      <c r="A990" s="6" t="s">
        <v>667</v>
      </c>
      <c r="B990" s="6" t="str">
        <f>IF(ISERROR(VLOOKUP(IO_Pre_14[[#This Row],[APP_ID]],Table7[APPL_ID],1,FALSE)),"","Y")</f>
        <v>Y</v>
      </c>
      <c r="C990" s="6" t="str">
        <f>IF(ISERROR(VLOOKUP(IO_Pre_14[[#This Row],[APP_ID]],Sheet1!$C$2:$C$9,1,FALSE)),"","Y")</f>
        <v/>
      </c>
      <c r="D990" s="6" t="s">
        <v>1534</v>
      </c>
      <c r="E990" s="6" t="s">
        <v>1542</v>
      </c>
      <c r="F990" s="6" t="s">
        <v>668</v>
      </c>
      <c r="G990" s="6">
        <v>1903</v>
      </c>
      <c r="H990" s="7">
        <v>0</v>
      </c>
      <c r="I990" s="7">
        <v>0</v>
      </c>
      <c r="J990" s="7">
        <v>0</v>
      </c>
      <c r="K990" s="7">
        <v>171</v>
      </c>
      <c r="L990" s="7">
        <v>3084</v>
      </c>
      <c r="M990" s="7">
        <v>2546</v>
      </c>
      <c r="N990" s="7">
        <v>3023</v>
      </c>
      <c r="O990" s="7">
        <v>1017</v>
      </c>
      <c r="P990" s="7">
        <v>0</v>
      </c>
      <c r="Q990" s="7">
        <v>3790</v>
      </c>
      <c r="R990" s="7">
        <v>0</v>
      </c>
      <c r="S990" s="7">
        <v>0</v>
      </c>
      <c r="T990" s="8">
        <f>SUM(IO_Pre_14[[#This Row],[JANUARY]:[DECEMBER]])</f>
        <v>13631</v>
      </c>
      <c r="U990" s="11"/>
    </row>
    <row r="991" spans="1:21" x14ac:dyDescent="0.25">
      <c r="A991" s="6" t="s">
        <v>669</v>
      </c>
      <c r="B991" s="6" t="str">
        <f>IF(ISERROR(VLOOKUP(IO_Pre_14[[#This Row],[APP_ID]],Table7[APPL_ID],1,FALSE)),"","Y")</f>
        <v>Y</v>
      </c>
      <c r="C991" s="6" t="str">
        <f>IF(ISERROR(VLOOKUP(IO_Pre_14[[#This Row],[APP_ID]],Sheet1!$C$2:$C$9,1,FALSE)),"","Y")</f>
        <v/>
      </c>
      <c r="D991" s="6" t="s">
        <v>1534</v>
      </c>
      <c r="E991" s="6" t="s">
        <v>1542</v>
      </c>
      <c r="F991" s="6" t="s">
        <v>670</v>
      </c>
      <c r="G991" s="6">
        <v>1903</v>
      </c>
      <c r="H991" s="7">
        <v>0</v>
      </c>
      <c r="I991" s="7">
        <v>0</v>
      </c>
      <c r="J991" s="7">
        <v>0</v>
      </c>
      <c r="K991" s="7">
        <v>204</v>
      </c>
      <c r="L991" s="7">
        <v>6091</v>
      </c>
      <c r="M991" s="7">
        <v>4526</v>
      </c>
      <c r="N991" s="7">
        <v>5762</v>
      </c>
      <c r="O991" s="7">
        <v>5011</v>
      </c>
      <c r="P991" s="7">
        <v>871</v>
      </c>
      <c r="Q991" s="7">
        <v>1406</v>
      </c>
      <c r="R991" s="7">
        <v>0</v>
      </c>
      <c r="S991" s="7">
        <v>0</v>
      </c>
      <c r="T991" s="8">
        <f>SUM(IO_Pre_14[[#This Row],[JANUARY]:[DECEMBER]])</f>
        <v>23871</v>
      </c>
      <c r="U991" s="11"/>
    </row>
    <row r="992" spans="1:21" x14ac:dyDescent="0.25">
      <c r="A992" s="6" t="s">
        <v>804</v>
      </c>
      <c r="B992" s="6" t="str">
        <f>IF(ISERROR(VLOOKUP(IO_Pre_14[[#This Row],[APP_ID]],Table7[APPL_ID],1,FALSE)),"","Y")</f>
        <v>Y</v>
      </c>
      <c r="C992" s="6" t="str">
        <f>IF(ISERROR(VLOOKUP(IO_Pre_14[[#This Row],[APP_ID]],Sheet1!$C$2:$C$9,1,FALSE)),"","Y")</f>
        <v/>
      </c>
      <c r="D992" s="6" t="s">
        <v>1534</v>
      </c>
      <c r="E992" s="6" t="s">
        <v>1535</v>
      </c>
      <c r="F992" s="6" t="s">
        <v>805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0</v>
      </c>
      <c r="N992" s="7">
        <v>0</v>
      </c>
      <c r="O992" s="7">
        <v>0</v>
      </c>
      <c r="P992" s="7">
        <v>0</v>
      </c>
      <c r="Q992" s="7">
        <v>0</v>
      </c>
      <c r="R992" s="7">
        <v>0</v>
      </c>
      <c r="S992" s="7">
        <v>0</v>
      </c>
      <c r="T992" s="8">
        <f>SUM(IO_Pre_14[[#This Row],[JANUARY]:[DECEMBER]])</f>
        <v>0</v>
      </c>
      <c r="U992" s="11"/>
    </row>
    <row r="993" spans="1:21" x14ac:dyDescent="0.25">
      <c r="A993" s="6" t="s">
        <v>1461</v>
      </c>
      <c r="B993" s="6" t="str">
        <f>IF(ISERROR(VLOOKUP(IO_Pre_14[[#This Row],[APP_ID]],Table7[APPL_ID],1,FALSE)),"","Y")</f>
        <v>Y</v>
      </c>
      <c r="C993" s="6" t="str">
        <f>IF(ISERROR(VLOOKUP(IO_Pre_14[[#This Row],[APP_ID]],Sheet1!$C$2:$C$9,1,FALSE)),"","Y")</f>
        <v/>
      </c>
      <c r="D993" s="6" t="s">
        <v>1537</v>
      </c>
      <c r="E993" s="6" t="s">
        <v>1538</v>
      </c>
      <c r="F993" s="6" t="s">
        <v>1462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7">
        <v>0</v>
      </c>
      <c r="N993" s="7">
        <v>0</v>
      </c>
      <c r="O993" s="7">
        <v>0</v>
      </c>
      <c r="P993" s="7">
        <v>0</v>
      </c>
      <c r="Q993" s="7">
        <v>0</v>
      </c>
      <c r="R993" s="7">
        <v>0</v>
      </c>
      <c r="S993" s="7">
        <v>0</v>
      </c>
      <c r="T993" s="8">
        <f>SUM(IO_Pre_14[[#This Row],[JANUARY]:[DECEMBER]])</f>
        <v>0</v>
      </c>
      <c r="U993" s="11"/>
    </row>
    <row r="994" spans="1:21" x14ac:dyDescent="0.25">
      <c r="A994" s="6" t="s">
        <v>579</v>
      </c>
      <c r="B994" s="6" t="str">
        <f>IF(ISERROR(VLOOKUP(IO_Pre_14[[#This Row],[APP_ID]],Table7[APPL_ID],1,FALSE)),"","Y")</f>
        <v>Y</v>
      </c>
      <c r="C994" s="6" t="str">
        <f>IF(ISERROR(VLOOKUP(IO_Pre_14[[#This Row],[APP_ID]],Sheet1!$C$2:$C$9,1,FALSE)),"","Y")</f>
        <v/>
      </c>
      <c r="D994" s="6" t="s">
        <v>1537</v>
      </c>
      <c r="E994" s="6" t="s">
        <v>1544</v>
      </c>
      <c r="F994" s="6" t="s">
        <v>77</v>
      </c>
      <c r="G994" s="6">
        <v>1875</v>
      </c>
      <c r="H994" s="7">
        <v>0</v>
      </c>
      <c r="I994" s="7">
        <v>357</v>
      </c>
      <c r="J994" s="7">
        <v>242</v>
      </c>
      <c r="K994" s="7">
        <v>342</v>
      </c>
      <c r="L994" s="7">
        <v>323</v>
      </c>
      <c r="M994" s="7">
        <v>80</v>
      </c>
      <c r="N994" s="7">
        <v>0</v>
      </c>
      <c r="O994" s="7">
        <v>0</v>
      </c>
      <c r="P994" s="7">
        <v>0</v>
      </c>
      <c r="Q994" s="7">
        <v>0</v>
      </c>
      <c r="R994" s="7">
        <v>10</v>
      </c>
      <c r="S994" s="7">
        <v>0</v>
      </c>
      <c r="T994" s="8">
        <f>SUM(IO_Pre_14[[#This Row],[JANUARY]:[DECEMBER]])</f>
        <v>1354</v>
      </c>
      <c r="U994" s="14" t="s">
        <v>1501</v>
      </c>
    </row>
    <row r="995" spans="1:21" x14ac:dyDescent="0.25">
      <c r="A995" s="6" t="s">
        <v>580</v>
      </c>
      <c r="B995" s="6" t="str">
        <f>IF(ISERROR(VLOOKUP(IO_Pre_14[[#This Row],[APP_ID]],Table7[APPL_ID],1,FALSE)),"","Y")</f>
        <v>Y</v>
      </c>
      <c r="C995" s="6" t="str">
        <f>IF(ISERROR(VLOOKUP(IO_Pre_14[[#This Row],[APP_ID]],Sheet1!$C$2:$C$9,1,FALSE)),"","Y")</f>
        <v/>
      </c>
      <c r="D995" s="6" t="s">
        <v>1537</v>
      </c>
      <c r="E995" s="6" t="s">
        <v>1544</v>
      </c>
      <c r="F995" s="6" t="s">
        <v>77</v>
      </c>
      <c r="G995" s="6">
        <v>1903</v>
      </c>
      <c r="H995" s="7">
        <v>0</v>
      </c>
      <c r="I995" s="7">
        <v>0</v>
      </c>
      <c r="J995" s="7">
        <v>925</v>
      </c>
      <c r="K995" s="7">
        <v>894</v>
      </c>
      <c r="L995" s="7">
        <v>401</v>
      </c>
      <c r="M995" s="7">
        <v>100</v>
      </c>
      <c r="N995" s="7">
        <v>50</v>
      </c>
      <c r="O995" s="7">
        <v>20</v>
      </c>
      <c r="P995" s="7">
        <v>10</v>
      </c>
      <c r="Q995" s="7">
        <v>80</v>
      </c>
      <c r="R995" s="7">
        <v>120</v>
      </c>
      <c r="S995" s="7">
        <v>540</v>
      </c>
      <c r="T995" s="8">
        <f>SUM(IO_Pre_14[[#This Row],[JANUARY]:[DECEMBER]])</f>
        <v>3140</v>
      </c>
      <c r="U995" s="14" t="s">
        <v>1501</v>
      </c>
    </row>
    <row r="996" spans="1:21" x14ac:dyDescent="0.25">
      <c r="A996" s="6" t="s">
        <v>582</v>
      </c>
      <c r="B996" s="6" t="str">
        <f>IF(ISERROR(VLOOKUP(IO_Pre_14[[#This Row],[APP_ID]],Table7[APPL_ID],1,FALSE)),"","Y")</f>
        <v>Y</v>
      </c>
      <c r="C996" s="6" t="str">
        <f>IF(ISERROR(VLOOKUP(IO_Pre_14[[#This Row],[APP_ID]],Sheet1!$C$2:$C$9,1,FALSE)),"","Y")</f>
        <v/>
      </c>
      <c r="D996" s="6" t="s">
        <v>1537</v>
      </c>
      <c r="E996" s="6" t="s">
        <v>1545</v>
      </c>
      <c r="F996" s="6" t="s">
        <v>77</v>
      </c>
      <c r="G996" s="6">
        <v>1856</v>
      </c>
      <c r="H996" s="7">
        <v>0</v>
      </c>
      <c r="I996" s="7">
        <v>2670</v>
      </c>
      <c r="J996" s="7">
        <v>1994</v>
      </c>
      <c r="K996" s="7">
        <v>707</v>
      </c>
      <c r="L996" s="7">
        <v>1116</v>
      </c>
      <c r="M996" s="7">
        <v>0</v>
      </c>
      <c r="N996" s="7">
        <v>0</v>
      </c>
      <c r="O996" s="7">
        <v>0</v>
      </c>
      <c r="P996" s="7">
        <v>0</v>
      </c>
      <c r="Q996" s="7">
        <v>0</v>
      </c>
      <c r="R996" s="7">
        <v>0</v>
      </c>
      <c r="S996" s="7">
        <v>0</v>
      </c>
      <c r="T996" s="8">
        <f>SUM(IO_Pre_14[[#This Row],[JANUARY]:[DECEMBER]])</f>
        <v>6487</v>
      </c>
      <c r="U996" s="14" t="s">
        <v>1501</v>
      </c>
    </row>
    <row r="997" spans="1:21" x14ac:dyDescent="0.25">
      <c r="A997" s="6" t="s">
        <v>583</v>
      </c>
      <c r="B997" s="6" t="str">
        <f>IF(ISERROR(VLOOKUP(IO_Pre_14[[#This Row],[APP_ID]],Table7[APPL_ID],1,FALSE)),"","Y")</f>
        <v>Y</v>
      </c>
      <c r="C997" s="6" t="str">
        <f>IF(ISERROR(VLOOKUP(IO_Pre_14[[#This Row],[APP_ID]],Sheet1!$C$2:$C$9,1,FALSE)),"","Y")</f>
        <v/>
      </c>
      <c r="D997" s="6" t="s">
        <v>1537</v>
      </c>
      <c r="E997" s="6" t="s">
        <v>1545</v>
      </c>
      <c r="F997" s="6" t="s">
        <v>77</v>
      </c>
      <c r="G997" s="6">
        <v>1856</v>
      </c>
      <c r="H997" s="7">
        <v>0</v>
      </c>
      <c r="I997" s="7">
        <v>3644</v>
      </c>
      <c r="J997" s="7">
        <v>2538</v>
      </c>
      <c r="K997" s="7">
        <v>4078</v>
      </c>
      <c r="L997" s="7">
        <v>1648</v>
      </c>
      <c r="M997" s="7">
        <v>110</v>
      </c>
      <c r="N997" s="7">
        <v>0</v>
      </c>
      <c r="O997" s="7">
        <v>0</v>
      </c>
      <c r="P997" s="7">
        <v>0</v>
      </c>
      <c r="Q997" s="7">
        <v>0</v>
      </c>
      <c r="R997" s="7">
        <v>0</v>
      </c>
      <c r="S997" s="7">
        <v>0</v>
      </c>
      <c r="T997" s="8">
        <f>SUM(IO_Pre_14[[#This Row],[JANUARY]:[DECEMBER]])</f>
        <v>12018</v>
      </c>
      <c r="U997" s="14" t="s">
        <v>1501</v>
      </c>
    </row>
    <row r="998" spans="1:21" x14ac:dyDescent="0.25">
      <c r="A998" s="6" t="s">
        <v>585</v>
      </c>
      <c r="B998" s="6" t="str">
        <f>IF(ISERROR(VLOOKUP(IO_Pre_14[[#This Row],[APP_ID]],Table7[APPL_ID],1,FALSE)),"","Y")</f>
        <v>Y</v>
      </c>
      <c r="C998" s="6" t="str">
        <f>IF(ISERROR(VLOOKUP(IO_Pre_14[[#This Row],[APP_ID]],Sheet1!$C$2:$C$9,1,FALSE)),"","Y")</f>
        <v/>
      </c>
      <c r="D998" s="6" t="s">
        <v>1537</v>
      </c>
      <c r="E998" s="6" t="s">
        <v>1545</v>
      </c>
      <c r="F998" s="6" t="s">
        <v>77</v>
      </c>
      <c r="G998" s="6">
        <v>1851</v>
      </c>
      <c r="H998" s="7">
        <v>1062</v>
      </c>
      <c r="I998" s="7">
        <v>983</v>
      </c>
      <c r="J998" s="7">
        <v>917</v>
      </c>
      <c r="K998" s="7">
        <v>1030</v>
      </c>
      <c r="L998" s="7">
        <v>1350</v>
      </c>
      <c r="M998" s="7">
        <v>890</v>
      </c>
      <c r="N998" s="7">
        <v>1000</v>
      </c>
      <c r="O998" s="7">
        <v>1020</v>
      </c>
      <c r="P998" s="7">
        <v>690</v>
      </c>
      <c r="Q998" s="7">
        <v>470</v>
      </c>
      <c r="R998" s="7">
        <v>550</v>
      </c>
      <c r="S998" s="7">
        <v>610</v>
      </c>
      <c r="T998" s="8">
        <f>SUM(IO_Pre_14[[#This Row],[JANUARY]:[DECEMBER]])</f>
        <v>10572</v>
      </c>
      <c r="U998" s="14" t="s">
        <v>1501</v>
      </c>
    </row>
    <row r="999" spans="1:21" x14ac:dyDescent="0.25">
      <c r="A999" s="6" t="s">
        <v>1157</v>
      </c>
      <c r="B999" s="6" t="str">
        <f>IF(ISERROR(VLOOKUP(IO_Pre_14[[#This Row],[APP_ID]],Table7[APPL_ID],1,FALSE)),"","Y")</f>
        <v>Y</v>
      </c>
      <c r="C999" s="6" t="str">
        <f>IF(ISERROR(VLOOKUP(IO_Pre_14[[#This Row],[APP_ID]],Sheet1!$C$2:$C$9,1,FALSE)),"","Y")</f>
        <v/>
      </c>
      <c r="D999" s="6" t="s">
        <v>1537</v>
      </c>
      <c r="E999" s="6" t="s">
        <v>1545</v>
      </c>
      <c r="F999" s="6" t="s">
        <v>1158</v>
      </c>
      <c r="G999" s="6">
        <v>1853</v>
      </c>
      <c r="H999" s="7">
        <v>2134</v>
      </c>
      <c r="I999" s="7">
        <v>1883</v>
      </c>
      <c r="J999" s="7">
        <v>2091</v>
      </c>
      <c r="K999" s="7">
        <v>2085</v>
      </c>
      <c r="L999" s="7">
        <v>1955</v>
      </c>
      <c r="M999" s="7">
        <v>2005</v>
      </c>
      <c r="N999" s="7">
        <v>2041</v>
      </c>
      <c r="O999" s="7">
        <v>2183</v>
      </c>
      <c r="P999" s="7">
        <v>2101</v>
      </c>
      <c r="Q999" s="7">
        <v>2152</v>
      </c>
      <c r="R999" s="7">
        <v>1846</v>
      </c>
      <c r="S999" s="7">
        <v>1574</v>
      </c>
      <c r="T999" s="8">
        <f>SUM(IO_Pre_14[[#This Row],[JANUARY]:[DECEMBER]])</f>
        <v>24050</v>
      </c>
      <c r="U999" s="11"/>
    </row>
    <row r="1000" spans="1:21" x14ac:dyDescent="0.25">
      <c r="A1000" s="6" t="s">
        <v>590</v>
      </c>
      <c r="B1000" s="6" t="str">
        <f>IF(ISERROR(VLOOKUP(IO_Pre_14[[#This Row],[APP_ID]],Table7[APPL_ID],1,FALSE)),"","Y")</f>
        <v>Y</v>
      </c>
      <c r="C1000" s="6" t="str">
        <f>IF(ISERROR(VLOOKUP(IO_Pre_14[[#This Row],[APP_ID]],Sheet1!$C$2:$C$9,1,FALSE)),"","Y")</f>
        <v/>
      </c>
      <c r="D1000" s="6" t="s">
        <v>1537</v>
      </c>
      <c r="E1000" s="6" t="s">
        <v>1546</v>
      </c>
      <c r="F1000" s="6" t="s">
        <v>77</v>
      </c>
      <c r="G1000" s="6">
        <v>1898</v>
      </c>
      <c r="H1000" s="7">
        <v>38</v>
      </c>
      <c r="I1000" s="7">
        <v>1143</v>
      </c>
      <c r="J1000" s="7">
        <v>105</v>
      </c>
      <c r="K1000" s="7">
        <v>220</v>
      </c>
      <c r="L1000" s="7">
        <v>1013</v>
      </c>
      <c r="M1000" s="7">
        <v>360</v>
      </c>
      <c r="N1000" s="7">
        <v>0</v>
      </c>
      <c r="O1000" s="7">
        <v>0</v>
      </c>
      <c r="P1000" s="7">
        <v>0</v>
      </c>
      <c r="Q1000" s="7">
        <v>0</v>
      </c>
      <c r="R1000" s="7">
        <v>0</v>
      </c>
      <c r="S1000" s="7">
        <v>360</v>
      </c>
      <c r="T1000" s="8">
        <f>SUM(IO_Pre_14[[#This Row],[JANUARY]:[DECEMBER]])</f>
        <v>3239</v>
      </c>
      <c r="U1000" s="14" t="s">
        <v>1501</v>
      </c>
    </row>
    <row r="1001" spans="1:21" x14ac:dyDescent="0.25">
      <c r="A1001" s="6" t="s">
        <v>1463</v>
      </c>
      <c r="B1001" s="6" t="str">
        <f>IF(ISERROR(VLOOKUP(IO_Pre_14[[#This Row],[APP_ID]],Table7[APPL_ID],1,FALSE)),"","Y")</f>
        <v>Y</v>
      </c>
      <c r="C1001" s="6" t="str">
        <f>IF(ISERROR(VLOOKUP(IO_Pre_14[[#This Row],[APP_ID]],Sheet1!$C$2:$C$9,1,FALSE)),"","Y")</f>
        <v/>
      </c>
      <c r="D1001" s="6" t="s">
        <v>1537</v>
      </c>
      <c r="E1001" s="6" t="s">
        <v>1548</v>
      </c>
      <c r="F1001" s="6" t="s">
        <v>1464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7">
        <v>0</v>
      </c>
      <c r="N1001" s="7">
        <v>0</v>
      </c>
      <c r="O1001" s="7">
        <v>0</v>
      </c>
      <c r="P1001" s="7">
        <v>0</v>
      </c>
      <c r="Q1001" s="7">
        <v>0</v>
      </c>
      <c r="R1001" s="7">
        <v>0</v>
      </c>
      <c r="S1001" s="7">
        <v>0</v>
      </c>
      <c r="T1001" s="8">
        <f>SUM(IO_Pre_14[[#This Row],[JANUARY]:[DECEMBER]])</f>
        <v>0</v>
      </c>
      <c r="U1001" s="11"/>
    </row>
    <row r="1002" spans="1:21" x14ac:dyDescent="0.25">
      <c r="A1002" s="6" t="s">
        <v>1477</v>
      </c>
      <c r="B1002" s="6" t="str">
        <f>IF(ISERROR(VLOOKUP(IO_Pre_14[[#This Row],[APP_ID]],Table7[APPL_ID],1,FALSE)),"","Y")</f>
        <v>Y</v>
      </c>
      <c r="C1002" s="6" t="str">
        <f>IF(ISERROR(VLOOKUP(IO_Pre_14[[#This Row],[APP_ID]],Sheet1!$C$2:$C$9,1,FALSE)),"","Y")</f>
        <v/>
      </c>
      <c r="D1002" s="6" t="s">
        <v>1537</v>
      </c>
      <c r="E1002" s="6" t="s">
        <v>1538</v>
      </c>
      <c r="F1002" s="6" t="s">
        <v>1478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0</v>
      </c>
      <c r="N1002" s="7">
        <v>0</v>
      </c>
      <c r="O1002" s="7">
        <v>0</v>
      </c>
      <c r="P1002" s="7">
        <v>0</v>
      </c>
      <c r="Q1002" s="7">
        <v>0</v>
      </c>
      <c r="R1002" s="7">
        <v>0</v>
      </c>
      <c r="S1002" s="7">
        <v>0</v>
      </c>
      <c r="T1002" s="8">
        <f>SUM(IO_Pre_14[[#This Row],[JANUARY]:[DECEMBER]])</f>
        <v>0</v>
      </c>
      <c r="U1002" s="11"/>
    </row>
    <row r="1003" spans="1:21" x14ac:dyDescent="0.25">
      <c r="A1003" s="6" t="s">
        <v>1465</v>
      </c>
      <c r="B1003" s="6" t="str">
        <f>IF(ISERROR(VLOOKUP(IO_Pre_14[[#This Row],[APP_ID]],Table7[APPL_ID],1,FALSE)),"","Y")</f>
        <v>Y</v>
      </c>
      <c r="C1003" s="6" t="str">
        <f>IF(ISERROR(VLOOKUP(IO_Pre_14[[#This Row],[APP_ID]],Sheet1!$C$2:$C$9,1,FALSE)),"","Y")</f>
        <v/>
      </c>
      <c r="D1003" s="6" t="s">
        <v>1537</v>
      </c>
      <c r="E1003" s="6" t="s">
        <v>1538</v>
      </c>
      <c r="F1003" s="6" t="s">
        <v>1466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7">
        <v>0</v>
      </c>
      <c r="N1003" s="7">
        <v>0</v>
      </c>
      <c r="O1003" s="7">
        <v>0</v>
      </c>
      <c r="P1003" s="7">
        <v>0</v>
      </c>
      <c r="Q1003" s="7">
        <v>0</v>
      </c>
      <c r="R1003" s="7">
        <v>0</v>
      </c>
      <c r="S1003" s="7">
        <v>0</v>
      </c>
      <c r="T1003" s="8">
        <f>SUM(IO_Pre_14[[#This Row],[JANUARY]:[DECEMBER]])</f>
        <v>0</v>
      </c>
      <c r="U1003" s="11"/>
    </row>
    <row r="1004" spans="1:21" x14ac:dyDescent="0.25">
      <c r="A1004" s="6" t="s">
        <v>476</v>
      </c>
      <c r="B1004" s="6" t="str">
        <f>IF(ISERROR(VLOOKUP(IO_Pre_14[[#This Row],[APP_ID]],Table7[APPL_ID],1,FALSE)),"","Y")</f>
        <v>Y</v>
      </c>
      <c r="C1004" s="6" t="str">
        <f>IF(ISERROR(VLOOKUP(IO_Pre_14[[#This Row],[APP_ID]],Sheet1!$C$2:$C$9,1,FALSE)),"","Y")</f>
        <v/>
      </c>
      <c r="D1004" s="6" t="s">
        <v>1537</v>
      </c>
      <c r="E1004" s="6" t="s">
        <v>1548</v>
      </c>
      <c r="F1004" s="6" t="s">
        <v>477</v>
      </c>
      <c r="G1004" s="6">
        <v>1859</v>
      </c>
      <c r="H1004" s="7">
        <v>274.60000000000002</v>
      </c>
      <c r="I1004" s="7">
        <v>0</v>
      </c>
      <c r="J1004" s="7">
        <v>38.799999999999997</v>
      </c>
      <c r="K1004" s="7">
        <v>306.8</v>
      </c>
      <c r="L1004" s="7">
        <v>339.2</v>
      </c>
      <c r="M1004" s="7">
        <v>331.2</v>
      </c>
      <c r="N1004" s="7">
        <v>329.8</v>
      </c>
      <c r="O1004" s="7">
        <v>542.4</v>
      </c>
      <c r="P1004" s="7">
        <v>503.6</v>
      </c>
      <c r="Q1004" s="7">
        <v>262.8</v>
      </c>
      <c r="R1004" s="7">
        <v>0</v>
      </c>
      <c r="S1004" s="7">
        <v>0</v>
      </c>
      <c r="T1004" s="8">
        <f>SUM(IO_Pre_14[[#This Row],[JANUARY]:[DECEMBER]])</f>
        <v>2929.2000000000003</v>
      </c>
      <c r="U1004" s="11"/>
    </row>
    <row r="1005" spans="1:21" x14ac:dyDescent="0.25">
      <c r="A1005" s="6" t="s">
        <v>734</v>
      </c>
      <c r="B1005" s="6" t="str">
        <f>IF(ISERROR(VLOOKUP(IO_Pre_14[[#This Row],[APP_ID]],Table7[APPL_ID],1,FALSE)),"","Y")</f>
        <v>Y</v>
      </c>
      <c r="C1005" s="6" t="str">
        <f>IF(ISERROR(VLOOKUP(IO_Pre_14[[#This Row],[APP_ID]],Sheet1!$C$2:$C$9,1,FALSE)),"","Y")</f>
        <v/>
      </c>
      <c r="D1005" s="6" t="s">
        <v>1537</v>
      </c>
      <c r="E1005" s="6" t="s">
        <v>1549</v>
      </c>
      <c r="F1005" s="6" t="s">
        <v>735</v>
      </c>
      <c r="G1005" s="6">
        <v>1901</v>
      </c>
      <c r="H1005" s="7">
        <v>1419</v>
      </c>
      <c r="I1005" s="7">
        <v>18926</v>
      </c>
      <c r="J1005" s="7">
        <v>31340</v>
      </c>
      <c r="K1005" s="7">
        <v>89788</v>
      </c>
      <c r="L1005" s="7">
        <v>120851</v>
      </c>
      <c r="M1005" s="7">
        <v>34437</v>
      </c>
      <c r="N1005" s="7">
        <v>3546</v>
      </c>
      <c r="O1005" s="7">
        <v>50</v>
      </c>
      <c r="P1005" s="7">
        <v>0</v>
      </c>
      <c r="Q1005" s="7">
        <v>236</v>
      </c>
      <c r="R1005" s="7">
        <v>1463</v>
      </c>
      <c r="S1005" s="7">
        <v>10896</v>
      </c>
      <c r="T1005" s="8">
        <f>SUM(IO_Pre_14[[#This Row],[JANUARY]:[DECEMBER]])</f>
        <v>312952</v>
      </c>
      <c r="U1005" s="11"/>
    </row>
    <row r="1006" spans="1:21" x14ac:dyDescent="0.25">
      <c r="A1006" s="6" t="s">
        <v>761</v>
      </c>
      <c r="B1006" s="6" t="str">
        <f>IF(ISERROR(VLOOKUP(IO_Pre_14[[#This Row],[APP_ID]],Table7[APPL_ID],1,FALSE)),"","Y")</f>
        <v>Y</v>
      </c>
      <c r="C1006" s="6" t="str">
        <f>IF(ISERROR(VLOOKUP(IO_Pre_14[[#This Row],[APP_ID]],Sheet1!$C$2:$C$9,1,FALSE)),"","Y")</f>
        <v/>
      </c>
      <c r="D1006" s="6" t="s">
        <v>1537</v>
      </c>
      <c r="E1006" s="6" t="s">
        <v>1549</v>
      </c>
      <c r="F1006" s="6" t="s">
        <v>735</v>
      </c>
      <c r="G1006" s="6">
        <v>1901</v>
      </c>
      <c r="H1006" s="7">
        <v>1154</v>
      </c>
      <c r="I1006" s="7">
        <v>10867</v>
      </c>
      <c r="J1006" s="7">
        <v>12737</v>
      </c>
      <c r="K1006" s="7">
        <v>13405</v>
      </c>
      <c r="L1006" s="7">
        <v>6421</v>
      </c>
      <c r="M1006" s="7">
        <v>1567</v>
      </c>
      <c r="N1006" s="7">
        <v>100</v>
      </c>
      <c r="O1006" s="7">
        <v>0</v>
      </c>
      <c r="P1006" s="7">
        <v>4961</v>
      </c>
      <c r="Q1006" s="7">
        <v>669</v>
      </c>
      <c r="R1006" s="7">
        <v>8652</v>
      </c>
      <c r="S1006" s="7">
        <v>10430</v>
      </c>
      <c r="T1006" s="8">
        <f>SUM(IO_Pre_14[[#This Row],[JANUARY]:[DECEMBER]])</f>
        <v>70963</v>
      </c>
      <c r="U1006" s="11"/>
    </row>
    <row r="1007" spans="1:21" x14ac:dyDescent="0.25">
      <c r="A1007" s="6" t="s">
        <v>752</v>
      </c>
      <c r="B1007" s="6" t="str">
        <f>IF(ISERROR(VLOOKUP(IO_Pre_14[[#This Row],[APP_ID]],Table7[APPL_ID],1,FALSE)),"","Y")</f>
        <v>Y</v>
      </c>
      <c r="C1007" s="6" t="str">
        <f>IF(ISERROR(VLOOKUP(IO_Pre_14[[#This Row],[APP_ID]],Sheet1!$C$2:$C$9,1,FALSE)),"","Y")</f>
        <v/>
      </c>
      <c r="D1007" s="6" t="s">
        <v>1537</v>
      </c>
      <c r="E1007" s="6" t="s">
        <v>1549</v>
      </c>
      <c r="F1007" s="6" t="s">
        <v>735</v>
      </c>
      <c r="G1007" s="6">
        <v>1901</v>
      </c>
      <c r="H1007" s="7">
        <v>2134</v>
      </c>
      <c r="I1007" s="7">
        <v>12768</v>
      </c>
      <c r="J1007" s="7">
        <v>25213</v>
      </c>
      <c r="K1007" s="7">
        <v>51060</v>
      </c>
      <c r="L1007" s="7">
        <v>45799</v>
      </c>
      <c r="M1007" s="7">
        <v>7258</v>
      </c>
      <c r="N1007" s="7">
        <v>423</v>
      </c>
      <c r="O1007" s="7">
        <v>0</v>
      </c>
      <c r="P1007" s="7">
        <v>768</v>
      </c>
      <c r="Q1007" s="7">
        <v>4939</v>
      </c>
      <c r="R1007" s="7">
        <v>2619</v>
      </c>
      <c r="S1007" s="7">
        <v>31145</v>
      </c>
      <c r="T1007" s="8">
        <f>SUM(IO_Pre_14[[#This Row],[JANUARY]:[DECEMBER]])</f>
        <v>184126</v>
      </c>
      <c r="U1007" s="11"/>
    </row>
    <row r="1008" spans="1:21" x14ac:dyDescent="0.25">
      <c r="A1008" s="6" t="s">
        <v>673</v>
      </c>
      <c r="B1008" s="6" t="str">
        <f>IF(ISERROR(VLOOKUP(IO_Pre_14[[#This Row],[APP_ID]],Table7[APPL_ID],1,FALSE)),"","Y")</f>
        <v>Y</v>
      </c>
      <c r="C1008" s="6" t="str">
        <f>IF(ISERROR(VLOOKUP(IO_Pre_14[[#This Row],[APP_ID]],Sheet1!$C$2:$C$9,1,FALSE)),"","Y")</f>
        <v/>
      </c>
      <c r="D1008" s="6" t="s">
        <v>1537</v>
      </c>
      <c r="E1008" s="6" t="s">
        <v>1548</v>
      </c>
      <c r="F1008" s="6" t="s">
        <v>674</v>
      </c>
      <c r="G1008" s="6">
        <v>1857</v>
      </c>
      <c r="H1008" s="7">
        <v>1845</v>
      </c>
      <c r="I1008" s="7">
        <v>2037</v>
      </c>
      <c r="J1008" s="7">
        <v>3121</v>
      </c>
      <c r="K1008" s="7">
        <v>14482</v>
      </c>
      <c r="L1008" s="7">
        <v>31591</v>
      </c>
      <c r="M1008" s="7">
        <v>19008</v>
      </c>
      <c r="N1008" s="7">
        <v>4092</v>
      </c>
      <c r="O1008" s="7">
        <v>613</v>
      </c>
      <c r="P1008" s="7">
        <v>365</v>
      </c>
      <c r="Q1008" s="7">
        <v>143</v>
      </c>
      <c r="R1008" s="7">
        <v>1732</v>
      </c>
      <c r="S1008" s="7">
        <v>0</v>
      </c>
      <c r="T1008" s="8">
        <f>SUM(IO_Pre_14[[#This Row],[JANUARY]:[DECEMBER]])</f>
        <v>79029</v>
      </c>
      <c r="U1008" s="11"/>
    </row>
    <row r="1009" spans="1:21" x14ac:dyDescent="0.25">
      <c r="A1009" s="6" t="s">
        <v>1474</v>
      </c>
      <c r="B1009" s="6" t="str">
        <f>IF(ISERROR(VLOOKUP(IO_Pre_14[[#This Row],[APP_ID]],Table7[APPL_ID],1,FALSE)),"","Y")</f>
        <v>Y</v>
      </c>
      <c r="C1009" s="6" t="str">
        <f>IF(ISERROR(VLOOKUP(IO_Pre_14[[#This Row],[APP_ID]],Sheet1!$C$2:$C$9,1,FALSE)),"","Y")</f>
        <v/>
      </c>
      <c r="D1009" s="6" t="s">
        <v>1537</v>
      </c>
      <c r="E1009" s="6" t="s">
        <v>1548</v>
      </c>
      <c r="F1009" s="6" t="s">
        <v>1475</v>
      </c>
      <c r="G1009" s="6">
        <v>1872</v>
      </c>
      <c r="H1009" s="7">
        <v>468</v>
      </c>
      <c r="I1009" s="7">
        <v>1053</v>
      </c>
      <c r="J1009" s="7">
        <v>1759</v>
      </c>
      <c r="K1009" s="7">
        <v>2041</v>
      </c>
      <c r="L1009" s="7">
        <v>1078</v>
      </c>
      <c r="M1009" s="7">
        <v>230</v>
      </c>
      <c r="N1009" s="7">
        <v>70</v>
      </c>
      <c r="O1009" s="7">
        <v>0</v>
      </c>
      <c r="P1009" s="7">
        <v>0</v>
      </c>
      <c r="Q1009" s="7">
        <v>61</v>
      </c>
      <c r="R1009" s="7">
        <v>75</v>
      </c>
      <c r="S1009" s="7">
        <v>794</v>
      </c>
      <c r="T1009" s="8">
        <f>SUM(IO_Pre_14[[#This Row],[JANUARY]:[DECEMBER]])</f>
        <v>7629</v>
      </c>
      <c r="U1009" s="11"/>
    </row>
    <row r="1010" spans="1:21" x14ac:dyDescent="0.25">
      <c r="A1010" s="6" t="s">
        <v>300</v>
      </c>
      <c r="B1010" s="6" t="str">
        <f>IF(ISERROR(VLOOKUP(IO_Pre_14[[#This Row],[APP_ID]],Table7[APPL_ID],1,FALSE)),"","Y")</f>
        <v>Y</v>
      </c>
      <c r="C1010" s="6" t="str">
        <f>IF(ISERROR(VLOOKUP(IO_Pre_14[[#This Row],[APP_ID]],Sheet1!$C$2:$C$9,1,FALSE)),"","Y")</f>
        <v/>
      </c>
      <c r="D1010" s="6" t="s">
        <v>1537</v>
      </c>
      <c r="E1010" s="6" t="s">
        <v>1548</v>
      </c>
      <c r="F1010" s="6" t="s">
        <v>301</v>
      </c>
      <c r="G1010" s="6">
        <v>1909</v>
      </c>
      <c r="H1010" s="7">
        <v>1503</v>
      </c>
      <c r="I1010" s="7">
        <v>3220</v>
      </c>
      <c r="J1010" s="7">
        <v>3019</v>
      </c>
      <c r="K1010" s="7">
        <v>4641</v>
      </c>
      <c r="L1010" s="7">
        <v>5554</v>
      </c>
      <c r="M1010" s="7">
        <v>5731</v>
      </c>
      <c r="N1010" s="7">
        <v>4960</v>
      </c>
      <c r="O1010" s="7">
        <v>4772</v>
      </c>
      <c r="P1010" s="7">
        <v>3929</v>
      </c>
      <c r="Q1010" s="7">
        <v>3599</v>
      </c>
      <c r="R1010" s="7">
        <v>2090</v>
      </c>
      <c r="S1010" s="7">
        <v>1130</v>
      </c>
      <c r="T1010" s="8">
        <f>SUM(IO_Pre_14[[#This Row],[JANUARY]:[DECEMBER]])</f>
        <v>44148</v>
      </c>
      <c r="U1010" s="11"/>
    </row>
    <row r="1011" spans="1:21" x14ac:dyDescent="0.25">
      <c r="A1011" s="6" t="s">
        <v>1315</v>
      </c>
      <c r="B1011" s="6" t="str">
        <f>IF(ISERROR(VLOOKUP(IO_Pre_14[[#This Row],[APP_ID]],Table7[APPL_ID],1,FALSE)),"","Y")</f>
        <v>Y</v>
      </c>
      <c r="C1011" s="6" t="str">
        <f>IF(ISERROR(VLOOKUP(IO_Pre_14[[#This Row],[APP_ID]],Sheet1!$C$2:$C$9,1,FALSE)),"","Y")</f>
        <v/>
      </c>
      <c r="D1011" s="6" t="s">
        <v>1537</v>
      </c>
      <c r="E1011" s="6" t="s">
        <v>1544</v>
      </c>
      <c r="F1011" s="6" t="s">
        <v>1316</v>
      </c>
      <c r="G1011" s="6">
        <v>1888</v>
      </c>
      <c r="H1011" s="7">
        <v>680</v>
      </c>
      <c r="I1011" s="7">
        <v>1782</v>
      </c>
      <c r="J1011" s="7">
        <v>2262</v>
      </c>
      <c r="K1011" s="7">
        <v>2546</v>
      </c>
      <c r="L1011" s="7">
        <v>1874</v>
      </c>
      <c r="M1011" s="7">
        <v>680</v>
      </c>
      <c r="N1011" s="7">
        <v>380</v>
      </c>
      <c r="O1011" s="7">
        <v>380</v>
      </c>
      <c r="P1011" s="7">
        <v>380</v>
      </c>
      <c r="Q1011" s="7">
        <v>380</v>
      </c>
      <c r="R1011" s="7">
        <v>380</v>
      </c>
      <c r="S1011" s="7">
        <v>380</v>
      </c>
      <c r="T1011" s="8">
        <f>SUM(IO_Pre_14[[#This Row],[JANUARY]:[DECEMBER]])</f>
        <v>12104</v>
      </c>
      <c r="U1011" s="11"/>
    </row>
    <row r="1012" spans="1:21" x14ac:dyDescent="0.25">
      <c r="A1012" s="6" t="s">
        <v>1476</v>
      </c>
      <c r="B1012" s="6" t="str">
        <f>IF(ISERROR(VLOOKUP(IO_Pre_14[[#This Row],[APP_ID]],Table7[APPL_ID],1,FALSE)),"","Y")</f>
        <v>Y</v>
      </c>
      <c r="C1012" s="6" t="str">
        <f>IF(ISERROR(VLOOKUP(IO_Pre_14[[#This Row],[APP_ID]],Sheet1!$C$2:$C$9,1,FALSE)),"","Y")</f>
        <v/>
      </c>
      <c r="D1012" s="6" t="s">
        <v>1537</v>
      </c>
      <c r="E1012" s="6" t="s">
        <v>1553</v>
      </c>
      <c r="F1012" s="6" t="s">
        <v>1475</v>
      </c>
      <c r="G1012" s="6">
        <v>1875</v>
      </c>
      <c r="H1012" s="7">
        <v>468</v>
      </c>
      <c r="I1012" s="7">
        <v>1053</v>
      </c>
      <c r="J1012" s="7">
        <v>1759</v>
      </c>
      <c r="K1012" s="7">
        <v>2041</v>
      </c>
      <c r="L1012" s="7">
        <v>1078</v>
      </c>
      <c r="M1012" s="7">
        <v>230</v>
      </c>
      <c r="N1012" s="7">
        <v>70</v>
      </c>
      <c r="O1012" s="7">
        <v>0</v>
      </c>
      <c r="P1012" s="7">
        <v>0</v>
      </c>
      <c r="Q1012" s="7">
        <v>61</v>
      </c>
      <c r="R1012" s="7">
        <v>75</v>
      </c>
      <c r="S1012" s="7">
        <v>794</v>
      </c>
      <c r="T1012" s="8">
        <f>SUM(IO_Pre_14[[#This Row],[JANUARY]:[DECEMBER]])</f>
        <v>7629</v>
      </c>
      <c r="U1012" s="11"/>
    </row>
    <row r="1013" spans="1:21" x14ac:dyDescent="0.25">
      <c r="A1013" s="6" t="s">
        <v>875</v>
      </c>
      <c r="B1013" s="6" t="str">
        <f>IF(ISERROR(VLOOKUP(IO_Pre_14[[#This Row],[APP_ID]],Table7[APPL_ID],1,FALSE)),"","Y")</f>
        <v>Y</v>
      </c>
      <c r="C1013" s="6" t="str">
        <f>IF(ISERROR(VLOOKUP(IO_Pre_14[[#This Row],[APP_ID]],Sheet1!$C$2:$C$9,1,FALSE)),"","Y")</f>
        <v/>
      </c>
      <c r="D1013" s="6" t="s">
        <v>1537</v>
      </c>
      <c r="E1013" s="6" t="s">
        <v>1549</v>
      </c>
      <c r="F1013" s="6" t="s">
        <v>876</v>
      </c>
      <c r="G1013" s="6">
        <v>1871</v>
      </c>
      <c r="H1013" s="18">
        <v>3395</v>
      </c>
      <c r="I1013" s="18">
        <v>2780</v>
      </c>
      <c r="J1013" s="18">
        <v>6772</v>
      </c>
      <c r="K1013" s="18">
        <v>48008</v>
      </c>
      <c r="L1013" s="18">
        <v>63814</v>
      </c>
      <c r="M1013" s="18">
        <v>29357</v>
      </c>
      <c r="N1013" s="18">
        <v>12305</v>
      </c>
      <c r="O1013" s="18">
        <v>6241</v>
      </c>
      <c r="P1013" s="18">
        <v>3820</v>
      </c>
      <c r="Q1013" s="18">
        <v>3999</v>
      </c>
      <c r="R1013" s="18">
        <v>7863</v>
      </c>
      <c r="S1013" s="18">
        <v>0</v>
      </c>
      <c r="T1013" s="18">
        <f>SUM(IO_Pre_14[[#This Row],[JANUARY]:[DECEMBER]])</f>
        <v>188354</v>
      </c>
      <c r="U1013" s="14" t="s">
        <v>1500</v>
      </c>
    </row>
    <row r="1014" spans="1:21" x14ac:dyDescent="0.25">
      <c r="A1014" s="6" t="s">
        <v>1479</v>
      </c>
      <c r="B1014" s="6" t="str">
        <f>IF(ISERROR(VLOOKUP(IO_Pre_14[[#This Row],[APP_ID]],Table7[APPL_ID],1,FALSE)),"","Y")</f>
        <v>Y</v>
      </c>
      <c r="C1014" s="6" t="str">
        <f>IF(ISERROR(VLOOKUP(IO_Pre_14[[#This Row],[APP_ID]],Sheet1!$C$2:$C$9,1,FALSE)),"","Y")</f>
        <v/>
      </c>
      <c r="D1014" s="6" t="s">
        <v>1537</v>
      </c>
      <c r="E1014" s="6" t="s">
        <v>1546</v>
      </c>
      <c r="F1014" s="6" t="s">
        <v>1475</v>
      </c>
      <c r="G1014" s="6">
        <v>1872</v>
      </c>
      <c r="H1014" s="7">
        <v>468</v>
      </c>
      <c r="I1014" s="7">
        <v>1053</v>
      </c>
      <c r="J1014" s="7">
        <v>1759</v>
      </c>
      <c r="K1014" s="7">
        <v>2041</v>
      </c>
      <c r="L1014" s="7">
        <v>1078</v>
      </c>
      <c r="M1014" s="7">
        <v>230</v>
      </c>
      <c r="N1014" s="7">
        <v>70</v>
      </c>
      <c r="O1014" s="7">
        <v>0</v>
      </c>
      <c r="P1014" s="7">
        <v>0</v>
      </c>
      <c r="Q1014" s="7">
        <v>61</v>
      </c>
      <c r="R1014" s="7">
        <v>75</v>
      </c>
      <c r="S1014" s="7">
        <v>794</v>
      </c>
      <c r="T1014" s="8">
        <f>SUM(IO_Pre_14[[#This Row],[JANUARY]:[DECEMBER]])</f>
        <v>7629</v>
      </c>
      <c r="U1014" s="11"/>
    </row>
    <row r="1015" spans="1:21" x14ac:dyDescent="0.25">
      <c r="A1015" s="6" t="s">
        <v>794</v>
      </c>
      <c r="B1015" s="6" t="str">
        <f>IF(ISERROR(VLOOKUP(IO_Pre_14[[#This Row],[APP_ID]],Table7[APPL_ID],1,FALSE)),"","Y")</f>
        <v>Y</v>
      </c>
      <c r="C1015" s="6" t="str">
        <f>IF(ISERROR(VLOOKUP(IO_Pre_14[[#This Row],[APP_ID]],Sheet1!$C$2:$C$9,1,FALSE)),"","Y")</f>
        <v/>
      </c>
      <c r="D1015" s="6" t="s">
        <v>1537</v>
      </c>
      <c r="E1015" s="6" t="s">
        <v>1557</v>
      </c>
      <c r="F1015" s="6" t="s">
        <v>795</v>
      </c>
      <c r="G1015" s="6">
        <v>1844</v>
      </c>
      <c r="H1015" s="7">
        <v>0</v>
      </c>
      <c r="I1015" s="7">
        <v>0</v>
      </c>
      <c r="J1015" s="7">
        <v>0</v>
      </c>
      <c r="K1015" s="7">
        <v>500</v>
      </c>
      <c r="L1015" s="7">
        <v>500</v>
      </c>
      <c r="M1015" s="7">
        <v>500</v>
      </c>
      <c r="N1015" s="7">
        <v>0</v>
      </c>
      <c r="O1015" s="7">
        <v>0</v>
      </c>
      <c r="P1015" s="7">
        <v>0</v>
      </c>
      <c r="Q1015" s="7">
        <v>0</v>
      </c>
      <c r="R1015" s="7">
        <v>0</v>
      </c>
      <c r="S1015" s="7">
        <v>0</v>
      </c>
      <c r="T1015" s="8">
        <f>SUM(IO_Pre_14[[#This Row],[JANUARY]:[DECEMBER]])</f>
        <v>1500</v>
      </c>
      <c r="U1015" s="11"/>
    </row>
    <row r="1016" spans="1:21" x14ac:dyDescent="0.25">
      <c r="A1016" s="6" t="s">
        <v>22</v>
      </c>
      <c r="B1016" s="6" t="str">
        <f>IF(ISERROR(VLOOKUP(IO_Pre_14[[#This Row],[APP_ID]],Table7[APPL_ID],1,FALSE)),"","Y")</f>
        <v>Y</v>
      </c>
      <c r="C1016" s="6" t="str">
        <f>IF(ISERROR(VLOOKUP(IO_Pre_14[[#This Row],[APP_ID]],Sheet1!$C$2:$C$9,1,FALSE)),"","Y")</f>
        <v/>
      </c>
      <c r="D1016" s="6" t="s">
        <v>1537</v>
      </c>
      <c r="E1016" s="6" t="s">
        <v>1557</v>
      </c>
      <c r="F1016" s="6" t="s">
        <v>23</v>
      </c>
      <c r="G1016" s="6">
        <v>1886</v>
      </c>
      <c r="H1016" s="7">
        <v>0</v>
      </c>
      <c r="I1016" s="7">
        <v>0</v>
      </c>
      <c r="J1016" s="7">
        <v>705</v>
      </c>
      <c r="K1016" s="7">
        <v>1757</v>
      </c>
      <c r="L1016" s="7">
        <v>5267</v>
      </c>
      <c r="M1016" s="7">
        <v>6046</v>
      </c>
      <c r="N1016" s="7">
        <v>7375</v>
      </c>
      <c r="O1016" s="7">
        <v>7218</v>
      </c>
      <c r="P1016" s="7">
        <v>6192</v>
      </c>
      <c r="Q1016" s="7">
        <v>3715</v>
      </c>
      <c r="R1016" s="7">
        <v>0</v>
      </c>
      <c r="S1016" s="7">
        <v>0</v>
      </c>
      <c r="T1016" s="8">
        <f>SUM(IO_Pre_14[[#This Row],[JANUARY]:[DECEMBER]])</f>
        <v>38275</v>
      </c>
      <c r="U1016" s="11"/>
    </row>
    <row r="1017" spans="1:21" x14ac:dyDescent="0.25">
      <c r="A1017" s="6" t="s">
        <v>1429</v>
      </c>
      <c r="B1017" s="6" t="str">
        <f>IF(ISERROR(VLOOKUP(IO_Pre_14[[#This Row],[APP_ID]],Table7[APPL_ID],1,FALSE)),"","Y")</f>
        <v>Y</v>
      </c>
      <c r="C1017" s="6" t="str">
        <f>IF(ISERROR(VLOOKUP(IO_Pre_14[[#This Row],[APP_ID]],Sheet1!$C$2:$C$9,1,FALSE)),"","Y")</f>
        <v/>
      </c>
      <c r="D1017" s="6" t="s">
        <v>1537</v>
      </c>
      <c r="E1017" s="6" t="s">
        <v>1538</v>
      </c>
      <c r="F1017" s="6" t="s">
        <v>1430</v>
      </c>
      <c r="G1017" s="6">
        <v>1904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7">
        <v>0</v>
      </c>
      <c r="N1017" s="7">
        <v>0</v>
      </c>
      <c r="O1017" s="7">
        <v>0</v>
      </c>
      <c r="P1017" s="7">
        <v>0</v>
      </c>
      <c r="Q1017" s="7">
        <v>0</v>
      </c>
      <c r="R1017" s="7">
        <v>0</v>
      </c>
      <c r="S1017" s="7">
        <v>0</v>
      </c>
      <c r="T1017" s="8">
        <f>SUM(IO_Pre_14[[#This Row],[JANUARY]:[DECEMBER]])</f>
        <v>0</v>
      </c>
      <c r="U1017" s="11"/>
    </row>
    <row r="1018" spans="1:21" x14ac:dyDescent="0.25">
      <c r="A1018" s="6" t="s">
        <v>37</v>
      </c>
      <c r="B1018" s="6" t="str">
        <f>IF(ISERROR(VLOOKUP(IO_Pre_14[[#This Row],[APP_ID]],Table7[APPL_ID],1,FALSE)),"","Y")</f>
        <v>Y</v>
      </c>
      <c r="C1018" s="6" t="str">
        <f>IF(ISERROR(VLOOKUP(IO_Pre_14[[#This Row],[APP_ID]],Sheet1!$C$2:$C$9,1,FALSE)),"","Y")</f>
        <v/>
      </c>
      <c r="D1018" s="6" t="s">
        <v>1537</v>
      </c>
      <c r="E1018" s="6" t="s">
        <v>1538</v>
      </c>
      <c r="F1018" s="6" t="s">
        <v>38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7">
        <v>0</v>
      </c>
      <c r="N1018" s="7">
        <v>0</v>
      </c>
      <c r="O1018" s="7">
        <v>0</v>
      </c>
      <c r="P1018" s="7">
        <v>0</v>
      </c>
      <c r="Q1018" s="7">
        <v>0</v>
      </c>
      <c r="R1018" s="7">
        <v>0</v>
      </c>
      <c r="S1018" s="7">
        <v>0</v>
      </c>
      <c r="T1018" s="8">
        <f>SUM(IO_Pre_14[[#This Row],[JANUARY]:[DECEMBER]])</f>
        <v>0</v>
      </c>
      <c r="U1018" s="11"/>
    </row>
    <row r="1019" spans="1:21" x14ac:dyDescent="0.25">
      <c r="A1019" s="6" t="s">
        <v>274</v>
      </c>
      <c r="B1019" s="6" t="str">
        <f>IF(ISERROR(VLOOKUP(IO_Pre_14[[#This Row],[APP_ID]],Table7[APPL_ID],1,FALSE)),"","Y")</f>
        <v>Y</v>
      </c>
      <c r="C1019" s="6" t="str">
        <f>IF(ISERROR(VLOOKUP(IO_Pre_14[[#This Row],[APP_ID]],Sheet1!$C$2:$C$9,1,FALSE)),"","Y")</f>
        <v/>
      </c>
      <c r="D1019" s="6" t="s">
        <v>1537</v>
      </c>
      <c r="E1019" s="6" t="s">
        <v>1548</v>
      </c>
      <c r="F1019" s="6" t="s">
        <v>275</v>
      </c>
      <c r="G1019" s="6">
        <v>1870</v>
      </c>
      <c r="H1019" s="7">
        <v>441</v>
      </c>
      <c r="I1019" s="7">
        <v>700</v>
      </c>
      <c r="J1019" s="7">
        <v>1550</v>
      </c>
      <c r="K1019" s="7">
        <v>2625</v>
      </c>
      <c r="L1019" s="7">
        <v>3488</v>
      </c>
      <c r="M1019" s="7">
        <v>3750</v>
      </c>
      <c r="N1019" s="7">
        <v>3488</v>
      </c>
      <c r="O1019" s="7">
        <v>2713</v>
      </c>
      <c r="P1019" s="7">
        <v>2250</v>
      </c>
      <c r="Q1019" s="7">
        <v>150</v>
      </c>
      <c r="R1019" s="7">
        <v>440</v>
      </c>
      <c r="S1019" s="7">
        <v>775</v>
      </c>
      <c r="T1019" s="8">
        <f>SUM(IO_Pre_14[[#This Row],[JANUARY]:[DECEMBER]])</f>
        <v>22370</v>
      </c>
      <c r="U1019" s="11"/>
    </row>
    <row r="1020" spans="1:21" x14ac:dyDescent="0.25">
      <c r="A1020" s="6" t="s">
        <v>97</v>
      </c>
      <c r="B1020" s="6" t="str">
        <f>IF(ISERROR(VLOOKUP(IO_Pre_14[[#This Row],[APP_ID]],Table7[APPL_ID],1,FALSE)),"","Y")</f>
        <v>Y</v>
      </c>
      <c r="C1020" s="6" t="str">
        <f>IF(ISERROR(VLOOKUP(IO_Pre_14[[#This Row],[APP_ID]],Sheet1!$C$2:$C$9,1,FALSE)),"","Y")</f>
        <v/>
      </c>
      <c r="D1020" s="6" t="s">
        <v>1537</v>
      </c>
      <c r="E1020" s="6" t="s">
        <v>1548</v>
      </c>
      <c r="F1020" s="6" t="s">
        <v>98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0</v>
      </c>
      <c r="N1020" s="7">
        <v>0</v>
      </c>
      <c r="O1020" s="7">
        <v>0</v>
      </c>
      <c r="P1020" s="7">
        <v>0</v>
      </c>
      <c r="Q1020" s="7">
        <v>0</v>
      </c>
      <c r="R1020" s="7">
        <v>0</v>
      </c>
      <c r="S1020" s="7">
        <v>0</v>
      </c>
      <c r="T1020" s="8">
        <f>SUM(IO_Pre_14[[#This Row],[JANUARY]:[DECEMBER]])</f>
        <v>0</v>
      </c>
      <c r="U1020" s="11"/>
    </row>
    <row r="1021" spans="1:21" x14ac:dyDescent="0.25">
      <c r="A1021" s="6" t="s">
        <v>378</v>
      </c>
      <c r="B1021" s="6" t="str">
        <f>IF(ISERROR(VLOOKUP(IO_Pre_14[[#This Row],[APP_ID]],Table7[APPL_ID],1,FALSE)),"","Y")</f>
        <v>Y</v>
      </c>
      <c r="C1021" s="6" t="str">
        <f>IF(ISERROR(VLOOKUP(IO_Pre_14[[#This Row],[APP_ID]],Sheet1!$C$2:$C$9,1,FALSE)),"","Y")</f>
        <v/>
      </c>
      <c r="D1021" s="6" t="e">
        <v>#N/A</v>
      </c>
      <c r="E1021" s="6" t="e">
        <v>#N/A</v>
      </c>
      <c r="F1021" s="6" t="s">
        <v>379</v>
      </c>
      <c r="G1021" s="12">
        <v>1874</v>
      </c>
      <c r="H1021" s="7">
        <v>28.37</v>
      </c>
      <c r="I1021" s="7">
        <v>10.76</v>
      </c>
      <c r="J1021" s="7">
        <v>175.7</v>
      </c>
      <c r="K1021" s="7">
        <v>352.33</v>
      </c>
      <c r="L1021" s="7">
        <v>791.58</v>
      </c>
      <c r="M1021" s="7">
        <v>1067.05</v>
      </c>
      <c r="N1021" s="7">
        <v>1018.27</v>
      </c>
      <c r="O1021" s="7">
        <v>878</v>
      </c>
      <c r="P1021" s="7">
        <v>623.14</v>
      </c>
      <c r="Q1021" s="7">
        <v>104.67</v>
      </c>
      <c r="R1021" s="7">
        <v>135.33000000000001</v>
      </c>
      <c r="S1021" s="7">
        <v>11.95</v>
      </c>
      <c r="T1021" s="8">
        <f>SUM(IO_Pre_14[[#This Row],[JANUARY]:[DECEMBER]])</f>
        <v>5197.1499999999996</v>
      </c>
      <c r="U1021" s="11"/>
    </row>
    <row r="1022" spans="1:21" x14ac:dyDescent="0.25">
      <c r="A1022" s="6" t="s">
        <v>1098</v>
      </c>
      <c r="B1022" s="6" t="str">
        <f>IF(ISERROR(VLOOKUP(IO_Pre_14[[#This Row],[APP_ID]],Table7[APPL_ID],1,FALSE)),"","Y")</f>
        <v>Y</v>
      </c>
      <c r="C1022" s="6" t="str">
        <f>IF(ISERROR(VLOOKUP(IO_Pre_14[[#This Row],[APP_ID]],Sheet1!$C$2:$C$9,1,FALSE)),"","Y")</f>
        <v/>
      </c>
      <c r="D1022" s="6" t="e">
        <v>#N/A</v>
      </c>
      <c r="E1022" s="6" t="e">
        <v>#N/A</v>
      </c>
      <c r="F1022" s="6" t="s">
        <v>1099</v>
      </c>
      <c r="G1022" s="6">
        <v>1877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0</v>
      </c>
      <c r="N1022" s="7">
        <v>0</v>
      </c>
      <c r="O1022" s="7">
        <v>0</v>
      </c>
      <c r="P1022" s="7">
        <v>0</v>
      </c>
      <c r="Q1022" s="7">
        <v>0</v>
      </c>
      <c r="R1022" s="7">
        <v>0</v>
      </c>
      <c r="S1022" s="7">
        <v>0</v>
      </c>
      <c r="T1022" s="8">
        <f>SUM(IO_Pre_14[[#This Row],[JANUARY]:[DECEMBER]])</f>
        <v>0</v>
      </c>
      <c r="U1022" s="11"/>
    </row>
    <row r="1023" spans="1:21" x14ac:dyDescent="0.25">
      <c r="A1023" s="6" t="s">
        <v>409</v>
      </c>
      <c r="B1023" s="6" t="str">
        <f>IF(ISERROR(VLOOKUP(IO_Pre_14[[#This Row],[APP_ID]],Table7[APPL_ID],1,FALSE)),"","Y")</f>
        <v>Y</v>
      </c>
      <c r="C1023" s="6" t="str">
        <f>IF(ISERROR(VLOOKUP(IO_Pre_14[[#This Row],[APP_ID]],Sheet1!$C$2:$C$9,1,FALSE)),"","Y")</f>
        <v/>
      </c>
      <c r="D1023" s="6" t="e">
        <v>#N/A</v>
      </c>
      <c r="E1023" s="6" t="e">
        <v>#N/A</v>
      </c>
      <c r="F1023" s="6" t="s">
        <v>225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7">
        <v>0</v>
      </c>
      <c r="N1023" s="7">
        <v>0</v>
      </c>
      <c r="O1023" s="7">
        <v>0</v>
      </c>
      <c r="P1023" s="7">
        <v>0</v>
      </c>
      <c r="Q1023" s="7">
        <v>0</v>
      </c>
      <c r="R1023" s="7">
        <v>0</v>
      </c>
      <c r="S1023" s="7">
        <v>0</v>
      </c>
      <c r="T1023" s="8">
        <f>SUM(IO_Pre_14[[#This Row],[JANUARY]:[DECEMBER]])</f>
        <v>0</v>
      </c>
      <c r="U1023" s="11"/>
    </row>
    <row r="1024" spans="1:21" x14ac:dyDescent="0.25">
      <c r="A1024" s="6" t="s">
        <v>927</v>
      </c>
      <c r="B1024" s="6" t="str">
        <f>IF(ISERROR(VLOOKUP(IO_Pre_14[[#This Row],[APP_ID]],Table7[APPL_ID],1,FALSE)),"","Y")</f>
        <v>Y</v>
      </c>
      <c r="C1024" s="6" t="str">
        <f>IF(ISERROR(VLOOKUP(IO_Pre_14[[#This Row],[APP_ID]],Sheet1!$C$2:$C$9,1,FALSE)),"","Y")</f>
        <v/>
      </c>
      <c r="D1024" s="6" t="e">
        <v>#N/A</v>
      </c>
      <c r="E1024" s="6" t="e">
        <v>#N/A</v>
      </c>
      <c r="F1024" s="6" t="s">
        <v>889</v>
      </c>
      <c r="G1024" s="6">
        <v>1877</v>
      </c>
      <c r="H1024" s="7">
        <v>0</v>
      </c>
      <c r="I1024" s="7">
        <v>0</v>
      </c>
      <c r="J1024" s="7">
        <v>0</v>
      </c>
      <c r="K1024" s="7">
        <v>40.08</v>
      </c>
      <c r="L1024" s="7">
        <v>62.25</v>
      </c>
      <c r="M1024" s="7">
        <v>89.14</v>
      </c>
      <c r="N1024" s="7">
        <v>70.19</v>
      </c>
      <c r="O1024" s="7">
        <v>0</v>
      </c>
      <c r="P1024" s="7">
        <v>0</v>
      </c>
      <c r="Q1024" s="7">
        <v>0</v>
      </c>
      <c r="R1024" s="7">
        <v>0</v>
      </c>
      <c r="S1024" s="7">
        <v>0</v>
      </c>
      <c r="T1024" s="8">
        <f>SUM(IO_Pre_14[[#This Row],[JANUARY]:[DECEMBER]])</f>
        <v>261.65999999999997</v>
      </c>
      <c r="U1024" s="11"/>
    </row>
    <row r="1025" spans="1:21" x14ac:dyDescent="0.25">
      <c r="A1025" s="6" t="s">
        <v>1494</v>
      </c>
      <c r="B1025" s="6" t="str">
        <f>IF(ISERROR(VLOOKUP(IO_Pre_14[[#This Row],[APP_ID]],Table7[APPL_ID],1,FALSE)),"","Y")</f>
        <v/>
      </c>
      <c r="C1025" s="6" t="str">
        <f>IF(ISERROR(VLOOKUP(IO_Pre_14[[#This Row],[APP_ID]],Sheet1!$C$2:$C$9,1,FALSE)),"","Y")</f>
        <v/>
      </c>
      <c r="D1025" s="6" t="s">
        <v>1551</v>
      </c>
      <c r="E1025" s="6" t="s">
        <v>1532</v>
      </c>
      <c r="F1025" s="6" t="s">
        <v>1495</v>
      </c>
      <c r="G1025" s="6">
        <v>1911</v>
      </c>
      <c r="H1025" s="7">
        <v>2139</v>
      </c>
      <c r="I1025" s="7">
        <v>4187</v>
      </c>
      <c r="J1025" s="7">
        <v>5829</v>
      </c>
      <c r="K1025" s="7">
        <v>7322</v>
      </c>
      <c r="L1025" s="7">
        <v>9932</v>
      </c>
      <c r="M1025" s="7">
        <v>7856</v>
      </c>
      <c r="N1025" s="7">
        <v>8501</v>
      </c>
      <c r="O1025" s="7">
        <v>6159</v>
      </c>
      <c r="P1025" s="7">
        <v>3782</v>
      </c>
      <c r="Q1025" s="7">
        <v>4810</v>
      </c>
      <c r="R1025" s="7">
        <v>2197</v>
      </c>
      <c r="S1025" s="7">
        <v>218</v>
      </c>
      <c r="T1025" s="8">
        <f>SUM(IO_Pre_14[[#This Row],[JANUARY]:[DECEMBER]])</f>
        <v>62932</v>
      </c>
      <c r="U1025" s="11"/>
    </row>
    <row r="1026" spans="1:21" x14ac:dyDescent="0.25">
      <c r="A1026" s="28">
        <f>SUBTOTAL(103,IO_Pre_14[APP_ID])</f>
        <v>1024</v>
      </c>
      <c r="B1026" s="28"/>
      <c r="C1026" s="28"/>
      <c r="D1026" s="28"/>
      <c r="E1026" s="28"/>
      <c r="F1026" s="28"/>
      <c r="G1026" s="28"/>
      <c r="H1026" s="2">
        <f>SUBTOTAL(109,IO_Pre_14[JANUARY])</f>
        <v>164962.31499999997</v>
      </c>
      <c r="I1026" s="2">
        <f>SUBTOTAL(109,IO_Pre_14[FEBRUARY])</f>
        <v>249377.57699999999</v>
      </c>
      <c r="J1026" s="2">
        <f>SUBTOTAL(109,IO_Pre_14[MARCH])</f>
        <v>302975.16899999976</v>
      </c>
      <c r="K1026" s="2">
        <f>SUBTOTAL(109,IO_Pre_14[APRIL])</f>
        <v>445201.81699999992</v>
      </c>
      <c r="L1026" s="2">
        <f>SUBTOTAL(109,IO_Pre_14[MAY])</f>
        <v>815682.13500000001</v>
      </c>
      <c r="M1026" s="2">
        <f>SUBTOTAL(109,IO_Pre_14[JUNE])</f>
        <v>724515.64999999967</v>
      </c>
      <c r="N1026" s="2">
        <f>SUBTOTAL(109,IO_Pre_14[JULY])</f>
        <v>601177.51500000025</v>
      </c>
      <c r="O1026" s="2">
        <f>SUBTOTAL(109,IO_Pre_14[AUGUST])</f>
        <v>445450.40000000014</v>
      </c>
      <c r="P1026" s="2">
        <f>SUBTOTAL(109,IO_Pre_14[SEPTEMBER])</f>
        <v>234284.95500000002</v>
      </c>
      <c r="Q1026" s="2">
        <f>SUBTOTAL(109,IO_Pre_14[OCTOBER])</f>
        <v>246276.16500000001</v>
      </c>
      <c r="R1026" s="2">
        <f>SUBTOTAL(109,IO_Pre_14[NOVEMBER])</f>
        <v>173632.495</v>
      </c>
      <c r="S1026" s="2">
        <f>SUBTOTAL(109,IO_Pre_14[DECEMBER])</f>
        <v>313191.64500000002</v>
      </c>
      <c r="T1026" s="2">
        <f>SUBTOTAL(109,IO_Pre_14[TOTAL])</f>
        <v>4716727.8380000014</v>
      </c>
      <c r="U1026"/>
    </row>
    <row r="1040" spans="1:21" x14ac:dyDescent="0.25">
      <c r="T1040" s="6">
        <v>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6"/>
  <sheetViews>
    <sheetView tabSelected="1" workbookViewId="0">
      <selection activeCell="F10" sqref="F10"/>
    </sheetView>
  </sheetViews>
  <sheetFormatPr defaultRowHeight="15" x14ac:dyDescent="0.25"/>
  <cols>
    <col min="1" max="1" width="10.5703125" bestFit="1" customWidth="1"/>
    <col min="2" max="2" width="11" bestFit="1" customWidth="1"/>
    <col min="3" max="3" width="6.42578125" bestFit="1" customWidth="1"/>
    <col min="4" max="4" width="10.28515625" bestFit="1" customWidth="1"/>
    <col min="5" max="5" width="21" bestFit="1" customWidth="1"/>
    <col min="6" max="6" width="26.85546875" bestFit="1" customWidth="1"/>
    <col min="7" max="7" width="38.5703125" customWidth="1"/>
    <col min="8" max="9" width="7" hidden="1" customWidth="1"/>
    <col min="10" max="10" width="7.5703125" bestFit="1" customWidth="1"/>
    <col min="11" max="11" width="8" bestFit="1" customWidth="1"/>
    <col min="12" max="15" width="9" bestFit="1" customWidth="1"/>
    <col min="16" max="16" width="6.42578125" hidden="1" customWidth="1"/>
    <col min="17" max="17" width="6.85546875" hidden="1" customWidth="1"/>
    <col min="18" max="18" width="7.42578125" hidden="1" customWidth="1"/>
    <col min="19" max="19" width="6.7109375" hidden="1" customWidth="1"/>
  </cols>
  <sheetData>
    <row r="1" spans="1:19" x14ac:dyDescent="0.25">
      <c r="A1" t="s">
        <v>0</v>
      </c>
      <c r="B1" t="s">
        <v>1506</v>
      </c>
      <c r="C1" t="s">
        <v>1529</v>
      </c>
      <c r="D1" t="s">
        <v>1504</v>
      </c>
      <c r="E1" t="s">
        <v>1522</v>
      </c>
      <c r="F1" t="s">
        <v>1519</v>
      </c>
      <c r="G1" t="s">
        <v>1</v>
      </c>
      <c r="H1" t="s">
        <v>2</v>
      </c>
      <c r="I1" t="s">
        <v>3</v>
      </c>
      <c r="J1" t="s">
        <v>4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 t="s">
        <v>13</v>
      </c>
    </row>
    <row r="2" spans="1:19" x14ac:dyDescent="0.25">
      <c r="A2" t="s">
        <v>1383</v>
      </c>
      <c r="B2" t="str">
        <f>IF(ISERROR(VLOOKUP(Table6[[#This Row],[APPL_ID]],IO_Riparian[APP_ID],1,FALSE)),"","Y")</f>
        <v>Y</v>
      </c>
      <c r="C2" s="58" t="str">
        <f>IF(ISERROR(VLOOKUP(Table6[[#This Row],[APPL_ID]],Sheet1!$C$2:$C$9,1,FALSE)),"","Y")</f>
        <v/>
      </c>
      <c r="D2" s="58" t="str">
        <f>IF(COUNTA(#REF!)&gt;0,"","Y")</f>
        <v/>
      </c>
      <c r="E2" t="s">
        <v>1551</v>
      </c>
      <c r="F2" t="s">
        <v>1532</v>
      </c>
      <c r="G2" t="s">
        <v>1384</v>
      </c>
    </row>
    <row r="3" spans="1:19" x14ac:dyDescent="0.25">
      <c r="A3" t="s">
        <v>252</v>
      </c>
      <c r="B3" t="str">
        <f>IF(ISERROR(VLOOKUP(Table6[[#This Row],[APPL_ID]],IO_Riparian[APP_ID],1,FALSE)),"","Y")</f>
        <v>Y</v>
      </c>
      <c r="C3" s="58" t="str">
        <f>IF(ISERROR(VLOOKUP(Table6[[#This Row],[APPL_ID]],Sheet1!$C$2:$C$9,1,FALSE)),"","Y")</f>
        <v/>
      </c>
      <c r="D3" s="58" t="str">
        <f>IF(COUNTA(#REF!)&gt;0,"","Y")</f>
        <v/>
      </c>
      <c r="E3" t="s">
        <v>1551</v>
      </c>
      <c r="F3" t="s">
        <v>1532</v>
      </c>
      <c r="G3" t="s">
        <v>246</v>
      </c>
      <c r="H3">
        <v>0</v>
      </c>
      <c r="I3">
        <v>0</v>
      </c>
      <c r="J3">
        <v>0</v>
      </c>
      <c r="K3">
        <v>1</v>
      </c>
      <c r="L3">
        <v>1</v>
      </c>
      <c r="M3">
        <v>1</v>
      </c>
      <c r="N3">
        <v>1</v>
      </c>
      <c r="O3">
        <v>1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267</v>
      </c>
      <c r="B4" t="str">
        <f>IF(ISERROR(VLOOKUP(Table6[[#This Row],[APPL_ID]],IO_Riparian[APP_ID],1,FALSE)),"","Y")</f>
        <v>Y</v>
      </c>
      <c r="C4" s="58" t="str">
        <f>IF(ISERROR(VLOOKUP(Table6[[#This Row],[APPL_ID]],Sheet1!$C$2:$C$9,1,FALSE)),"","Y")</f>
        <v/>
      </c>
      <c r="D4" s="58" t="str">
        <f>IF(COUNTA(#REF!)&gt;0,"","Y")</f>
        <v/>
      </c>
      <c r="E4" t="s">
        <v>1551</v>
      </c>
      <c r="F4" t="s">
        <v>1532</v>
      </c>
      <c r="G4" t="s">
        <v>263</v>
      </c>
    </row>
    <row r="5" spans="1:19" x14ac:dyDescent="0.25">
      <c r="A5" t="s">
        <v>24</v>
      </c>
      <c r="B5" t="str">
        <f>IF(ISERROR(VLOOKUP(Table6[[#This Row],[APPL_ID]],IO_Riparian[APP_ID],1,FALSE)),"","Y")</f>
        <v>Y</v>
      </c>
      <c r="C5" s="58" t="str">
        <f>IF(ISERROR(VLOOKUP(Table6[[#This Row],[APPL_ID]],Sheet1!$C$2:$C$9,1,FALSE)),"","Y")</f>
        <v/>
      </c>
      <c r="D5" s="58" t="str">
        <f>IF(COUNTA(#REF!)&gt;0,"","Y")</f>
        <v/>
      </c>
      <c r="E5" t="s">
        <v>1551</v>
      </c>
      <c r="F5" t="s">
        <v>1532</v>
      </c>
      <c r="G5" t="s">
        <v>25</v>
      </c>
      <c r="H5">
        <v>0</v>
      </c>
      <c r="I5">
        <v>0</v>
      </c>
      <c r="J5">
        <v>0</v>
      </c>
      <c r="K5">
        <v>1</v>
      </c>
      <c r="L5">
        <v>1</v>
      </c>
      <c r="M5">
        <v>54.9</v>
      </c>
      <c r="N5">
        <v>76.5</v>
      </c>
      <c r="O5">
        <v>88.4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27</v>
      </c>
      <c r="B6" t="str">
        <f>IF(ISERROR(VLOOKUP(Table6[[#This Row],[APPL_ID]],IO_Riparian[APP_ID],1,FALSE)),"","Y")</f>
        <v>Y</v>
      </c>
      <c r="C6" s="58" t="str">
        <f>IF(ISERROR(VLOOKUP(Table6[[#This Row],[APPL_ID]],Sheet1!$C$2:$C$9,1,FALSE)),"","Y")</f>
        <v/>
      </c>
      <c r="D6" s="58" t="str">
        <f>IF(COUNTA(#REF!)&gt;0,"","Y")</f>
        <v/>
      </c>
      <c r="E6" t="s">
        <v>1551</v>
      </c>
      <c r="F6" t="s">
        <v>1532</v>
      </c>
      <c r="G6" t="s">
        <v>25</v>
      </c>
      <c r="H6">
        <v>0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5">
      <c r="A7" t="s">
        <v>29</v>
      </c>
      <c r="B7" t="str">
        <f>IF(ISERROR(VLOOKUP(Table6[[#This Row],[APPL_ID]],IO_Riparian[APP_ID],1,FALSE)),"","Y")</f>
        <v>Y</v>
      </c>
      <c r="C7" s="58" t="str">
        <f>IF(ISERROR(VLOOKUP(Table6[[#This Row],[APPL_ID]],Sheet1!$C$2:$C$9,1,FALSE)),"","Y")</f>
        <v/>
      </c>
      <c r="D7" s="58" t="str">
        <f>IF(COUNTA(#REF!)&gt;0,"","Y")</f>
        <v/>
      </c>
      <c r="E7" t="s">
        <v>1551</v>
      </c>
      <c r="F7" t="s">
        <v>1532</v>
      </c>
      <c r="G7" t="s">
        <v>30</v>
      </c>
      <c r="H7">
        <v>0</v>
      </c>
      <c r="I7">
        <v>0</v>
      </c>
      <c r="J7">
        <v>1</v>
      </c>
      <c r="K7">
        <v>1</v>
      </c>
      <c r="L7">
        <v>1</v>
      </c>
      <c r="M7">
        <v>150.4</v>
      </c>
      <c r="N7">
        <v>140.05000000000001</v>
      </c>
      <c r="O7">
        <v>28.5</v>
      </c>
      <c r="P7">
        <v>0</v>
      </c>
      <c r="Q7">
        <v>0</v>
      </c>
      <c r="R7">
        <v>0</v>
      </c>
      <c r="S7">
        <v>0</v>
      </c>
    </row>
    <row r="8" spans="1:19" x14ac:dyDescent="0.25">
      <c r="A8" t="s">
        <v>28</v>
      </c>
      <c r="B8" t="str">
        <f>IF(ISERROR(VLOOKUP(Table6[[#This Row],[APPL_ID]],IO_Riparian[APP_ID],1,FALSE)),"","Y")</f>
        <v>Y</v>
      </c>
      <c r="C8" s="58" t="str">
        <f>IF(ISERROR(VLOOKUP(Table6[[#This Row],[APPL_ID]],Sheet1!$C$2:$C$9,1,FALSE)),"","Y")</f>
        <v/>
      </c>
      <c r="D8" s="58" t="str">
        <f>IF(COUNTA(#REF!)&gt;0,"","Y")</f>
        <v/>
      </c>
      <c r="E8" t="s">
        <v>1551</v>
      </c>
      <c r="F8" t="s">
        <v>1532</v>
      </c>
      <c r="G8" t="s">
        <v>25</v>
      </c>
      <c r="H8">
        <v>0</v>
      </c>
      <c r="I8">
        <v>0</v>
      </c>
      <c r="J8">
        <v>0</v>
      </c>
      <c r="K8">
        <v>1</v>
      </c>
      <c r="L8">
        <v>1</v>
      </c>
      <c r="M8">
        <v>58.2</v>
      </c>
      <c r="N8">
        <v>51.31</v>
      </c>
      <c r="O8">
        <v>9.8000000000000007</v>
      </c>
      <c r="P8">
        <v>0</v>
      </c>
      <c r="Q8">
        <v>0</v>
      </c>
      <c r="R8">
        <v>0</v>
      </c>
      <c r="S8">
        <v>0</v>
      </c>
    </row>
    <row r="9" spans="1:19" x14ac:dyDescent="0.25">
      <c r="A9" t="s">
        <v>262</v>
      </c>
      <c r="B9" t="str">
        <f>IF(ISERROR(VLOOKUP(Table6[[#This Row],[APPL_ID]],IO_Riparian[APP_ID],1,FALSE)),"","Y")</f>
        <v>Y</v>
      </c>
      <c r="C9" s="58" t="str">
        <f>IF(ISERROR(VLOOKUP(Table6[[#This Row],[APPL_ID]],Sheet1!$C$2:$C$9,1,FALSE)),"","Y")</f>
        <v/>
      </c>
      <c r="D9" s="58" t="str">
        <f>IF(COUNTA(#REF!)&gt;0,"","Y")</f>
        <v/>
      </c>
      <c r="E9" t="s">
        <v>1551</v>
      </c>
      <c r="F9" t="s">
        <v>1532</v>
      </c>
      <c r="G9" t="s">
        <v>263</v>
      </c>
    </row>
    <row r="10" spans="1:19" x14ac:dyDescent="0.25">
      <c r="A10" t="s">
        <v>31</v>
      </c>
      <c r="B10" t="str">
        <f>IF(ISERROR(VLOOKUP(Table6[[#This Row],[APPL_ID]],IO_Riparian[APP_ID],1,FALSE)),"","Y")</f>
        <v>Y</v>
      </c>
      <c r="C10" s="58" t="str">
        <f>IF(ISERROR(VLOOKUP(Table6[[#This Row],[APPL_ID]],Sheet1!$C$2:$C$9,1,FALSE)),"","Y")</f>
        <v/>
      </c>
      <c r="D10" s="58" t="str">
        <f>IF(COUNTA(#REF!)&gt;0,"","Y")</f>
        <v/>
      </c>
      <c r="E10" t="s">
        <v>1551</v>
      </c>
      <c r="F10" t="s">
        <v>1532</v>
      </c>
      <c r="G10" t="s">
        <v>32</v>
      </c>
      <c r="H10">
        <v>1</v>
      </c>
      <c r="I10">
        <v>0</v>
      </c>
      <c r="J10">
        <v>0</v>
      </c>
      <c r="K10">
        <v>1</v>
      </c>
      <c r="L10">
        <v>1</v>
      </c>
      <c r="M10">
        <v>108.75</v>
      </c>
      <c r="N10">
        <v>102.55</v>
      </c>
      <c r="O10">
        <v>45.97</v>
      </c>
      <c r="P10">
        <v>0</v>
      </c>
      <c r="Q10">
        <v>0</v>
      </c>
      <c r="R10">
        <v>0</v>
      </c>
      <c r="S10">
        <v>0</v>
      </c>
    </row>
    <row r="11" spans="1:19" x14ac:dyDescent="0.25">
      <c r="A11" t="s">
        <v>1026</v>
      </c>
      <c r="B11" t="str">
        <f>IF(ISERROR(VLOOKUP(Table6[[#This Row],[APPL_ID]],IO_Riparian[APP_ID],1,FALSE)),"","Y")</f>
        <v>Y</v>
      </c>
      <c r="C11" s="58" t="str">
        <f>IF(ISERROR(VLOOKUP(Table6[[#This Row],[APPL_ID]],Sheet1!$C$2:$C$9,1,FALSE)),"","Y")</f>
        <v/>
      </c>
      <c r="D11" s="58" t="str">
        <f>IF(COUNTA(#REF!)&gt;0,"","Y")</f>
        <v/>
      </c>
      <c r="E11" t="s">
        <v>1551</v>
      </c>
      <c r="F11" t="s">
        <v>1532</v>
      </c>
      <c r="G11" t="s">
        <v>1027</v>
      </c>
      <c r="H11">
        <v>0</v>
      </c>
      <c r="I11">
        <v>0</v>
      </c>
      <c r="J11">
        <v>0.14000000000000001</v>
      </c>
      <c r="K11">
        <v>16.11</v>
      </c>
      <c r="L11">
        <v>42.97</v>
      </c>
      <c r="M11">
        <v>39.35</v>
      </c>
      <c r="N11">
        <v>67.67</v>
      </c>
      <c r="O11">
        <v>62.65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 t="s">
        <v>906</v>
      </c>
      <c r="B12" t="str">
        <f>IF(ISERROR(VLOOKUP(Table6[[#This Row],[APPL_ID]],IO_Riparian[APP_ID],1,FALSE)),"","Y")</f>
        <v>Y</v>
      </c>
      <c r="C12" s="58" t="str">
        <f>IF(ISERROR(VLOOKUP(Table6[[#This Row],[APPL_ID]],Sheet1!$C$2:$C$9,1,FALSE)),"","Y")</f>
        <v/>
      </c>
      <c r="D12" s="58" t="str">
        <f>IF(COUNTA(#REF!)&gt;0,"","Y")</f>
        <v/>
      </c>
      <c r="E12" t="s">
        <v>1551</v>
      </c>
      <c r="F12" t="s">
        <v>1532</v>
      </c>
      <c r="G12" t="s">
        <v>907</v>
      </c>
      <c r="H12">
        <v>0</v>
      </c>
      <c r="I12">
        <v>0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 t="s">
        <v>934</v>
      </c>
      <c r="B13" t="str">
        <f>IF(ISERROR(VLOOKUP(Table6[[#This Row],[APPL_ID]],IO_Riparian[APP_ID],1,FALSE)),"","Y")</f>
        <v>Y</v>
      </c>
      <c r="C13" s="58" t="str">
        <f>IF(ISERROR(VLOOKUP(Table6[[#This Row],[APPL_ID]],Sheet1!$C$2:$C$9,1,FALSE)),"","Y")</f>
        <v/>
      </c>
      <c r="D13" s="58" t="str">
        <f>IF(COUNTA(#REF!)&gt;0,"","Y")</f>
        <v/>
      </c>
      <c r="E13" t="s">
        <v>1551</v>
      </c>
      <c r="F13" t="s">
        <v>1532</v>
      </c>
      <c r="G13" t="s">
        <v>907</v>
      </c>
      <c r="H13">
        <v>0</v>
      </c>
      <c r="I13">
        <v>0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0</v>
      </c>
      <c r="Q13">
        <v>0</v>
      </c>
      <c r="R13">
        <v>0</v>
      </c>
      <c r="S13">
        <v>0</v>
      </c>
    </row>
    <row r="14" spans="1:19" x14ac:dyDescent="0.25">
      <c r="A14" t="s">
        <v>1077</v>
      </c>
      <c r="B14" t="str">
        <f>IF(ISERROR(VLOOKUP(Table6[[#This Row],[APPL_ID]],IO_Riparian[APP_ID],1,FALSE)),"","Y")</f>
        <v>Y</v>
      </c>
      <c r="C14" s="58" t="str">
        <f>IF(ISERROR(VLOOKUP(Table6[[#This Row],[APPL_ID]],Sheet1!$C$2:$C$9,1,FALSE)),"","Y")</f>
        <v/>
      </c>
      <c r="D14" s="58" t="str">
        <f>IF(COUNTA(#REF!)&gt;0,"","Y")</f>
        <v/>
      </c>
      <c r="E14" t="s">
        <v>1551</v>
      </c>
      <c r="F14" t="s">
        <v>1532</v>
      </c>
      <c r="G14" t="s">
        <v>1032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 t="s">
        <v>1068</v>
      </c>
      <c r="B15" t="str">
        <f>IF(ISERROR(VLOOKUP(Table6[[#This Row],[APPL_ID]],IO_Riparian[APP_ID],1,FALSE)),"","Y")</f>
        <v>Y</v>
      </c>
      <c r="C15" s="58" t="str">
        <f>IF(ISERROR(VLOOKUP(Table6[[#This Row],[APPL_ID]],Sheet1!$C$2:$C$9,1,FALSE)),"","Y")</f>
        <v/>
      </c>
      <c r="D15" s="58" t="str">
        <f>IF(COUNTA(#REF!)&gt;0,"","Y")</f>
        <v/>
      </c>
      <c r="E15" t="s">
        <v>1551</v>
      </c>
      <c r="F15" t="s">
        <v>1532</v>
      </c>
      <c r="G15" t="s">
        <v>1032</v>
      </c>
      <c r="H15">
        <v>0</v>
      </c>
      <c r="I15">
        <v>0</v>
      </c>
      <c r="J15">
        <v>1</v>
      </c>
      <c r="K15">
        <v>0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25">
      <c r="A16" t="s">
        <v>256</v>
      </c>
      <c r="B16" t="str">
        <f>IF(ISERROR(VLOOKUP(Table6[[#This Row],[APPL_ID]],IO_Riparian[APP_ID],1,FALSE)),"","Y")</f>
        <v>Y</v>
      </c>
      <c r="C16" s="58" t="str">
        <f>IF(ISERROR(VLOOKUP(Table6[[#This Row],[APPL_ID]],Sheet1!$C$2:$C$9,1,FALSE)),"","Y")</f>
        <v/>
      </c>
      <c r="D16" s="58" t="str">
        <f>IF(COUNTA(#REF!)&gt;0,"","Y")</f>
        <v/>
      </c>
      <c r="E16" t="s">
        <v>1551</v>
      </c>
      <c r="F16" t="s">
        <v>1532</v>
      </c>
      <c r="G16" t="s">
        <v>257</v>
      </c>
      <c r="H16">
        <v>0</v>
      </c>
      <c r="I16">
        <v>0</v>
      </c>
      <c r="J16">
        <v>0</v>
      </c>
      <c r="K16">
        <v>1</v>
      </c>
      <c r="L16">
        <v>1</v>
      </c>
      <c r="M16">
        <v>1</v>
      </c>
      <c r="N16">
        <v>1</v>
      </c>
      <c r="O16">
        <v>1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258</v>
      </c>
      <c r="B17" t="str">
        <f>IF(ISERROR(VLOOKUP(Table6[[#This Row],[APPL_ID]],IO_Riparian[APP_ID],1,FALSE)),"","Y")</f>
        <v>Y</v>
      </c>
      <c r="C17" s="58" t="str">
        <f>IF(ISERROR(VLOOKUP(Table6[[#This Row],[APPL_ID]],Sheet1!$C$2:$C$9,1,FALSE)),"","Y")</f>
        <v/>
      </c>
      <c r="D17" s="58" t="str">
        <f>IF(COUNTA(#REF!)&gt;0,"","Y")</f>
        <v/>
      </c>
      <c r="E17" t="s">
        <v>1551</v>
      </c>
      <c r="F17" t="s">
        <v>1532</v>
      </c>
      <c r="G17" t="s">
        <v>257</v>
      </c>
      <c r="H17">
        <v>0</v>
      </c>
      <c r="I17">
        <v>0</v>
      </c>
      <c r="J17">
        <v>0</v>
      </c>
      <c r="K17">
        <v>1</v>
      </c>
      <c r="L17">
        <v>1</v>
      </c>
      <c r="M17">
        <v>1</v>
      </c>
      <c r="N17">
        <v>1</v>
      </c>
      <c r="O17">
        <v>1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245</v>
      </c>
      <c r="B18" t="str">
        <f>IF(ISERROR(VLOOKUP(Table6[[#This Row],[APPL_ID]],IO_Riparian[APP_ID],1,FALSE)),"","Y")</f>
        <v>Y</v>
      </c>
      <c r="C18" s="58" t="str">
        <f>IF(ISERROR(VLOOKUP(Table6[[#This Row],[APPL_ID]],Sheet1!$C$2:$C$9,1,FALSE)),"","Y")</f>
        <v/>
      </c>
      <c r="D18" s="58" t="str">
        <f>IF(COUNTA(#REF!)&gt;0,"","Y")</f>
        <v/>
      </c>
      <c r="E18" t="s">
        <v>1551</v>
      </c>
      <c r="F18" t="s">
        <v>1532</v>
      </c>
      <c r="G18" t="s">
        <v>246</v>
      </c>
      <c r="H18">
        <v>0</v>
      </c>
      <c r="I18">
        <v>0</v>
      </c>
      <c r="J18">
        <v>0</v>
      </c>
      <c r="K18">
        <v>1</v>
      </c>
      <c r="L18">
        <v>1</v>
      </c>
      <c r="M18">
        <v>1</v>
      </c>
      <c r="N18">
        <v>1</v>
      </c>
      <c r="O18">
        <v>1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1467</v>
      </c>
      <c r="B19" t="str">
        <f>IF(ISERROR(VLOOKUP(Table6[[#This Row],[APPL_ID]],IO_Riparian[APP_ID],1,FALSE)),"","Y")</f>
        <v>Y</v>
      </c>
      <c r="C19" s="58" t="str">
        <f>IF(ISERROR(VLOOKUP(Table6[[#This Row],[APPL_ID]],Sheet1!$C$2:$C$9,1,FALSE)),"","Y")</f>
        <v/>
      </c>
      <c r="D19" s="58" t="str">
        <f>IF(COUNTA(#REF!)&gt;0,"","Y")</f>
        <v/>
      </c>
      <c r="E19" t="s">
        <v>1551</v>
      </c>
      <c r="F19" t="s">
        <v>1532</v>
      </c>
      <c r="G19" t="s">
        <v>1468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0</v>
      </c>
      <c r="Q19">
        <v>0</v>
      </c>
      <c r="R19">
        <v>0</v>
      </c>
      <c r="S19">
        <v>0</v>
      </c>
    </row>
    <row r="20" spans="1:19" x14ac:dyDescent="0.25">
      <c r="A20" t="s">
        <v>250</v>
      </c>
      <c r="B20" t="str">
        <f>IF(ISERROR(VLOOKUP(Table6[[#This Row],[APPL_ID]],IO_Riparian[APP_ID],1,FALSE)),"","Y")</f>
        <v>Y</v>
      </c>
      <c r="C20" s="58" t="str">
        <f>IF(ISERROR(VLOOKUP(Table6[[#This Row],[APPL_ID]],Sheet1!$C$2:$C$9,1,FALSE)),"","Y")</f>
        <v/>
      </c>
      <c r="D20" s="58" t="str">
        <f>IF(COUNTA(#REF!)&gt;0,"","Y")</f>
        <v/>
      </c>
      <c r="E20" t="s">
        <v>1551</v>
      </c>
      <c r="F20" t="s">
        <v>1532</v>
      </c>
      <c r="G20" t="s">
        <v>246</v>
      </c>
      <c r="H20">
        <v>0</v>
      </c>
      <c r="I20">
        <v>0</v>
      </c>
      <c r="J20">
        <v>0</v>
      </c>
      <c r="K20">
        <v>1</v>
      </c>
      <c r="L20">
        <v>1</v>
      </c>
      <c r="M20">
        <v>1</v>
      </c>
      <c r="N20">
        <v>1</v>
      </c>
      <c r="O20">
        <v>1</v>
      </c>
      <c r="P20">
        <v>0</v>
      </c>
      <c r="Q20">
        <v>0</v>
      </c>
      <c r="R20">
        <v>0</v>
      </c>
      <c r="S20">
        <v>0</v>
      </c>
    </row>
    <row r="21" spans="1:19" x14ac:dyDescent="0.25">
      <c r="A21" t="s">
        <v>1381</v>
      </c>
      <c r="B21" t="str">
        <f>IF(ISERROR(VLOOKUP(Table6[[#This Row],[APPL_ID]],IO_Riparian[APP_ID],1,FALSE)),"","Y")</f>
        <v>Y</v>
      </c>
      <c r="C21" s="58" t="str">
        <f>IF(ISERROR(VLOOKUP(Table6[[#This Row],[APPL_ID]],Sheet1!$C$2:$C$9,1,FALSE)),"","Y")</f>
        <v/>
      </c>
      <c r="D21" s="58" t="str">
        <f>IF(COUNTA(#REF!)&gt;0,"","Y")</f>
        <v/>
      </c>
      <c r="E21" t="s">
        <v>1551</v>
      </c>
      <c r="F21" t="s">
        <v>1532</v>
      </c>
      <c r="G21" t="s">
        <v>1382</v>
      </c>
      <c r="H21">
        <v>0</v>
      </c>
      <c r="I21">
        <v>0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0</v>
      </c>
      <c r="Q21">
        <v>0</v>
      </c>
      <c r="R21">
        <v>0</v>
      </c>
      <c r="S21">
        <v>0</v>
      </c>
    </row>
    <row r="22" spans="1:19" x14ac:dyDescent="0.25">
      <c r="A22" t="s">
        <v>139</v>
      </c>
      <c r="B22" t="str">
        <f>IF(ISERROR(VLOOKUP(Table6[[#This Row],[APPL_ID]],IO_Riparian[APP_ID],1,FALSE)),"","Y")</f>
        <v>Y</v>
      </c>
      <c r="C22" s="58" t="str">
        <f>IF(ISERROR(VLOOKUP(Table6[[#This Row],[APPL_ID]],Sheet1!$C$2:$C$9,1,FALSE)),"","Y")</f>
        <v/>
      </c>
      <c r="D22" s="58" t="str">
        <f>IF(COUNTA(#REF!)&gt;0,"","Y")</f>
        <v/>
      </c>
      <c r="E22" t="s">
        <v>1551</v>
      </c>
      <c r="F22" t="s">
        <v>1532</v>
      </c>
      <c r="G22" t="s">
        <v>140</v>
      </c>
      <c r="H22">
        <v>0</v>
      </c>
      <c r="I22">
        <v>0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0</v>
      </c>
      <c r="Q22">
        <v>0</v>
      </c>
      <c r="R22">
        <v>0</v>
      </c>
      <c r="S22">
        <v>0</v>
      </c>
    </row>
    <row r="23" spans="1:19" x14ac:dyDescent="0.25">
      <c r="A23" t="s">
        <v>170</v>
      </c>
      <c r="B23" t="str">
        <f>IF(ISERROR(VLOOKUP(Table6[[#This Row],[APPL_ID]],IO_Riparian[APP_ID],1,FALSE)),"","Y")</f>
        <v>Y</v>
      </c>
      <c r="C23" s="58" t="str">
        <f>IF(ISERROR(VLOOKUP(Table6[[#This Row],[APPL_ID]],Sheet1!$C$2:$C$9,1,FALSE)),"","Y")</f>
        <v/>
      </c>
      <c r="D23" s="58" t="str">
        <f>IF(COUNTA(#REF!)&gt;0,"","Y")</f>
        <v/>
      </c>
      <c r="E23" t="s">
        <v>1551</v>
      </c>
      <c r="F23" t="s">
        <v>1532</v>
      </c>
      <c r="G23" t="s">
        <v>171</v>
      </c>
      <c r="H23">
        <v>0</v>
      </c>
      <c r="I23">
        <v>0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0</v>
      </c>
      <c r="Q23">
        <v>0</v>
      </c>
      <c r="R23">
        <v>0</v>
      </c>
      <c r="S23">
        <v>0</v>
      </c>
    </row>
    <row r="24" spans="1:19" x14ac:dyDescent="0.25">
      <c r="A24" t="s">
        <v>1352</v>
      </c>
      <c r="B24" t="str">
        <f>IF(ISERROR(VLOOKUP(Table6[[#This Row],[APPL_ID]],IO_Riparian[APP_ID],1,FALSE)),"","Y")</f>
        <v>Y</v>
      </c>
      <c r="C24" s="58" t="str">
        <f>IF(ISERROR(VLOOKUP(Table6[[#This Row],[APPL_ID]],Sheet1!$C$2:$C$9,1,FALSE)),"","Y")</f>
        <v/>
      </c>
      <c r="D24" s="58" t="str">
        <f>IF(COUNTA(#REF!)&gt;0,"","Y")</f>
        <v/>
      </c>
      <c r="E24" t="s">
        <v>1551</v>
      </c>
      <c r="F24" t="s">
        <v>1532</v>
      </c>
      <c r="G24" t="s">
        <v>1353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</row>
    <row r="25" spans="1:19" x14ac:dyDescent="0.25">
      <c r="A25" t="s">
        <v>1022</v>
      </c>
      <c r="B25" t="str">
        <f>IF(ISERROR(VLOOKUP(Table6[[#This Row],[APPL_ID]],IO_Riparian[APP_ID],1,FALSE)),"","Y")</f>
        <v>Y</v>
      </c>
      <c r="C25" s="58" t="str">
        <f>IF(ISERROR(VLOOKUP(Table6[[#This Row],[APPL_ID]],Sheet1!$C$2:$C$9,1,FALSE)),"","Y")</f>
        <v/>
      </c>
      <c r="D25" s="58" t="str">
        <f>IF(COUNTA(#REF!)&gt;0,"","Y")</f>
        <v/>
      </c>
      <c r="E25" t="s">
        <v>1551</v>
      </c>
      <c r="F25" t="s">
        <v>1532</v>
      </c>
      <c r="G25" t="s">
        <v>1011</v>
      </c>
      <c r="H25">
        <v>0</v>
      </c>
      <c r="I25">
        <v>0</v>
      </c>
      <c r="J25">
        <v>0</v>
      </c>
      <c r="K25">
        <v>1</v>
      </c>
      <c r="L25">
        <v>1</v>
      </c>
      <c r="M25">
        <v>1</v>
      </c>
      <c r="N25">
        <v>1</v>
      </c>
      <c r="O25">
        <v>0</v>
      </c>
      <c r="P25">
        <v>0</v>
      </c>
      <c r="Q25">
        <v>0</v>
      </c>
      <c r="R25">
        <v>0</v>
      </c>
      <c r="S25">
        <v>0</v>
      </c>
    </row>
    <row r="26" spans="1:19" x14ac:dyDescent="0.25">
      <c r="A26" t="s">
        <v>1031</v>
      </c>
      <c r="B26" t="str">
        <f>IF(ISERROR(VLOOKUP(Table6[[#This Row],[APPL_ID]],IO_Riparian[APP_ID],1,FALSE)),"","Y")</f>
        <v>Y</v>
      </c>
      <c r="C26" s="58" t="str">
        <f>IF(ISERROR(VLOOKUP(Table6[[#This Row],[APPL_ID]],Sheet1!$C$2:$C$9,1,FALSE)),"","Y")</f>
        <v/>
      </c>
      <c r="D26" s="58" t="str">
        <f>IF(COUNTA(#REF!)&gt;0,"","Y")</f>
        <v/>
      </c>
      <c r="E26" t="s">
        <v>1551</v>
      </c>
      <c r="F26" t="s">
        <v>1532</v>
      </c>
      <c r="G26" t="s">
        <v>1032</v>
      </c>
      <c r="H26">
        <v>0</v>
      </c>
      <c r="I26">
        <v>0</v>
      </c>
      <c r="J26">
        <v>1</v>
      </c>
      <c r="K26">
        <v>1</v>
      </c>
      <c r="L26">
        <v>1</v>
      </c>
      <c r="M26">
        <v>1</v>
      </c>
      <c r="N26">
        <v>1</v>
      </c>
      <c r="O26">
        <v>0</v>
      </c>
      <c r="P26">
        <v>0</v>
      </c>
      <c r="Q26">
        <v>0</v>
      </c>
      <c r="R26">
        <v>0</v>
      </c>
      <c r="S26">
        <v>0</v>
      </c>
    </row>
    <row r="27" spans="1:19" x14ac:dyDescent="0.25">
      <c r="A27" t="s">
        <v>1010</v>
      </c>
      <c r="B27" t="str">
        <f>IF(ISERROR(VLOOKUP(Table6[[#This Row],[APPL_ID]],IO_Riparian[APP_ID],1,FALSE)),"","Y")</f>
        <v>Y</v>
      </c>
      <c r="C27" s="58" t="str">
        <f>IF(ISERROR(VLOOKUP(Table6[[#This Row],[APPL_ID]],Sheet1!$C$2:$C$9,1,FALSE)),"","Y")</f>
        <v/>
      </c>
      <c r="D27" s="58" t="str">
        <f>IF(COUNTA(#REF!)&gt;0,"","Y")</f>
        <v/>
      </c>
      <c r="E27" t="s">
        <v>1551</v>
      </c>
      <c r="F27" t="s">
        <v>1532</v>
      </c>
      <c r="G27" t="s">
        <v>1011</v>
      </c>
      <c r="H27">
        <v>0</v>
      </c>
      <c r="I27">
        <v>0</v>
      </c>
      <c r="J27">
        <v>1</v>
      </c>
      <c r="K27">
        <v>0</v>
      </c>
      <c r="L27">
        <v>1</v>
      </c>
      <c r="M27">
        <v>1</v>
      </c>
      <c r="N27">
        <v>1</v>
      </c>
      <c r="O27">
        <v>0</v>
      </c>
      <c r="P27">
        <v>0</v>
      </c>
      <c r="Q27">
        <v>0</v>
      </c>
      <c r="R27">
        <v>0</v>
      </c>
      <c r="S27">
        <v>0</v>
      </c>
    </row>
    <row r="28" spans="1:19" x14ac:dyDescent="0.25">
      <c r="A28" t="s">
        <v>128</v>
      </c>
      <c r="B28" t="str">
        <f>IF(ISERROR(VLOOKUP(Table6[[#This Row],[APPL_ID]],IO_Riparian[APP_ID],1,FALSE)),"","Y")</f>
        <v>Y</v>
      </c>
      <c r="C28" s="58" t="str">
        <f>IF(ISERROR(VLOOKUP(Table6[[#This Row],[APPL_ID]],Sheet1!$C$2:$C$9,1,FALSE)),"","Y")</f>
        <v/>
      </c>
      <c r="D28" s="58" t="str">
        <f>IF(COUNTA(#REF!)&gt;0,"","Y")</f>
        <v/>
      </c>
      <c r="E28" t="s">
        <v>1531</v>
      </c>
      <c r="F28" t="s">
        <v>1532</v>
      </c>
      <c r="G28" t="s">
        <v>129</v>
      </c>
      <c r="H28">
        <v>0</v>
      </c>
      <c r="I28">
        <v>0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0</v>
      </c>
      <c r="Q28">
        <v>0</v>
      </c>
      <c r="R28">
        <v>0</v>
      </c>
      <c r="S28">
        <v>0</v>
      </c>
    </row>
    <row r="29" spans="1:19" x14ac:dyDescent="0.25">
      <c r="A29" t="s">
        <v>661</v>
      </c>
      <c r="B29" t="str">
        <f>IF(ISERROR(VLOOKUP(Table6[[#This Row],[APPL_ID]],IO_Riparian[APP_ID],1,FALSE)),"","Y")</f>
        <v>Y</v>
      </c>
      <c r="C29" s="58" t="str">
        <f>IF(ISERROR(VLOOKUP(Table6[[#This Row],[APPL_ID]],Sheet1!$C$2:$C$9,1,FALSE)),"","Y")</f>
        <v/>
      </c>
      <c r="D29" s="58" t="str">
        <f>IF(COUNTA(#REF!)&gt;0,"","Y")</f>
        <v/>
      </c>
      <c r="E29" t="s">
        <v>1531</v>
      </c>
      <c r="F29" t="s">
        <v>1533</v>
      </c>
      <c r="G29" t="s">
        <v>662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</row>
    <row r="30" spans="1:19" x14ac:dyDescent="0.25">
      <c r="A30" t="s">
        <v>93</v>
      </c>
      <c r="B30" t="str">
        <f>IF(ISERROR(VLOOKUP(Table6[[#This Row],[APPL_ID]],IO_Riparian[APP_ID],1,FALSE)),"","Y")</f>
        <v>Y</v>
      </c>
      <c r="C30" s="58" t="str">
        <f>IF(ISERROR(VLOOKUP(Table6[[#This Row],[APPL_ID]],Sheet1!$C$2:$C$9,1,FALSE)),"","Y")</f>
        <v/>
      </c>
      <c r="D30" s="58" t="str">
        <f>IF(COUNTA(#REF!)&gt;0,"","Y")</f>
        <v/>
      </c>
      <c r="E30" t="s">
        <v>1531</v>
      </c>
      <c r="F30" t="s">
        <v>1532</v>
      </c>
      <c r="G30" t="s">
        <v>94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</row>
    <row r="31" spans="1:19" x14ac:dyDescent="0.25">
      <c r="A31" t="s">
        <v>489</v>
      </c>
      <c r="B31" t="str">
        <f>IF(ISERROR(VLOOKUP(Table6[[#This Row],[APPL_ID]],IO_Riparian[APP_ID],1,FALSE)),"","Y")</f>
        <v>Y</v>
      </c>
      <c r="C31" s="58" t="str">
        <f>IF(ISERROR(VLOOKUP(Table6[[#This Row],[APPL_ID]],Sheet1!$C$2:$C$9,1,FALSE)),"","Y")</f>
        <v/>
      </c>
      <c r="D31" s="58" t="str">
        <f>IF(COUNTA(#REF!)&gt;0,"","Y")</f>
        <v/>
      </c>
      <c r="E31" t="s">
        <v>1531</v>
      </c>
      <c r="F31" t="s">
        <v>1533</v>
      </c>
      <c r="G31" t="s">
        <v>490</v>
      </c>
      <c r="H31">
        <v>0</v>
      </c>
      <c r="I31">
        <v>0</v>
      </c>
      <c r="J31">
        <v>0</v>
      </c>
      <c r="K31">
        <v>226.8</v>
      </c>
      <c r="L31">
        <v>268.26</v>
      </c>
      <c r="M31">
        <v>245.73</v>
      </c>
      <c r="N31">
        <v>310.45999999999998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19" x14ac:dyDescent="0.25">
      <c r="A32" t="s">
        <v>677</v>
      </c>
      <c r="B32" t="str">
        <f>IF(ISERROR(VLOOKUP(Table6[[#This Row],[APPL_ID]],IO_Riparian[APP_ID],1,FALSE)),"","Y")</f>
        <v>Y</v>
      </c>
      <c r="C32" s="58" t="str">
        <f>IF(ISERROR(VLOOKUP(Table6[[#This Row],[APPL_ID]],Sheet1!$C$2:$C$9,1,FALSE)),"","Y")</f>
        <v/>
      </c>
      <c r="D32" s="58" t="str">
        <f>IF(COUNTA(#REF!)&gt;0,"","Y")</f>
        <v/>
      </c>
      <c r="E32" t="s">
        <v>1531</v>
      </c>
      <c r="F32" t="s">
        <v>1533</v>
      </c>
      <c r="G32" t="s">
        <v>490</v>
      </c>
      <c r="H32">
        <v>0</v>
      </c>
      <c r="I32">
        <v>0</v>
      </c>
      <c r="J32">
        <v>0</v>
      </c>
      <c r="K32">
        <v>0</v>
      </c>
      <c r="L32">
        <v>62.08</v>
      </c>
      <c r="M32">
        <v>124.4</v>
      </c>
      <c r="N32">
        <v>48.79</v>
      </c>
      <c r="O32">
        <v>0</v>
      </c>
      <c r="P32">
        <v>0</v>
      </c>
      <c r="Q32">
        <v>0</v>
      </c>
      <c r="R32">
        <v>0</v>
      </c>
      <c r="S32">
        <v>0</v>
      </c>
    </row>
    <row r="33" spans="1:19" x14ac:dyDescent="0.25">
      <c r="A33" t="s">
        <v>1060</v>
      </c>
      <c r="B33" t="str">
        <f>IF(ISERROR(VLOOKUP(Table6[[#This Row],[APPL_ID]],IO_Riparian[APP_ID],1,FALSE)),"","Y")</f>
        <v>Y</v>
      </c>
      <c r="C33" s="58" t="str">
        <f>IF(ISERROR(VLOOKUP(Table6[[#This Row],[APPL_ID]],Sheet1!$C$2:$C$9,1,FALSE)),"","Y")</f>
        <v/>
      </c>
      <c r="D33" s="58" t="str">
        <f>IF(COUNTA(#REF!)&gt;0,"","Y")</f>
        <v/>
      </c>
      <c r="E33" t="s">
        <v>1531</v>
      </c>
      <c r="F33" t="s">
        <v>1533</v>
      </c>
      <c r="G33" t="s">
        <v>490</v>
      </c>
      <c r="H33">
        <v>0</v>
      </c>
      <c r="I33">
        <v>0</v>
      </c>
      <c r="J33">
        <v>0</v>
      </c>
      <c r="K33">
        <v>50.55</v>
      </c>
      <c r="L33">
        <v>133.80000000000001</v>
      </c>
      <c r="M33">
        <v>134.47</v>
      </c>
      <c r="N33">
        <v>136.65</v>
      </c>
      <c r="O33">
        <v>0</v>
      </c>
      <c r="P33">
        <v>0</v>
      </c>
      <c r="Q33">
        <v>0</v>
      </c>
      <c r="R33">
        <v>0</v>
      </c>
      <c r="S33">
        <v>0</v>
      </c>
    </row>
    <row r="34" spans="1:19" x14ac:dyDescent="0.25">
      <c r="A34" t="s">
        <v>736</v>
      </c>
      <c r="B34" t="str">
        <f>IF(ISERROR(VLOOKUP(Table6[[#This Row],[APPL_ID]],IO_Riparian[APP_ID],1,FALSE)),"","Y")</f>
        <v>Y</v>
      </c>
      <c r="C34" s="58" t="str">
        <f>IF(ISERROR(VLOOKUP(Table6[[#This Row],[APPL_ID]],Sheet1!$C$2:$C$9,1,FALSE)),"","Y")</f>
        <v/>
      </c>
      <c r="D34" s="58" t="str">
        <f>IF(COUNTA(#REF!)&gt;0,"","Y")</f>
        <v/>
      </c>
      <c r="E34" t="s">
        <v>1531</v>
      </c>
      <c r="F34" t="s">
        <v>1533</v>
      </c>
      <c r="G34" t="s">
        <v>490</v>
      </c>
      <c r="H34">
        <v>0</v>
      </c>
      <c r="I34">
        <v>0</v>
      </c>
      <c r="J34">
        <v>0</v>
      </c>
      <c r="K34">
        <v>156.94999999999999</v>
      </c>
      <c r="L34">
        <v>309.44</v>
      </c>
      <c r="M34">
        <v>340.09</v>
      </c>
      <c r="N34">
        <v>395.45</v>
      </c>
      <c r="O34">
        <v>0</v>
      </c>
      <c r="P34">
        <v>0</v>
      </c>
      <c r="Q34">
        <v>0</v>
      </c>
      <c r="R34">
        <v>0</v>
      </c>
      <c r="S34">
        <v>0</v>
      </c>
    </row>
    <row r="35" spans="1:19" x14ac:dyDescent="0.25">
      <c r="A35" t="s">
        <v>1348</v>
      </c>
      <c r="B35" t="str">
        <f>IF(ISERROR(VLOOKUP(Table6[[#This Row],[APPL_ID]],IO_Riparian[APP_ID],1,FALSE)),"","Y")</f>
        <v>Y</v>
      </c>
      <c r="C35" s="58" t="str">
        <f>IF(ISERROR(VLOOKUP(Table6[[#This Row],[APPL_ID]],Sheet1!$C$2:$C$9,1,FALSE)),"","Y")</f>
        <v/>
      </c>
      <c r="D35" s="58" t="str">
        <f>IF(COUNTA(#REF!)&gt;0,"","Y")</f>
        <v/>
      </c>
      <c r="E35" t="s">
        <v>1531</v>
      </c>
      <c r="F35" t="s">
        <v>1533</v>
      </c>
      <c r="G35" t="s">
        <v>490</v>
      </c>
      <c r="H35">
        <v>0</v>
      </c>
      <c r="I35">
        <v>0</v>
      </c>
      <c r="J35">
        <v>0</v>
      </c>
      <c r="K35">
        <v>141.22</v>
      </c>
      <c r="L35">
        <v>151.94999999999999</v>
      </c>
      <c r="M35">
        <v>131.88</v>
      </c>
      <c r="N35">
        <v>156.22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19" x14ac:dyDescent="0.25">
      <c r="A36" t="s">
        <v>813</v>
      </c>
      <c r="B36" t="str">
        <f>IF(ISERROR(VLOOKUP(Table6[[#This Row],[APPL_ID]],IO_Riparian[APP_ID],1,FALSE)),"","Y")</f>
        <v>Y</v>
      </c>
      <c r="C36" s="58" t="str">
        <f>IF(ISERROR(VLOOKUP(Table6[[#This Row],[APPL_ID]],Sheet1!$C$2:$C$9,1,FALSE)),"","Y")</f>
        <v/>
      </c>
      <c r="D36" s="58" t="str">
        <f>IF(COUNTA(#REF!)&gt;0,"","Y")</f>
        <v/>
      </c>
      <c r="E36" t="s">
        <v>1531</v>
      </c>
      <c r="F36" t="s">
        <v>1533</v>
      </c>
      <c r="G36" t="s">
        <v>490</v>
      </c>
      <c r="H36">
        <v>0</v>
      </c>
      <c r="I36">
        <v>0</v>
      </c>
      <c r="J36">
        <v>0</v>
      </c>
      <c r="K36">
        <v>127.19</v>
      </c>
      <c r="L36">
        <v>107.75</v>
      </c>
      <c r="M36">
        <v>120.11</v>
      </c>
      <c r="N36">
        <v>142.54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 x14ac:dyDescent="0.25">
      <c r="A37" t="s">
        <v>850</v>
      </c>
      <c r="B37" t="str">
        <f>IF(ISERROR(VLOOKUP(Table6[[#This Row],[APPL_ID]],IO_Riparian[APP_ID],1,FALSE)),"","Y")</f>
        <v>Y</v>
      </c>
      <c r="C37" s="58" t="str">
        <f>IF(ISERROR(VLOOKUP(Table6[[#This Row],[APPL_ID]],Sheet1!$C$2:$C$9,1,FALSE)),"","Y")</f>
        <v/>
      </c>
      <c r="D37" s="58" t="str">
        <f>IF(COUNTA(#REF!)&gt;0,"","Y")</f>
        <v/>
      </c>
      <c r="E37" t="s">
        <v>1531</v>
      </c>
      <c r="F37" t="s">
        <v>1533</v>
      </c>
      <c r="G37" t="s">
        <v>490</v>
      </c>
      <c r="H37">
        <v>0</v>
      </c>
      <c r="I37">
        <v>0</v>
      </c>
      <c r="J37">
        <v>0</v>
      </c>
      <c r="K37">
        <v>20.34</v>
      </c>
      <c r="L37">
        <v>224.76</v>
      </c>
      <c r="M37">
        <v>266.02999999999997</v>
      </c>
      <c r="N37">
        <v>260.16000000000003</v>
      </c>
      <c r="O37">
        <v>0</v>
      </c>
      <c r="P37">
        <v>0</v>
      </c>
      <c r="Q37">
        <v>0</v>
      </c>
      <c r="R37">
        <v>0</v>
      </c>
      <c r="S37">
        <v>0</v>
      </c>
    </row>
    <row r="38" spans="1:19" x14ac:dyDescent="0.25">
      <c r="A38" t="s">
        <v>864</v>
      </c>
      <c r="B38" t="str">
        <f>IF(ISERROR(VLOOKUP(Table6[[#This Row],[APPL_ID]],IO_Riparian[APP_ID],1,FALSE)),"","Y")</f>
        <v>Y</v>
      </c>
      <c r="C38" s="58" t="str">
        <f>IF(ISERROR(VLOOKUP(Table6[[#This Row],[APPL_ID]],Sheet1!$C$2:$C$9,1,FALSE)),"","Y")</f>
        <v/>
      </c>
      <c r="D38" s="58" t="str">
        <f>IF(COUNTA(#REF!)&gt;0,"","Y")</f>
        <v/>
      </c>
      <c r="E38" t="s">
        <v>1531</v>
      </c>
      <c r="F38" t="s">
        <v>1533</v>
      </c>
      <c r="G38" t="s">
        <v>490</v>
      </c>
      <c r="H38">
        <v>0</v>
      </c>
      <c r="I38">
        <v>0</v>
      </c>
      <c r="J38">
        <v>0</v>
      </c>
      <c r="K38">
        <v>179.9</v>
      </c>
      <c r="L38">
        <v>104.51</v>
      </c>
      <c r="M38">
        <v>149.9</v>
      </c>
      <c r="N38">
        <v>157.93</v>
      </c>
      <c r="O38">
        <v>0</v>
      </c>
      <c r="P38">
        <v>0</v>
      </c>
      <c r="Q38">
        <v>0</v>
      </c>
      <c r="R38">
        <v>0</v>
      </c>
      <c r="S38">
        <v>0</v>
      </c>
    </row>
    <row r="39" spans="1:19" x14ac:dyDescent="0.25">
      <c r="A39" t="s">
        <v>895</v>
      </c>
      <c r="B39" t="str">
        <f>IF(ISERROR(VLOOKUP(Table6[[#This Row],[APPL_ID]],IO_Riparian[APP_ID],1,FALSE)),"","Y")</f>
        <v>Y</v>
      </c>
      <c r="C39" s="58" t="str">
        <f>IF(ISERROR(VLOOKUP(Table6[[#This Row],[APPL_ID]],Sheet1!$C$2:$C$9,1,FALSE)),"","Y")</f>
        <v/>
      </c>
      <c r="D39" s="58" t="str">
        <f>IF(COUNTA(#REF!)&gt;0,"","Y")</f>
        <v/>
      </c>
      <c r="E39" t="s">
        <v>1531</v>
      </c>
      <c r="F39" t="s">
        <v>1533</v>
      </c>
      <c r="G39" t="s">
        <v>490</v>
      </c>
      <c r="H39">
        <v>0</v>
      </c>
      <c r="I39">
        <v>0</v>
      </c>
      <c r="J39">
        <v>0</v>
      </c>
      <c r="K39">
        <v>180.73</v>
      </c>
      <c r="L39">
        <v>165.16</v>
      </c>
      <c r="M39">
        <v>151.08000000000001</v>
      </c>
      <c r="N39">
        <v>211.87</v>
      </c>
      <c r="O39">
        <v>0</v>
      </c>
      <c r="P39">
        <v>0</v>
      </c>
      <c r="Q39">
        <v>0</v>
      </c>
      <c r="R39">
        <v>0</v>
      </c>
      <c r="S39">
        <v>0</v>
      </c>
    </row>
    <row r="40" spans="1:19" x14ac:dyDescent="0.25">
      <c r="A40" t="s">
        <v>1033</v>
      </c>
      <c r="B40" t="str">
        <f>IF(ISERROR(VLOOKUP(Table6[[#This Row],[APPL_ID]],IO_Riparian[APP_ID],1,FALSE)),"","Y")</f>
        <v>Y</v>
      </c>
      <c r="C40" s="58" t="str">
        <f>IF(ISERROR(VLOOKUP(Table6[[#This Row],[APPL_ID]],Sheet1!$C$2:$C$9,1,FALSE)),"","Y")</f>
        <v/>
      </c>
      <c r="D40" s="58" t="str">
        <f>IF(COUNTA(#REF!)&gt;0,"","Y")</f>
        <v/>
      </c>
      <c r="E40" t="s">
        <v>1531</v>
      </c>
      <c r="F40" t="s">
        <v>1533</v>
      </c>
      <c r="G40" t="s">
        <v>490</v>
      </c>
      <c r="H40">
        <v>0</v>
      </c>
      <c r="I40">
        <v>0</v>
      </c>
      <c r="J40">
        <v>0</v>
      </c>
      <c r="K40">
        <v>220</v>
      </c>
      <c r="L40">
        <v>157.52000000000001</v>
      </c>
      <c r="M40">
        <v>193.48</v>
      </c>
      <c r="N40">
        <v>301.81</v>
      </c>
      <c r="O40">
        <v>0</v>
      </c>
      <c r="P40">
        <v>0</v>
      </c>
      <c r="Q40">
        <v>0</v>
      </c>
      <c r="R40">
        <v>0</v>
      </c>
      <c r="S40">
        <v>0</v>
      </c>
    </row>
    <row r="41" spans="1:19" x14ac:dyDescent="0.25">
      <c r="A41" t="s">
        <v>901</v>
      </c>
      <c r="B41" t="str">
        <f>IF(ISERROR(VLOOKUP(Table6[[#This Row],[APPL_ID]],IO_Riparian[APP_ID],1,FALSE)),"","Y")</f>
        <v>Y</v>
      </c>
      <c r="C41" s="58" t="str">
        <f>IF(ISERROR(VLOOKUP(Table6[[#This Row],[APPL_ID]],Sheet1!$C$2:$C$9,1,FALSE)),"","Y")</f>
        <v/>
      </c>
      <c r="D41" s="58" t="str">
        <f>IF(COUNTA(#REF!)&gt;0,"","Y")</f>
        <v/>
      </c>
      <c r="E41" t="s">
        <v>1531</v>
      </c>
      <c r="F41" t="s">
        <v>1533</v>
      </c>
      <c r="G41" t="s">
        <v>490</v>
      </c>
      <c r="H41">
        <v>0</v>
      </c>
      <c r="I41">
        <v>0</v>
      </c>
      <c r="J41">
        <v>0</v>
      </c>
      <c r="K41">
        <v>53.9</v>
      </c>
      <c r="L41">
        <v>57.38</v>
      </c>
      <c r="M41">
        <v>60.66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</row>
    <row r="42" spans="1:19" x14ac:dyDescent="0.25">
      <c r="A42" t="s">
        <v>905</v>
      </c>
      <c r="B42" t="str">
        <f>IF(ISERROR(VLOOKUP(Table6[[#This Row],[APPL_ID]],IO_Riparian[APP_ID],1,FALSE)),"","Y")</f>
        <v>Y</v>
      </c>
      <c r="C42" s="58" t="str">
        <f>IF(ISERROR(VLOOKUP(Table6[[#This Row],[APPL_ID]],Sheet1!$C$2:$C$9,1,FALSE)),"","Y")</f>
        <v/>
      </c>
      <c r="D42" s="58" t="str">
        <f>IF(COUNTA(#REF!)&gt;0,"","Y")</f>
        <v/>
      </c>
      <c r="E42" t="s">
        <v>1531</v>
      </c>
      <c r="F42" t="s">
        <v>1533</v>
      </c>
      <c r="G42" t="s">
        <v>490</v>
      </c>
      <c r="H42">
        <v>0</v>
      </c>
      <c r="I42">
        <v>0</v>
      </c>
      <c r="J42">
        <v>0</v>
      </c>
      <c r="K42">
        <v>158.19999999999999</v>
      </c>
      <c r="L42">
        <v>123.75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</row>
    <row r="43" spans="1:19" x14ac:dyDescent="0.25">
      <c r="A43" t="s">
        <v>913</v>
      </c>
      <c r="B43" t="str">
        <f>IF(ISERROR(VLOOKUP(Table6[[#This Row],[APPL_ID]],IO_Riparian[APP_ID],1,FALSE)),"","Y")</f>
        <v>Y</v>
      </c>
      <c r="C43" s="58" t="str">
        <f>IF(ISERROR(VLOOKUP(Table6[[#This Row],[APPL_ID]],Sheet1!$C$2:$C$9,1,FALSE)),"","Y")</f>
        <v/>
      </c>
      <c r="D43" s="58" t="str">
        <f>IF(COUNTA(#REF!)&gt;0,"","Y")</f>
        <v/>
      </c>
      <c r="E43" t="s">
        <v>1531</v>
      </c>
      <c r="F43" t="s">
        <v>1533</v>
      </c>
      <c r="G43" t="s">
        <v>490</v>
      </c>
      <c r="H43">
        <v>0</v>
      </c>
      <c r="I43">
        <v>0</v>
      </c>
      <c r="J43">
        <v>0</v>
      </c>
      <c r="K43">
        <v>27.44</v>
      </c>
      <c r="L43">
        <v>30.61</v>
      </c>
      <c r="M43">
        <v>16.87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  <row r="44" spans="1:19" x14ac:dyDescent="0.25">
      <c r="A44" t="s">
        <v>915</v>
      </c>
      <c r="B44" t="str">
        <f>IF(ISERROR(VLOOKUP(Table6[[#This Row],[APPL_ID]],IO_Riparian[APP_ID],1,FALSE)),"","Y")</f>
        <v>Y</v>
      </c>
      <c r="C44" s="58" t="str">
        <f>IF(ISERROR(VLOOKUP(Table6[[#This Row],[APPL_ID]],Sheet1!$C$2:$C$9,1,FALSE)),"","Y")</f>
        <v/>
      </c>
      <c r="D44" s="58" t="str">
        <f>IF(COUNTA(#REF!)&gt;0,"","Y")</f>
        <v/>
      </c>
      <c r="E44" t="s">
        <v>1531</v>
      </c>
      <c r="F44" t="s">
        <v>1533</v>
      </c>
      <c r="G44" t="s">
        <v>490</v>
      </c>
      <c r="H44">
        <v>0</v>
      </c>
      <c r="I44">
        <v>0</v>
      </c>
      <c r="J44">
        <v>0</v>
      </c>
      <c r="K44">
        <v>42.85</v>
      </c>
      <c r="L44">
        <v>111.62</v>
      </c>
      <c r="M44">
        <v>56.99</v>
      </c>
      <c r="N44">
        <v>101.35</v>
      </c>
      <c r="O44">
        <v>0</v>
      </c>
      <c r="P44">
        <v>0</v>
      </c>
      <c r="Q44">
        <v>0</v>
      </c>
      <c r="R44">
        <v>0</v>
      </c>
      <c r="S44">
        <v>0</v>
      </c>
    </row>
    <row r="45" spans="1:19" x14ac:dyDescent="0.25">
      <c r="A45" t="s">
        <v>1015</v>
      </c>
      <c r="B45" t="str">
        <f>IF(ISERROR(VLOOKUP(Table6[[#This Row],[APPL_ID]],IO_Riparian[APP_ID],1,FALSE)),"","Y")</f>
        <v>Y</v>
      </c>
      <c r="C45" s="58" t="str">
        <f>IF(ISERROR(VLOOKUP(Table6[[#This Row],[APPL_ID]],Sheet1!$C$2:$C$9,1,FALSE)),"","Y")</f>
        <v/>
      </c>
      <c r="D45" s="58" t="str">
        <f>IF(COUNTA(#REF!)&gt;0,"","Y")</f>
        <v/>
      </c>
      <c r="E45" t="s">
        <v>1531</v>
      </c>
      <c r="F45" t="s">
        <v>1533</v>
      </c>
      <c r="G45" t="s">
        <v>490</v>
      </c>
      <c r="H45">
        <v>0</v>
      </c>
      <c r="I45">
        <v>0</v>
      </c>
      <c r="J45">
        <v>0</v>
      </c>
      <c r="K45">
        <v>112.12</v>
      </c>
      <c r="L45">
        <v>115.57</v>
      </c>
      <c r="M45">
        <v>67.099999999999994</v>
      </c>
      <c r="N45">
        <v>151.59</v>
      </c>
      <c r="O45">
        <v>0</v>
      </c>
      <c r="P45">
        <v>0</v>
      </c>
      <c r="Q45">
        <v>0</v>
      </c>
      <c r="R45">
        <v>0</v>
      </c>
      <c r="S45">
        <v>0</v>
      </c>
    </row>
    <row r="46" spans="1:19" x14ac:dyDescent="0.25">
      <c r="A46" t="s">
        <v>860</v>
      </c>
      <c r="B46" t="str">
        <f>IF(ISERROR(VLOOKUP(Table6[[#This Row],[APPL_ID]],IO_Riparian[APP_ID],1,FALSE)),"","Y")</f>
        <v>Y</v>
      </c>
      <c r="C46" s="58" t="str">
        <f>IF(ISERROR(VLOOKUP(Table6[[#This Row],[APPL_ID]],Sheet1!$C$2:$C$9,1,FALSE)),"","Y")</f>
        <v/>
      </c>
      <c r="D46" s="58" t="str">
        <f>IF(COUNTA(#REF!)&gt;0,"","Y")</f>
        <v/>
      </c>
      <c r="E46" t="s">
        <v>1531</v>
      </c>
      <c r="F46" t="s">
        <v>1532</v>
      </c>
      <c r="G46" t="s">
        <v>861</v>
      </c>
    </row>
    <row r="47" spans="1:19" x14ac:dyDescent="0.25">
      <c r="A47" t="s">
        <v>1341</v>
      </c>
      <c r="B47" t="str">
        <f>IF(ISERROR(VLOOKUP(Table6[[#This Row],[APPL_ID]],IO_Riparian[APP_ID],1,FALSE)),"","Y")</f>
        <v>Y</v>
      </c>
      <c r="C47" s="58" t="str">
        <f>IF(ISERROR(VLOOKUP(Table6[[#This Row],[APPL_ID]],Sheet1!$C$2:$C$9,1,FALSE)),"","Y")</f>
        <v/>
      </c>
      <c r="D47" s="58" t="str">
        <f>IF(COUNTA(#REF!)&gt;0,"","Y")</f>
        <v/>
      </c>
      <c r="E47" t="s">
        <v>1531</v>
      </c>
      <c r="F47" t="s">
        <v>1532</v>
      </c>
      <c r="G47" t="s">
        <v>1342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0</v>
      </c>
      <c r="Q47">
        <v>0</v>
      </c>
      <c r="R47">
        <v>0</v>
      </c>
      <c r="S47">
        <v>0</v>
      </c>
    </row>
    <row r="48" spans="1:19" x14ac:dyDescent="0.25">
      <c r="A48" t="s">
        <v>18</v>
      </c>
      <c r="B48" t="str">
        <f>IF(ISERROR(VLOOKUP(Table6[[#This Row],[APPL_ID]],IO_Riparian[APP_ID],1,FALSE)),"","Y")</f>
        <v>Y</v>
      </c>
      <c r="C48" s="58" t="str">
        <f>IF(ISERROR(VLOOKUP(Table6[[#This Row],[APPL_ID]],Sheet1!$C$2:$C$9,1,FALSE)),"","Y")</f>
        <v/>
      </c>
      <c r="D48" s="58" t="str">
        <f>IF(COUNTA(#REF!)&gt;0,"","Y")</f>
        <v/>
      </c>
      <c r="E48" t="s">
        <v>1531</v>
      </c>
      <c r="F48" t="s">
        <v>1533</v>
      </c>
      <c r="G48" t="s">
        <v>19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</row>
    <row r="49" spans="1:19" x14ac:dyDescent="0.25">
      <c r="A49" t="s">
        <v>727</v>
      </c>
      <c r="B49" t="str">
        <f>IF(ISERROR(VLOOKUP(Table6[[#This Row],[APPL_ID]],IO_Riparian[APP_ID],1,FALSE)),"","Y")</f>
        <v>Y</v>
      </c>
      <c r="C49" s="58" t="str">
        <f>IF(ISERROR(VLOOKUP(Table6[[#This Row],[APPL_ID]],Sheet1!$C$2:$C$9,1,FALSE)),"","Y")</f>
        <v/>
      </c>
      <c r="D49" s="58" t="str">
        <f>IF(COUNTA(#REF!)&gt;0,"","Y")</f>
        <v/>
      </c>
      <c r="E49" t="s">
        <v>1531</v>
      </c>
      <c r="F49" t="s">
        <v>1533</v>
      </c>
      <c r="G49" t="s">
        <v>726</v>
      </c>
    </row>
    <row r="50" spans="1:19" x14ac:dyDescent="0.25">
      <c r="A50" t="s">
        <v>732</v>
      </c>
      <c r="B50" t="str">
        <f>IF(ISERROR(VLOOKUP(Table6[[#This Row],[APPL_ID]],IO_Riparian[APP_ID],1,FALSE)),"","Y")</f>
        <v>Y</v>
      </c>
      <c r="C50" s="58" t="str">
        <f>IF(ISERROR(VLOOKUP(Table6[[#This Row],[APPL_ID]],Sheet1!$C$2:$C$9,1,FALSE)),"","Y")</f>
        <v/>
      </c>
      <c r="D50" s="58" t="str">
        <f>IF(COUNTA(#REF!)&gt;0,"","Y")</f>
        <v/>
      </c>
      <c r="E50" t="s">
        <v>1531</v>
      </c>
      <c r="F50" t="s">
        <v>1533</v>
      </c>
      <c r="G50" t="s">
        <v>726</v>
      </c>
    </row>
    <row r="51" spans="1:19" x14ac:dyDescent="0.25">
      <c r="A51" t="s">
        <v>1093</v>
      </c>
      <c r="B51" t="str">
        <f>IF(ISERROR(VLOOKUP(Table6[[#This Row],[APPL_ID]],IO_Riparian[APP_ID],1,FALSE)),"","Y")</f>
        <v>Y</v>
      </c>
      <c r="C51" s="58" t="str">
        <f>IF(ISERROR(VLOOKUP(Table6[[#This Row],[APPL_ID]],Sheet1!$C$2:$C$9,1,FALSE)),"","Y")</f>
        <v/>
      </c>
      <c r="D51" s="58" t="str">
        <f>IF(COUNTA(#REF!)&gt;0,"","Y")</f>
        <v/>
      </c>
      <c r="E51" t="s">
        <v>1531</v>
      </c>
      <c r="F51" t="s">
        <v>1533</v>
      </c>
      <c r="G51" t="s">
        <v>726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</row>
    <row r="52" spans="1:19" x14ac:dyDescent="0.25">
      <c r="A52" t="s">
        <v>1040</v>
      </c>
      <c r="B52" t="str">
        <f>IF(ISERROR(VLOOKUP(Table6[[#This Row],[APPL_ID]],IO_Riparian[APP_ID],1,FALSE)),"","Y")</f>
        <v>Y</v>
      </c>
      <c r="C52" s="58" t="str">
        <f>IF(ISERROR(VLOOKUP(Table6[[#This Row],[APPL_ID]],Sheet1!$C$2:$C$9,1,FALSE)),"","Y")</f>
        <v/>
      </c>
      <c r="D52" s="58" t="str">
        <f>IF(COUNTA(#REF!)&gt;0,"","Y")</f>
        <v/>
      </c>
      <c r="E52" t="s">
        <v>1531</v>
      </c>
      <c r="F52" t="s">
        <v>1533</v>
      </c>
      <c r="G52" t="s">
        <v>490</v>
      </c>
      <c r="H52">
        <v>0</v>
      </c>
      <c r="I52">
        <v>0</v>
      </c>
      <c r="J52">
        <v>0</v>
      </c>
      <c r="K52">
        <v>51.8</v>
      </c>
      <c r="L52">
        <v>85.7</v>
      </c>
      <c r="M52">
        <v>70.98</v>
      </c>
      <c r="N52">
        <v>81.88</v>
      </c>
      <c r="O52">
        <v>0</v>
      </c>
      <c r="P52">
        <v>0</v>
      </c>
      <c r="Q52">
        <v>0</v>
      </c>
      <c r="R52">
        <v>0</v>
      </c>
      <c r="S52">
        <v>0</v>
      </c>
    </row>
    <row r="53" spans="1:19" x14ac:dyDescent="0.25">
      <c r="A53" t="s">
        <v>762</v>
      </c>
      <c r="B53" t="str">
        <f>IF(ISERROR(VLOOKUP(Table6[[#This Row],[APPL_ID]],IO_Riparian[APP_ID],1,FALSE)),"","Y")</f>
        <v>Y</v>
      </c>
      <c r="C53" s="58" t="str">
        <f>IF(ISERROR(VLOOKUP(Table6[[#This Row],[APPL_ID]],Sheet1!$C$2:$C$9,1,FALSE)),"","Y")</f>
        <v/>
      </c>
      <c r="D53" s="58" t="str">
        <f>IF(COUNTA(#REF!)&gt;0,"","Y")</f>
        <v/>
      </c>
      <c r="E53" t="s">
        <v>1531</v>
      </c>
      <c r="F53" t="s">
        <v>1533</v>
      </c>
      <c r="G53" t="s">
        <v>763</v>
      </c>
    </row>
    <row r="54" spans="1:19" x14ac:dyDescent="0.25">
      <c r="A54" t="s">
        <v>336</v>
      </c>
      <c r="B54" t="str">
        <f>IF(ISERROR(VLOOKUP(Table6[[#This Row],[APPL_ID]],IO_Riparian[APP_ID],1,FALSE)),"","Y")</f>
        <v>Y</v>
      </c>
      <c r="C54" s="58" t="str">
        <f>IF(ISERROR(VLOOKUP(Table6[[#This Row],[APPL_ID]],Sheet1!$C$2:$C$9,1,FALSE)),"","Y")</f>
        <v/>
      </c>
      <c r="D54" s="58" t="str">
        <f>IF(COUNTA(#REF!)&gt;0,"","Y")</f>
        <v/>
      </c>
      <c r="E54" t="s">
        <v>1531</v>
      </c>
      <c r="F54" t="s">
        <v>1532</v>
      </c>
      <c r="G54" t="s">
        <v>337</v>
      </c>
      <c r="H54">
        <v>0</v>
      </c>
      <c r="I54">
        <v>0</v>
      </c>
      <c r="J54">
        <v>0</v>
      </c>
      <c r="K54">
        <v>0</v>
      </c>
      <c r="L54">
        <v>1</v>
      </c>
      <c r="M54">
        <v>1</v>
      </c>
      <c r="N54">
        <v>1</v>
      </c>
      <c r="O54">
        <v>1</v>
      </c>
      <c r="P54">
        <v>0</v>
      </c>
      <c r="Q54">
        <v>0</v>
      </c>
      <c r="R54">
        <v>0</v>
      </c>
      <c r="S54">
        <v>0</v>
      </c>
    </row>
    <row r="55" spans="1:19" x14ac:dyDescent="0.25">
      <c r="A55" t="s">
        <v>1197</v>
      </c>
      <c r="B55" t="str">
        <f>IF(ISERROR(VLOOKUP(Table6[[#This Row],[APPL_ID]],IO_Riparian[APP_ID],1,FALSE)),"","Y")</f>
        <v>Y</v>
      </c>
      <c r="C55" s="58" t="str">
        <f>IF(ISERROR(VLOOKUP(Table6[[#This Row],[APPL_ID]],Sheet1!$C$2:$C$9,1,FALSE)),"","Y")</f>
        <v/>
      </c>
      <c r="D55" s="58" t="str">
        <f>IF(COUNTA(#REF!)&gt;0,"","Y")</f>
        <v/>
      </c>
      <c r="E55" t="s">
        <v>1531</v>
      </c>
      <c r="F55" t="s">
        <v>1533</v>
      </c>
      <c r="G55" t="s">
        <v>726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</row>
    <row r="56" spans="1:19" x14ac:dyDescent="0.25">
      <c r="A56" t="s">
        <v>888</v>
      </c>
      <c r="B56" t="str">
        <f>IF(ISERROR(VLOOKUP(Table6[[#This Row],[APPL_ID]],IO_Riparian[APP_ID],1,FALSE)),"","Y")</f>
        <v>Y</v>
      </c>
      <c r="C56" s="58" t="str">
        <f>IF(ISERROR(VLOOKUP(Table6[[#This Row],[APPL_ID]],Sheet1!$C$2:$C$9,1,FALSE)),"","Y")</f>
        <v/>
      </c>
      <c r="D56" s="58" t="str">
        <f>IF(COUNTA(#REF!)&gt;0,"","Y")</f>
        <v/>
      </c>
      <c r="E56" t="s">
        <v>1531</v>
      </c>
      <c r="F56" t="s">
        <v>1532</v>
      </c>
      <c r="G56" t="s">
        <v>889</v>
      </c>
      <c r="H56">
        <v>0</v>
      </c>
      <c r="I56">
        <v>0</v>
      </c>
      <c r="J56">
        <v>1</v>
      </c>
      <c r="K56">
        <v>1</v>
      </c>
      <c r="L56">
        <v>1</v>
      </c>
      <c r="M56">
        <v>1</v>
      </c>
      <c r="N56">
        <v>1</v>
      </c>
      <c r="O56">
        <v>0</v>
      </c>
      <c r="P56">
        <v>0</v>
      </c>
      <c r="Q56">
        <v>0</v>
      </c>
      <c r="R56">
        <v>0</v>
      </c>
      <c r="S56">
        <v>0</v>
      </c>
    </row>
    <row r="57" spans="1:19" x14ac:dyDescent="0.25">
      <c r="A57" t="s">
        <v>283</v>
      </c>
      <c r="B57" t="str">
        <f>IF(ISERROR(VLOOKUP(Table6[[#This Row],[APPL_ID]],IO_Riparian[APP_ID],1,FALSE)),"","Y")</f>
        <v>Y</v>
      </c>
      <c r="C57" s="58" t="str">
        <f>IF(ISERROR(VLOOKUP(Table6[[#This Row],[APPL_ID]],Sheet1!$C$2:$C$9,1,FALSE)),"","Y")</f>
        <v/>
      </c>
      <c r="D57" s="58" t="str">
        <f>IF(COUNTA(#REF!)&gt;0,"","Y")</f>
        <v/>
      </c>
      <c r="E57" t="s">
        <v>1531</v>
      </c>
      <c r="F57" t="s">
        <v>1532</v>
      </c>
      <c r="G57" t="s">
        <v>284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</row>
    <row r="58" spans="1:19" x14ac:dyDescent="0.25">
      <c r="A58" t="s">
        <v>1300</v>
      </c>
      <c r="B58" t="str">
        <f>IF(ISERROR(VLOOKUP(Table6[[#This Row],[APPL_ID]],IO_Riparian[APP_ID],1,FALSE)),"","Y")</f>
        <v>Y</v>
      </c>
      <c r="C58" s="58" t="str">
        <f>IF(ISERROR(VLOOKUP(Table6[[#This Row],[APPL_ID]],Sheet1!$C$2:$C$9,1,FALSE)),"","Y")</f>
        <v/>
      </c>
      <c r="D58" s="58" t="str">
        <f>IF(COUNTA(#REF!)&gt;0,"","Y")</f>
        <v/>
      </c>
      <c r="E58" t="s">
        <v>1531</v>
      </c>
      <c r="F58" t="s">
        <v>1533</v>
      </c>
      <c r="G58" t="s">
        <v>1297</v>
      </c>
      <c r="H58">
        <v>0</v>
      </c>
      <c r="I58">
        <v>0</v>
      </c>
      <c r="J58">
        <v>0</v>
      </c>
      <c r="K58">
        <v>1</v>
      </c>
      <c r="L58">
        <v>1</v>
      </c>
      <c r="M58">
        <v>1</v>
      </c>
      <c r="N58">
        <v>1</v>
      </c>
      <c r="O58">
        <v>0</v>
      </c>
      <c r="P58">
        <v>0</v>
      </c>
      <c r="Q58">
        <v>0</v>
      </c>
      <c r="R58">
        <v>0</v>
      </c>
      <c r="S58">
        <v>0</v>
      </c>
    </row>
    <row r="59" spans="1:19" x14ac:dyDescent="0.25">
      <c r="A59" t="s">
        <v>1299</v>
      </c>
      <c r="B59" t="str">
        <f>IF(ISERROR(VLOOKUP(Table6[[#This Row],[APPL_ID]],IO_Riparian[APP_ID],1,FALSE)),"","Y")</f>
        <v>Y</v>
      </c>
      <c r="C59" s="58" t="str">
        <f>IF(ISERROR(VLOOKUP(Table6[[#This Row],[APPL_ID]],Sheet1!$C$2:$C$9,1,FALSE)),"","Y")</f>
        <v/>
      </c>
      <c r="D59" s="58" t="str">
        <f>IF(COUNTA(#REF!)&gt;0,"","Y")</f>
        <v/>
      </c>
      <c r="E59" t="s">
        <v>1531</v>
      </c>
      <c r="F59" t="s">
        <v>1533</v>
      </c>
      <c r="G59" t="s">
        <v>1297</v>
      </c>
      <c r="H59">
        <v>0</v>
      </c>
      <c r="I59">
        <v>0</v>
      </c>
      <c r="J59">
        <v>1</v>
      </c>
      <c r="K59">
        <v>1</v>
      </c>
      <c r="L59">
        <v>1</v>
      </c>
      <c r="M59">
        <v>1</v>
      </c>
      <c r="N59">
        <v>1</v>
      </c>
      <c r="O59">
        <v>0</v>
      </c>
      <c r="P59">
        <v>0</v>
      </c>
      <c r="Q59">
        <v>0</v>
      </c>
      <c r="R59">
        <v>0</v>
      </c>
      <c r="S59">
        <v>0</v>
      </c>
    </row>
    <row r="60" spans="1:19" x14ac:dyDescent="0.25">
      <c r="A60" t="s">
        <v>764</v>
      </c>
      <c r="B60" t="str">
        <f>IF(ISERROR(VLOOKUP(Table6[[#This Row],[APPL_ID]],IO_Riparian[APP_ID],1,FALSE)),"","Y")</f>
        <v>Y</v>
      </c>
      <c r="C60" s="58" t="str">
        <f>IF(ISERROR(VLOOKUP(Table6[[#This Row],[APPL_ID]],Sheet1!$C$2:$C$9,1,FALSE)),"","Y")</f>
        <v/>
      </c>
      <c r="D60" s="58" t="str">
        <f>IF(COUNTA(#REF!)&gt;0,"","Y")</f>
        <v/>
      </c>
      <c r="E60" t="s">
        <v>1531</v>
      </c>
      <c r="F60" t="s">
        <v>1533</v>
      </c>
      <c r="G60" t="s">
        <v>717</v>
      </c>
    </row>
    <row r="61" spans="1:19" x14ac:dyDescent="0.25">
      <c r="A61" t="s">
        <v>1134</v>
      </c>
      <c r="B61" t="str">
        <f>IF(ISERROR(VLOOKUP(Table6[[#This Row],[APPL_ID]],IO_Riparian[APP_ID],1,FALSE)),"","Y")</f>
        <v>Y</v>
      </c>
      <c r="C61" s="58" t="str">
        <f>IF(ISERROR(VLOOKUP(Table6[[#This Row],[APPL_ID]],Sheet1!$C$2:$C$9,1,FALSE)),"","Y")</f>
        <v/>
      </c>
      <c r="D61" s="58" t="str">
        <f>IF(COUNTA(#REF!)&gt;0,"","Y")</f>
        <v/>
      </c>
      <c r="E61" t="s">
        <v>1531</v>
      </c>
      <c r="F61" t="s">
        <v>1533</v>
      </c>
      <c r="G61" t="s">
        <v>1135</v>
      </c>
      <c r="H61">
        <v>0</v>
      </c>
      <c r="I61">
        <v>0</v>
      </c>
      <c r="J61">
        <v>34</v>
      </c>
      <c r="K61">
        <v>42</v>
      </c>
      <c r="L61">
        <v>138</v>
      </c>
      <c r="M61">
        <v>167</v>
      </c>
      <c r="N61">
        <v>175</v>
      </c>
      <c r="O61">
        <v>161</v>
      </c>
      <c r="P61">
        <v>0</v>
      </c>
      <c r="Q61">
        <v>0</v>
      </c>
      <c r="R61">
        <v>0</v>
      </c>
      <c r="S61">
        <v>0</v>
      </c>
    </row>
    <row r="62" spans="1:19" x14ac:dyDescent="0.25">
      <c r="A62" t="s">
        <v>1187</v>
      </c>
      <c r="B62" t="str">
        <f>IF(ISERROR(VLOOKUP(Table6[[#This Row],[APPL_ID]],IO_Riparian[APP_ID],1,FALSE)),"","Y")</f>
        <v>Y</v>
      </c>
      <c r="C62" s="58" t="str">
        <f>IF(ISERROR(VLOOKUP(Table6[[#This Row],[APPL_ID]],Sheet1!$C$2:$C$9,1,FALSE)),"","Y")</f>
        <v/>
      </c>
      <c r="D62" s="58" t="str">
        <f>IF(COUNTA(#REF!)&gt;0,"","Y")</f>
        <v/>
      </c>
      <c r="E62" t="s">
        <v>1531</v>
      </c>
      <c r="F62" t="s">
        <v>1532</v>
      </c>
      <c r="G62" t="s">
        <v>1188</v>
      </c>
    </row>
    <row r="63" spans="1:19" x14ac:dyDescent="0.25">
      <c r="A63" t="s">
        <v>1069</v>
      </c>
      <c r="B63" t="str">
        <f>IF(ISERROR(VLOOKUP(Table6[[#This Row],[APPL_ID]],IO_Riparian[APP_ID],1,FALSE)),"","Y")</f>
        <v>Y</v>
      </c>
      <c r="C63" s="58" t="str">
        <f>IF(ISERROR(VLOOKUP(Table6[[#This Row],[APPL_ID]],Sheet1!$C$2:$C$9,1,FALSE)),"","Y")</f>
        <v/>
      </c>
      <c r="D63" s="58" t="str">
        <f>IF(COUNTA(#REF!)&gt;0,"","Y")</f>
        <v/>
      </c>
      <c r="E63" t="s">
        <v>1531</v>
      </c>
      <c r="F63" t="s">
        <v>1532</v>
      </c>
      <c r="G63" t="s">
        <v>1070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0</v>
      </c>
      <c r="Q63">
        <v>0</v>
      </c>
      <c r="R63">
        <v>0</v>
      </c>
      <c r="S63">
        <v>0</v>
      </c>
    </row>
    <row r="64" spans="1:19" x14ac:dyDescent="0.25">
      <c r="A64" t="s">
        <v>425</v>
      </c>
      <c r="B64" t="str">
        <f>IF(ISERROR(VLOOKUP(Table6[[#This Row],[APPL_ID]],IO_Riparian[APP_ID],1,FALSE)),"","Y")</f>
        <v>Y</v>
      </c>
      <c r="C64" s="58" t="str">
        <f>IF(ISERROR(VLOOKUP(Table6[[#This Row],[APPL_ID]],Sheet1!$C$2:$C$9,1,FALSE)),"","Y")</f>
        <v/>
      </c>
      <c r="D64" s="58" t="str">
        <f>IF(COUNTA(#REF!)&gt;0,"","Y")</f>
        <v/>
      </c>
      <c r="E64" t="s">
        <v>1531</v>
      </c>
      <c r="F64" t="s">
        <v>1532</v>
      </c>
      <c r="G64" t="s">
        <v>426</v>
      </c>
      <c r="H64">
        <v>0</v>
      </c>
      <c r="I64">
        <v>0</v>
      </c>
      <c r="J64">
        <v>1</v>
      </c>
      <c r="K64">
        <v>0</v>
      </c>
      <c r="L64">
        <v>1</v>
      </c>
      <c r="M64">
        <v>1</v>
      </c>
      <c r="N64">
        <v>1</v>
      </c>
      <c r="O64">
        <v>1</v>
      </c>
      <c r="P64">
        <v>0</v>
      </c>
      <c r="Q64">
        <v>0</v>
      </c>
      <c r="R64">
        <v>0</v>
      </c>
      <c r="S64">
        <v>0</v>
      </c>
    </row>
    <row r="65" spans="1:19" x14ac:dyDescent="0.25">
      <c r="A65" t="s">
        <v>532</v>
      </c>
      <c r="B65" t="str">
        <f>IF(ISERROR(VLOOKUP(Table6[[#This Row],[APPL_ID]],IO_Riparian[APP_ID],1,FALSE)),"","Y")</f>
        <v>Y</v>
      </c>
      <c r="C65" s="58" t="str">
        <f>IF(ISERROR(VLOOKUP(Table6[[#This Row],[APPL_ID]],Sheet1!$C$2:$C$9,1,FALSE)),"","Y")</f>
        <v/>
      </c>
      <c r="D65" s="58" t="str">
        <f>IF(COUNTA(#REF!)&gt;0,"","Y")</f>
        <v/>
      </c>
      <c r="E65" t="s">
        <v>1531</v>
      </c>
      <c r="F65" t="s">
        <v>1533</v>
      </c>
      <c r="G65" t="s">
        <v>533</v>
      </c>
      <c r="H65">
        <v>0</v>
      </c>
      <c r="I65">
        <v>0</v>
      </c>
      <c r="J65">
        <v>0</v>
      </c>
      <c r="K65">
        <v>21.5</v>
      </c>
      <c r="L65">
        <v>13.7</v>
      </c>
      <c r="M65">
        <v>79.599999999999994</v>
      </c>
      <c r="N65">
        <v>158.19999999999999</v>
      </c>
      <c r="O65">
        <v>56.9</v>
      </c>
      <c r="P65">
        <v>0</v>
      </c>
      <c r="Q65">
        <v>0</v>
      </c>
      <c r="R65">
        <v>0</v>
      </c>
      <c r="S65">
        <v>0</v>
      </c>
    </row>
    <row r="66" spans="1:19" x14ac:dyDescent="0.25">
      <c r="A66" t="s">
        <v>59</v>
      </c>
      <c r="B66" t="str">
        <f>IF(ISERROR(VLOOKUP(Table6[[#This Row],[APPL_ID]],IO_Riparian[APP_ID],1,FALSE)),"","Y")</f>
        <v>Y</v>
      </c>
      <c r="C66" s="58" t="str">
        <f>IF(ISERROR(VLOOKUP(Table6[[#This Row],[APPL_ID]],Sheet1!$C$2:$C$9,1,FALSE)),"","Y")</f>
        <v/>
      </c>
      <c r="D66" s="58" t="str">
        <f>IF(COUNTA(#REF!)&gt;0,"","Y")</f>
        <v/>
      </c>
      <c r="E66" t="s">
        <v>1531</v>
      </c>
      <c r="F66" t="s">
        <v>1532</v>
      </c>
      <c r="G66" t="s">
        <v>60</v>
      </c>
      <c r="H66">
        <v>0</v>
      </c>
      <c r="I66">
        <v>0</v>
      </c>
      <c r="J66">
        <v>12.3</v>
      </c>
      <c r="K66">
        <v>21.9</v>
      </c>
      <c r="L66">
        <v>19.100000000000001</v>
      </c>
      <c r="M66">
        <v>79.599999999999994</v>
      </c>
      <c r="N66">
        <v>104.2</v>
      </c>
      <c r="O66">
        <v>46.2</v>
      </c>
      <c r="P66">
        <v>0</v>
      </c>
      <c r="Q66">
        <v>0</v>
      </c>
      <c r="R66">
        <v>0</v>
      </c>
      <c r="S66">
        <v>0</v>
      </c>
    </row>
    <row r="67" spans="1:19" x14ac:dyDescent="0.25">
      <c r="A67" t="s">
        <v>56</v>
      </c>
      <c r="B67" t="str">
        <f>IF(ISERROR(VLOOKUP(Table6[[#This Row],[APPL_ID]],IO_Riparian[APP_ID],1,FALSE)),"","Y")</f>
        <v>Y</v>
      </c>
      <c r="C67" s="58" t="str">
        <f>IF(ISERROR(VLOOKUP(Table6[[#This Row],[APPL_ID]],Sheet1!$C$2:$C$9,1,FALSE)),"","Y")</f>
        <v/>
      </c>
      <c r="D67" s="58" t="str">
        <f>IF(COUNTA(#REF!)&gt;0,"","Y")</f>
        <v/>
      </c>
      <c r="E67" t="s">
        <v>1531</v>
      </c>
      <c r="F67" t="s">
        <v>1532</v>
      </c>
      <c r="G67" t="s">
        <v>57</v>
      </c>
      <c r="H67">
        <v>0</v>
      </c>
      <c r="I67">
        <v>0</v>
      </c>
      <c r="J67">
        <v>1</v>
      </c>
      <c r="K67">
        <v>0</v>
      </c>
      <c r="L67">
        <v>1</v>
      </c>
      <c r="M67">
        <v>0</v>
      </c>
      <c r="N67">
        <v>1</v>
      </c>
      <c r="O67">
        <v>0</v>
      </c>
      <c r="P67">
        <v>0</v>
      </c>
      <c r="Q67">
        <v>0</v>
      </c>
      <c r="R67">
        <v>0</v>
      </c>
      <c r="S67">
        <v>0</v>
      </c>
    </row>
    <row r="68" spans="1:19" x14ac:dyDescent="0.25">
      <c r="A68" t="s">
        <v>586</v>
      </c>
      <c r="B68" t="str">
        <f>IF(ISERROR(VLOOKUP(Table6[[#This Row],[APPL_ID]],IO_Riparian[APP_ID],1,FALSE)),"","Y")</f>
        <v>Y</v>
      </c>
      <c r="C68" s="58" t="str">
        <f>IF(ISERROR(VLOOKUP(Table6[[#This Row],[APPL_ID]],Sheet1!$C$2:$C$9,1,FALSE)),"","Y")</f>
        <v/>
      </c>
      <c r="D68" s="58" t="str">
        <f>IF(COUNTA(#REF!)&gt;0,"","Y")</f>
        <v/>
      </c>
      <c r="E68" t="s">
        <v>1531</v>
      </c>
      <c r="F68" t="s">
        <v>1532</v>
      </c>
      <c r="G68" t="s">
        <v>587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</row>
    <row r="69" spans="1:19" x14ac:dyDescent="0.25">
      <c r="A69" t="s">
        <v>206</v>
      </c>
      <c r="B69" t="str">
        <f>IF(ISERROR(VLOOKUP(Table6[[#This Row],[APPL_ID]],IO_Riparian[APP_ID],1,FALSE)),"","Y")</f>
        <v>Y</v>
      </c>
      <c r="C69" s="58" t="str">
        <f>IF(ISERROR(VLOOKUP(Table6[[#This Row],[APPL_ID]],Sheet1!$C$2:$C$9,1,FALSE)),"","Y")</f>
        <v/>
      </c>
      <c r="D69" s="58" t="str">
        <f>IF(COUNTA(#REF!)&gt;0,"","Y")</f>
        <v/>
      </c>
      <c r="E69" t="s">
        <v>1531</v>
      </c>
      <c r="F69" t="s">
        <v>1532</v>
      </c>
      <c r="G69" t="s">
        <v>202</v>
      </c>
      <c r="H69">
        <v>0</v>
      </c>
      <c r="I69">
        <v>0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0</v>
      </c>
      <c r="Q69">
        <v>0</v>
      </c>
      <c r="R69">
        <v>0</v>
      </c>
      <c r="S69">
        <v>0</v>
      </c>
    </row>
    <row r="70" spans="1:19" x14ac:dyDescent="0.25">
      <c r="A70" t="s">
        <v>211</v>
      </c>
      <c r="B70" t="str">
        <f>IF(ISERROR(VLOOKUP(Table6[[#This Row],[APPL_ID]],IO_Riparian[APP_ID],1,FALSE)),"","Y")</f>
        <v>Y</v>
      </c>
      <c r="C70" s="58" t="str">
        <f>IF(ISERROR(VLOOKUP(Table6[[#This Row],[APPL_ID]],Sheet1!$C$2:$C$9,1,FALSE)),"","Y")</f>
        <v/>
      </c>
      <c r="D70" s="58" t="str">
        <f>IF(COUNTA(#REF!)&gt;0,"","Y")</f>
        <v/>
      </c>
      <c r="E70" t="s">
        <v>1531</v>
      </c>
      <c r="F70" t="s">
        <v>1532</v>
      </c>
      <c r="G70" t="s">
        <v>212</v>
      </c>
      <c r="H70">
        <v>0</v>
      </c>
      <c r="I70">
        <v>0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0</v>
      </c>
      <c r="Q70">
        <v>0</v>
      </c>
      <c r="R70">
        <v>0</v>
      </c>
      <c r="S70">
        <v>0</v>
      </c>
    </row>
    <row r="71" spans="1:19" x14ac:dyDescent="0.25">
      <c r="A71" t="s">
        <v>142</v>
      </c>
      <c r="B71" t="str">
        <f>IF(ISERROR(VLOOKUP(Table6[[#This Row],[APPL_ID]],IO_Riparian[APP_ID],1,FALSE)),"","Y")</f>
        <v>Y</v>
      </c>
      <c r="C71" s="58" t="str">
        <f>IF(ISERROR(VLOOKUP(Table6[[#This Row],[APPL_ID]],Sheet1!$C$2:$C$9,1,FALSE)),"","Y")</f>
        <v/>
      </c>
      <c r="D71" s="58" t="str">
        <f>IF(COUNTA(#REF!)&gt;0,"","Y")</f>
        <v/>
      </c>
      <c r="E71" t="s">
        <v>1531</v>
      </c>
      <c r="F71" t="s">
        <v>1532</v>
      </c>
      <c r="G71" t="s">
        <v>143</v>
      </c>
      <c r="H71">
        <v>0</v>
      </c>
      <c r="I71">
        <v>0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0</v>
      </c>
      <c r="Q71">
        <v>0</v>
      </c>
      <c r="R71">
        <v>0</v>
      </c>
      <c r="S71">
        <v>0</v>
      </c>
    </row>
    <row r="72" spans="1:19" x14ac:dyDescent="0.25">
      <c r="A72" t="s">
        <v>172</v>
      </c>
      <c r="B72" t="str">
        <f>IF(ISERROR(VLOOKUP(Table6[[#This Row],[APPL_ID]],IO_Riparian[APP_ID],1,FALSE)),"","Y")</f>
        <v>Y</v>
      </c>
      <c r="C72" s="58" t="str">
        <f>IF(ISERROR(VLOOKUP(Table6[[#This Row],[APPL_ID]],Sheet1!$C$2:$C$9,1,FALSE)),"","Y")</f>
        <v/>
      </c>
      <c r="D72" s="58" t="str">
        <f>IF(COUNTA(#REF!)&gt;0,"","Y")</f>
        <v/>
      </c>
      <c r="E72" t="s">
        <v>1531</v>
      </c>
      <c r="F72" t="s">
        <v>1532</v>
      </c>
      <c r="G72" t="s">
        <v>173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</row>
    <row r="73" spans="1:19" x14ac:dyDescent="0.25">
      <c r="A73" t="s">
        <v>1128</v>
      </c>
      <c r="B73" t="str">
        <f>IF(ISERROR(VLOOKUP(Table6[[#This Row],[APPL_ID]],IO_Riparian[APP_ID],1,FALSE)),"","Y")</f>
        <v>Y</v>
      </c>
      <c r="C73" s="58" t="str">
        <f>IF(ISERROR(VLOOKUP(Table6[[#This Row],[APPL_ID]],Sheet1!$C$2:$C$9,1,FALSE)),"","Y")</f>
        <v/>
      </c>
      <c r="D73" s="58" t="str">
        <f>IF(COUNTA(#REF!)&gt;0,"","Y")</f>
        <v/>
      </c>
      <c r="E73" t="s">
        <v>1531</v>
      </c>
      <c r="F73" t="s">
        <v>1532</v>
      </c>
      <c r="G73" t="s">
        <v>1129</v>
      </c>
      <c r="H73">
        <v>0</v>
      </c>
      <c r="I73">
        <v>0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0</v>
      </c>
      <c r="Q73">
        <v>0</v>
      </c>
      <c r="R73">
        <v>0</v>
      </c>
      <c r="S73">
        <v>0</v>
      </c>
    </row>
    <row r="74" spans="1:19" x14ac:dyDescent="0.25">
      <c r="A74" t="s">
        <v>213</v>
      </c>
      <c r="B74" t="str">
        <f>IF(ISERROR(VLOOKUP(Table6[[#This Row],[APPL_ID]],IO_Riparian[APP_ID],1,FALSE)),"","Y")</f>
        <v>Y</v>
      </c>
      <c r="C74" s="58" t="str">
        <f>IF(ISERROR(VLOOKUP(Table6[[#This Row],[APPL_ID]],Sheet1!$C$2:$C$9,1,FALSE)),"","Y")</f>
        <v/>
      </c>
      <c r="D74" s="58" t="str">
        <f>IF(COUNTA(#REF!)&gt;0,"","Y")</f>
        <v/>
      </c>
      <c r="E74" t="s">
        <v>1531</v>
      </c>
      <c r="F74" t="s">
        <v>1532</v>
      </c>
      <c r="G74" t="s">
        <v>214</v>
      </c>
      <c r="H74">
        <v>0</v>
      </c>
      <c r="I74">
        <v>0</v>
      </c>
      <c r="J74">
        <v>0</v>
      </c>
      <c r="K74">
        <v>0</v>
      </c>
      <c r="L74">
        <v>1</v>
      </c>
      <c r="M74">
        <v>1</v>
      </c>
      <c r="N74">
        <v>1</v>
      </c>
      <c r="O74">
        <v>1</v>
      </c>
      <c r="P74">
        <v>0</v>
      </c>
      <c r="Q74">
        <v>0</v>
      </c>
      <c r="R74">
        <v>0</v>
      </c>
      <c r="S74">
        <v>0</v>
      </c>
    </row>
    <row r="75" spans="1:19" x14ac:dyDescent="0.25">
      <c r="A75" t="s">
        <v>177</v>
      </c>
      <c r="B75" t="str">
        <f>IF(ISERROR(VLOOKUP(Table6[[#This Row],[APPL_ID]],IO_Riparian[APP_ID],1,FALSE)),"","Y")</f>
        <v>Y</v>
      </c>
      <c r="C75" s="58" t="str">
        <f>IF(ISERROR(VLOOKUP(Table6[[#This Row],[APPL_ID]],Sheet1!$C$2:$C$9,1,FALSE)),"","Y")</f>
        <v/>
      </c>
      <c r="D75" s="58" t="str">
        <f>IF(COUNTA(#REF!)&gt;0,"","Y")</f>
        <v/>
      </c>
      <c r="E75" t="s">
        <v>1531</v>
      </c>
      <c r="F75" t="s">
        <v>1532</v>
      </c>
      <c r="G75" t="s">
        <v>178</v>
      </c>
      <c r="H75">
        <v>0</v>
      </c>
      <c r="I75">
        <v>0</v>
      </c>
      <c r="J75">
        <v>1</v>
      </c>
      <c r="K75">
        <v>0</v>
      </c>
      <c r="L75">
        <v>1</v>
      </c>
      <c r="M75">
        <v>1</v>
      </c>
      <c r="N75">
        <v>1</v>
      </c>
      <c r="O75">
        <v>1</v>
      </c>
      <c r="P75">
        <v>0</v>
      </c>
      <c r="Q75">
        <v>0</v>
      </c>
      <c r="R75">
        <v>0</v>
      </c>
      <c r="S75">
        <v>0</v>
      </c>
    </row>
    <row r="76" spans="1:19" x14ac:dyDescent="0.25">
      <c r="A76" t="s">
        <v>1138</v>
      </c>
      <c r="B76" t="str">
        <f>IF(ISERROR(VLOOKUP(Table6[[#This Row],[APPL_ID]],IO_Riparian[APP_ID],1,FALSE)),"","Y")</f>
        <v>Y</v>
      </c>
      <c r="C76" s="58" t="str">
        <f>IF(ISERROR(VLOOKUP(Table6[[#This Row],[APPL_ID]],Sheet1!$C$2:$C$9,1,FALSE)),"","Y")</f>
        <v/>
      </c>
      <c r="D76" s="58" t="str">
        <f>IF(COUNTA(#REF!)&gt;0,"","Y")</f>
        <v/>
      </c>
      <c r="E76" t="s">
        <v>1531</v>
      </c>
      <c r="F76" t="s">
        <v>1532</v>
      </c>
      <c r="G76" t="s">
        <v>1139</v>
      </c>
      <c r="H76">
        <v>0</v>
      </c>
      <c r="I76">
        <v>0</v>
      </c>
      <c r="J76">
        <v>0</v>
      </c>
      <c r="K76">
        <v>1</v>
      </c>
      <c r="L76">
        <v>1</v>
      </c>
      <c r="M76">
        <v>1</v>
      </c>
      <c r="N76">
        <v>1</v>
      </c>
      <c r="O76">
        <v>1</v>
      </c>
      <c r="P76">
        <v>0</v>
      </c>
      <c r="Q76">
        <v>0</v>
      </c>
      <c r="R76">
        <v>0</v>
      </c>
      <c r="S76">
        <v>0</v>
      </c>
    </row>
    <row r="77" spans="1:19" x14ac:dyDescent="0.25">
      <c r="A77" t="s">
        <v>552</v>
      </c>
      <c r="B77" t="str">
        <f>IF(ISERROR(VLOOKUP(Table6[[#This Row],[APPL_ID]],IO_Riparian[APP_ID],1,FALSE)),"","Y")</f>
        <v>Y</v>
      </c>
      <c r="C77" s="58" t="str">
        <f>IF(ISERROR(VLOOKUP(Table6[[#This Row],[APPL_ID]],Sheet1!$C$2:$C$9,1,FALSE)),"","Y")</f>
        <v/>
      </c>
      <c r="D77" s="58" t="str">
        <f>IF(COUNTA(#REF!)&gt;0,"","Y")</f>
        <v/>
      </c>
      <c r="E77" t="s">
        <v>1531</v>
      </c>
      <c r="F77" t="s">
        <v>1532</v>
      </c>
      <c r="G77" t="s">
        <v>553</v>
      </c>
      <c r="H77">
        <v>0.67</v>
      </c>
      <c r="I77">
        <v>0.63</v>
      </c>
      <c r="J77">
        <v>24.8</v>
      </c>
      <c r="K77">
        <v>4.1399999999999997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</row>
    <row r="78" spans="1:19" x14ac:dyDescent="0.25">
      <c r="A78" t="s">
        <v>159</v>
      </c>
      <c r="B78" t="str">
        <f>IF(ISERROR(VLOOKUP(Table6[[#This Row],[APPL_ID]],IO_Riparian[APP_ID],1,FALSE)),"","Y")</f>
        <v>Y</v>
      </c>
      <c r="C78" s="58" t="str">
        <f>IF(ISERROR(VLOOKUP(Table6[[#This Row],[APPL_ID]],Sheet1!$C$2:$C$9,1,FALSE)),"","Y")</f>
        <v/>
      </c>
      <c r="D78" s="58" t="str">
        <f>IF(COUNTA(#REF!)&gt;0,"","Y")</f>
        <v/>
      </c>
      <c r="E78" t="s">
        <v>1531</v>
      </c>
      <c r="F78" t="s">
        <v>1532</v>
      </c>
      <c r="G78" t="s">
        <v>160</v>
      </c>
      <c r="H78">
        <v>0</v>
      </c>
      <c r="I78">
        <v>0</v>
      </c>
      <c r="J78">
        <v>0</v>
      </c>
      <c r="K78">
        <v>0</v>
      </c>
      <c r="L78">
        <v>1</v>
      </c>
      <c r="M78">
        <v>0</v>
      </c>
      <c r="N78">
        <v>1</v>
      </c>
      <c r="O78">
        <v>1</v>
      </c>
      <c r="P78">
        <v>0</v>
      </c>
      <c r="Q78">
        <v>0</v>
      </c>
      <c r="R78">
        <v>0</v>
      </c>
      <c r="S78">
        <v>0</v>
      </c>
    </row>
    <row r="79" spans="1:19" x14ac:dyDescent="0.25">
      <c r="A79" t="s">
        <v>793</v>
      </c>
      <c r="B79" t="str">
        <f>IF(ISERROR(VLOOKUP(Table6[[#This Row],[APPL_ID]],IO_Riparian[APP_ID],1,FALSE)),"","Y")</f>
        <v>Y</v>
      </c>
      <c r="C79" s="58" t="str">
        <f>IF(ISERROR(VLOOKUP(Table6[[#This Row],[APPL_ID]],Sheet1!$C$2:$C$9,1,FALSE)),"","Y")</f>
        <v/>
      </c>
      <c r="D79" s="58" t="str">
        <f>IF(COUNTA(#REF!)&gt;0,"","Y")</f>
        <v/>
      </c>
      <c r="E79" t="s">
        <v>1531</v>
      </c>
      <c r="F79" t="s">
        <v>1532</v>
      </c>
      <c r="G79" t="s">
        <v>777</v>
      </c>
      <c r="H79">
        <v>0</v>
      </c>
      <c r="I79">
        <v>0</v>
      </c>
      <c r="J79">
        <v>0</v>
      </c>
      <c r="K79">
        <v>1</v>
      </c>
      <c r="L79">
        <v>1</v>
      </c>
      <c r="M79">
        <v>1</v>
      </c>
      <c r="N79">
        <v>1</v>
      </c>
      <c r="O79">
        <v>1</v>
      </c>
      <c r="P79">
        <v>0</v>
      </c>
      <c r="Q79">
        <v>0</v>
      </c>
      <c r="R79">
        <v>0</v>
      </c>
      <c r="S79">
        <v>0</v>
      </c>
    </row>
    <row r="80" spans="1:19" x14ac:dyDescent="0.25">
      <c r="A80" t="s">
        <v>593</v>
      </c>
      <c r="B80" t="str">
        <f>IF(ISERROR(VLOOKUP(Table6[[#This Row],[APPL_ID]],IO_Riparian[APP_ID],1,FALSE)),"","Y")</f>
        <v>Y</v>
      </c>
      <c r="C80" s="58" t="str">
        <f>IF(ISERROR(VLOOKUP(Table6[[#This Row],[APPL_ID]],Sheet1!$C$2:$C$9,1,FALSE)),"","Y")</f>
        <v/>
      </c>
      <c r="D80" s="58" t="str">
        <f>IF(COUNTA(#REF!)&gt;0,"","Y")</f>
        <v/>
      </c>
      <c r="E80" t="s">
        <v>1531</v>
      </c>
      <c r="F80" t="s">
        <v>1532</v>
      </c>
      <c r="G80" t="s">
        <v>594</v>
      </c>
      <c r="H80">
        <v>0</v>
      </c>
      <c r="I80">
        <v>0</v>
      </c>
      <c r="J80">
        <v>0</v>
      </c>
      <c r="K80">
        <v>1</v>
      </c>
      <c r="L80">
        <v>1</v>
      </c>
      <c r="M80">
        <v>1</v>
      </c>
      <c r="N80">
        <v>1</v>
      </c>
      <c r="O80">
        <v>1</v>
      </c>
      <c r="P80">
        <v>0</v>
      </c>
      <c r="Q80">
        <v>0</v>
      </c>
      <c r="R80">
        <v>0</v>
      </c>
      <c r="S80">
        <v>0</v>
      </c>
    </row>
    <row r="81" spans="1:19" x14ac:dyDescent="0.25">
      <c r="A81" t="s">
        <v>161</v>
      </c>
      <c r="B81" t="str">
        <f>IF(ISERROR(VLOOKUP(Table6[[#This Row],[APPL_ID]],IO_Riparian[APP_ID],1,FALSE)),"","Y")</f>
        <v>Y</v>
      </c>
      <c r="C81" s="58" t="str">
        <f>IF(ISERROR(VLOOKUP(Table6[[#This Row],[APPL_ID]],Sheet1!$C$2:$C$9,1,FALSE)),"","Y")</f>
        <v/>
      </c>
      <c r="D81" s="58" t="str">
        <f>IF(COUNTA(#REF!)&gt;0,"","Y")</f>
        <v/>
      </c>
      <c r="E81" t="s">
        <v>1531</v>
      </c>
      <c r="F81" t="s">
        <v>1532</v>
      </c>
      <c r="G81" t="s">
        <v>162</v>
      </c>
    </row>
    <row r="82" spans="1:19" x14ac:dyDescent="0.25">
      <c r="A82" t="s">
        <v>1094</v>
      </c>
      <c r="B82" t="str">
        <f>IF(ISERROR(VLOOKUP(Table6[[#This Row],[APPL_ID]],IO_Riparian[APP_ID],1,FALSE)),"","Y")</f>
        <v>Y</v>
      </c>
      <c r="C82" s="58" t="str">
        <f>IF(ISERROR(VLOOKUP(Table6[[#This Row],[APPL_ID]],Sheet1!$C$2:$C$9,1,FALSE)),"","Y")</f>
        <v/>
      </c>
      <c r="D82" s="58" t="str">
        <f>IF(COUNTA(#REF!)&gt;0,"","Y")</f>
        <v/>
      </c>
      <c r="E82" t="s">
        <v>1531</v>
      </c>
      <c r="F82" t="s">
        <v>1532</v>
      </c>
      <c r="G82" t="s">
        <v>1072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1</v>
      </c>
      <c r="O82">
        <v>1</v>
      </c>
      <c r="P82">
        <v>0</v>
      </c>
      <c r="Q82">
        <v>0</v>
      </c>
      <c r="R82">
        <v>0</v>
      </c>
      <c r="S82">
        <v>0</v>
      </c>
    </row>
    <row r="83" spans="1:19" x14ac:dyDescent="0.25">
      <c r="A83" t="s">
        <v>1071</v>
      </c>
      <c r="B83" t="str">
        <f>IF(ISERROR(VLOOKUP(Table6[[#This Row],[APPL_ID]],IO_Riparian[APP_ID],1,FALSE)),"","Y")</f>
        <v>Y</v>
      </c>
      <c r="C83" s="58" t="str">
        <f>IF(ISERROR(VLOOKUP(Table6[[#This Row],[APPL_ID]],Sheet1!$C$2:$C$9,1,FALSE)),"","Y")</f>
        <v/>
      </c>
      <c r="D83" s="58" t="str">
        <f>IF(COUNTA(#REF!)&gt;0,"","Y")</f>
        <v/>
      </c>
      <c r="E83" t="s">
        <v>1531</v>
      </c>
      <c r="F83" t="s">
        <v>1532</v>
      </c>
      <c r="G83" t="s">
        <v>1072</v>
      </c>
      <c r="H83">
        <v>0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</row>
    <row r="84" spans="1:19" x14ac:dyDescent="0.25">
      <c r="A84" t="s">
        <v>1103</v>
      </c>
      <c r="B84" t="str">
        <f>IF(ISERROR(VLOOKUP(Table6[[#This Row],[APPL_ID]],IO_Riparian[APP_ID],1,FALSE)),"","Y")</f>
        <v>Y</v>
      </c>
      <c r="C84" s="58" t="str">
        <f>IF(ISERROR(VLOOKUP(Table6[[#This Row],[APPL_ID]],Sheet1!$C$2:$C$9,1,FALSE)),"","Y")</f>
        <v/>
      </c>
      <c r="D84" s="58" t="str">
        <f>IF(COUNTA(#REF!)&gt;0,"","Y")</f>
        <v/>
      </c>
      <c r="E84" t="s">
        <v>1531</v>
      </c>
      <c r="F84" t="s">
        <v>1532</v>
      </c>
      <c r="G84" t="s">
        <v>1072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</row>
    <row r="85" spans="1:19" x14ac:dyDescent="0.25">
      <c r="A85" t="s">
        <v>1289</v>
      </c>
      <c r="B85" t="str">
        <f>IF(ISERROR(VLOOKUP(Table6[[#This Row],[APPL_ID]],IO_Riparian[APP_ID],1,FALSE)),"","Y")</f>
        <v>Y</v>
      </c>
      <c r="C85" s="58" t="str">
        <f>IF(ISERROR(VLOOKUP(Table6[[#This Row],[APPL_ID]],Sheet1!$C$2:$C$9,1,FALSE)),"","Y")</f>
        <v/>
      </c>
      <c r="D85" s="58" t="str">
        <f>IF(COUNTA(#REF!)&gt;0,"","Y")</f>
        <v/>
      </c>
      <c r="E85" t="s">
        <v>1531</v>
      </c>
      <c r="F85" t="s">
        <v>1532</v>
      </c>
      <c r="G85" t="s">
        <v>1290</v>
      </c>
      <c r="H85">
        <v>0</v>
      </c>
      <c r="I85">
        <v>0</v>
      </c>
      <c r="J85">
        <v>1</v>
      </c>
      <c r="K85">
        <v>1</v>
      </c>
      <c r="L85">
        <v>1</v>
      </c>
      <c r="M85">
        <v>1</v>
      </c>
      <c r="N85">
        <v>1</v>
      </c>
      <c r="O85">
        <v>0</v>
      </c>
      <c r="P85">
        <v>0</v>
      </c>
      <c r="Q85">
        <v>0</v>
      </c>
      <c r="R85">
        <v>0</v>
      </c>
      <c r="S85">
        <v>0</v>
      </c>
    </row>
    <row r="86" spans="1:19" x14ac:dyDescent="0.25">
      <c r="A86" t="s">
        <v>1435</v>
      </c>
      <c r="B86" t="str">
        <f>IF(ISERROR(VLOOKUP(Table6[[#This Row],[APPL_ID]],IO_Riparian[APP_ID],1,FALSE)),"","Y")</f>
        <v>Y</v>
      </c>
      <c r="C86" s="58" t="str">
        <f>IF(ISERROR(VLOOKUP(Table6[[#This Row],[APPL_ID]],Sheet1!$C$2:$C$9,1,FALSE)),"","Y")</f>
        <v/>
      </c>
      <c r="D86" s="58" t="str">
        <f>IF(COUNTA(#REF!)&gt;0,"","Y")</f>
        <v/>
      </c>
      <c r="E86" t="s">
        <v>1531</v>
      </c>
      <c r="F86" t="s">
        <v>1532</v>
      </c>
      <c r="G86" t="s">
        <v>379</v>
      </c>
      <c r="H86">
        <v>0</v>
      </c>
      <c r="I86">
        <v>0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0</v>
      </c>
      <c r="Q86">
        <v>0</v>
      </c>
      <c r="R86">
        <v>0</v>
      </c>
      <c r="S86">
        <v>0</v>
      </c>
    </row>
    <row r="87" spans="1:19" x14ac:dyDescent="0.25">
      <c r="A87" t="s">
        <v>550</v>
      </c>
      <c r="B87" t="str">
        <f>IF(ISERROR(VLOOKUP(Table6[[#This Row],[APPL_ID]],IO_Riparian[APP_ID],1,FALSE)),"","Y")</f>
        <v>Y</v>
      </c>
      <c r="C87" s="58" t="str">
        <f>IF(ISERROR(VLOOKUP(Table6[[#This Row],[APPL_ID]],Sheet1!$C$2:$C$9,1,FALSE)),"","Y")</f>
        <v/>
      </c>
      <c r="D87" s="58" t="str">
        <f>IF(COUNTA(#REF!)&gt;0,"","Y")</f>
        <v/>
      </c>
      <c r="E87" t="s">
        <v>1531</v>
      </c>
      <c r="F87" t="s">
        <v>1533</v>
      </c>
      <c r="G87" t="s">
        <v>551</v>
      </c>
    </row>
    <row r="88" spans="1:19" x14ac:dyDescent="0.25">
      <c r="A88" t="s">
        <v>557</v>
      </c>
      <c r="B88" t="str">
        <f>IF(ISERROR(VLOOKUP(Table6[[#This Row],[APPL_ID]],IO_Riparian[APP_ID],1,FALSE)),"","Y")</f>
        <v>Y</v>
      </c>
      <c r="C88" s="58" t="str">
        <f>IF(ISERROR(VLOOKUP(Table6[[#This Row],[APPL_ID]],Sheet1!$C$2:$C$9,1,FALSE)),"","Y")</f>
        <v/>
      </c>
      <c r="D88" s="58" t="str">
        <f>IF(COUNTA(#REF!)&gt;0,"","Y")</f>
        <v/>
      </c>
      <c r="E88" t="s">
        <v>1531</v>
      </c>
      <c r="F88" t="s">
        <v>1533</v>
      </c>
      <c r="G88" t="s">
        <v>551</v>
      </c>
    </row>
    <row r="89" spans="1:19" x14ac:dyDescent="0.25">
      <c r="A89" t="s">
        <v>570</v>
      </c>
      <c r="B89" t="str">
        <f>IF(ISERROR(VLOOKUP(Table6[[#This Row],[APPL_ID]],IO_Riparian[APP_ID],1,FALSE)),"","Y")</f>
        <v>Y</v>
      </c>
      <c r="C89" s="58" t="str">
        <f>IF(ISERROR(VLOOKUP(Table6[[#This Row],[APPL_ID]],Sheet1!$C$2:$C$9,1,FALSE)),"","Y")</f>
        <v/>
      </c>
      <c r="D89" s="58" t="str">
        <f>IF(COUNTA(#REF!)&gt;0,"","Y")</f>
        <v/>
      </c>
      <c r="E89" t="s">
        <v>1531</v>
      </c>
      <c r="F89" t="s">
        <v>1533</v>
      </c>
      <c r="G89" t="s">
        <v>571</v>
      </c>
    </row>
    <row r="90" spans="1:19" x14ac:dyDescent="0.25">
      <c r="A90" t="s">
        <v>826</v>
      </c>
      <c r="B90" t="str">
        <f>IF(ISERROR(VLOOKUP(Table6[[#This Row],[APPL_ID]],IO_Riparian[APP_ID],1,FALSE)),"","Y")</f>
        <v>Y</v>
      </c>
      <c r="C90" s="58" t="str">
        <f>IF(ISERROR(VLOOKUP(Table6[[#This Row],[APPL_ID]],Sheet1!$C$2:$C$9,1,FALSE)),"","Y")</f>
        <v/>
      </c>
      <c r="D90" s="58" t="str">
        <f>IF(COUNTA(#REF!)&gt;0,"","Y")</f>
        <v/>
      </c>
      <c r="E90" t="s">
        <v>1531</v>
      </c>
      <c r="F90" t="s">
        <v>1532</v>
      </c>
      <c r="G90" t="s">
        <v>827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</row>
    <row r="91" spans="1:19" x14ac:dyDescent="0.25">
      <c r="A91" t="s">
        <v>296</v>
      </c>
      <c r="B91" t="str">
        <f>IF(ISERROR(VLOOKUP(Table6[[#This Row],[APPL_ID]],IO_Riparian[APP_ID],1,FALSE)),"","Y")</f>
        <v>Y</v>
      </c>
      <c r="C91" s="58" t="str">
        <f>IF(ISERROR(VLOOKUP(Table6[[#This Row],[APPL_ID]],Sheet1!$C$2:$C$9,1,FALSE)),"","Y")</f>
        <v/>
      </c>
      <c r="D91" s="58" t="str">
        <f>IF(COUNTA(#REF!)&gt;0,"","Y")</f>
        <v/>
      </c>
      <c r="E91" t="s">
        <v>1531</v>
      </c>
      <c r="F91" t="s">
        <v>1532</v>
      </c>
      <c r="G91" t="s">
        <v>270</v>
      </c>
      <c r="H91">
        <v>0</v>
      </c>
      <c r="I91">
        <v>0</v>
      </c>
      <c r="J91">
        <v>0</v>
      </c>
      <c r="K91">
        <v>1</v>
      </c>
      <c r="L91">
        <v>1</v>
      </c>
      <c r="M91">
        <v>1</v>
      </c>
      <c r="N91">
        <v>1</v>
      </c>
      <c r="O91">
        <v>1</v>
      </c>
      <c r="P91">
        <v>0</v>
      </c>
      <c r="Q91">
        <v>0</v>
      </c>
      <c r="R91">
        <v>0</v>
      </c>
      <c r="S91">
        <v>0</v>
      </c>
    </row>
    <row r="92" spans="1:19" x14ac:dyDescent="0.25">
      <c r="A92" t="s">
        <v>99</v>
      </c>
      <c r="B92" t="str">
        <f>IF(ISERROR(VLOOKUP(Table6[[#This Row],[APPL_ID]],IO_Riparian[APP_ID],1,FALSE)),"","Y")</f>
        <v>Y</v>
      </c>
      <c r="C92" s="58" t="str">
        <f>IF(ISERROR(VLOOKUP(Table6[[#This Row],[APPL_ID]],Sheet1!$C$2:$C$9,1,FALSE)),"","Y")</f>
        <v/>
      </c>
      <c r="D92" s="58" t="str">
        <f>IF(COUNTA(#REF!)&gt;0,"","Y")</f>
        <v/>
      </c>
      <c r="E92" t="s">
        <v>1531</v>
      </c>
      <c r="F92" t="s">
        <v>1532</v>
      </c>
      <c r="G92" t="s">
        <v>100</v>
      </c>
      <c r="H92">
        <v>0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0</v>
      </c>
      <c r="Q92">
        <v>0</v>
      </c>
      <c r="R92">
        <v>0</v>
      </c>
      <c r="S92">
        <v>0</v>
      </c>
    </row>
    <row r="93" spans="1:19" x14ac:dyDescent="0.25">
      <c r="A93" t="s">
        <v>201</v>
      </c>
      <c r="B93" t="str">
        <f>IF(ISERROR(VLOOKUP(Table6[[#This Row],[APPL_ID]],IO_Riparian[APP_ID],1,FALSE)),"","Y")</f>
        <v>Y</v>
      </c>
      <c r="C93" s="58" t="str">
        <f>IF(ISERROR(VLOOKUP(Table6[[#This Row],[APPL_ID]],Sheet1!$C$2:$C$9,1,FALSE)),"","Y")</f>
        <v/>
      </c>
      <c r="D93" s="58" t="str">
        <f>IF(COUNTA(#REF!)&gt;0,"","Y")</f>
        <v/>
      </c>
      <c r="E93" t="s">
        <v>1531</v>
      </c>
      <c r="F93" t="s">
        <v>1532</v>
      </c>
      <c r="G93" t="s">
        <v>202</v>
      </c>
      <c r="H93">
        <v>0</v>
      </c>
      <c r="I93">
        <v>0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0</v>
      </c>
      <c r="Q93">
        <v>0</v>
      </c>
      <c r="R93">
        <v>0</v>
      </c>
      <c r="S93">
        <v>0</v>
      </c>
    </row>
    <row r="94" spans="1:19" x14ac:dyDescent="0.25">
      <c r="A94" t="s">
        <v>386</v>
      </c>
      <c r="B94" t="str">
        <f>IF(ISERROR(VLOOKUP(Table6[[#This Row],[APPL_ID]],IO_Riparian[APP_ID],1,FALSE)),"","Y")</f>
        <v>Y</v>
      </c>
      <c r="C94" s="58" t="str">
        <f>IF(ISERROR(VLOOKUP(Table6[[#This Row],[APPL_ID]],Sheet1!$C$2:$C$9,1,FALSE)),"","Y")</f>
        <v/>
      </c>
      <c r="D94" s="58" t="str">
        <f>IF(COUNTA(#REF!)&gt;0,"","Y")</f>
        <v/>
      </c>
      <c r="E94" t="s">
        <v>1531</v>
      </c>
      <c r="F94" t="s">
        <v>1532</v>
      </c>
      <c r="G94" t="s">
        <v>387</v>
      </c>
      <c r="H94">
        <v>0</v>
      </c>
      <c r="I94">
        <v>0</v>
      </c>
      <c r="J94">
        <v>1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</row>
    <row r="95" spans="1:19" x14ac:dyDescent="0.25">
      <c r="A95" t="s">
        <v>394</v>
      </c>
      <c r="B95" t="str">
        <f>IF(ISERROR(VLOOKUP(Table6[[#This Row],[APPL_ID]],IO_Riparian[APP_ID],1,FALSE)),"","Y")</f>
        <v>Y</v>
      </c>
      <c r="C95" s="58" t="str">
        <f>IF(ISERROR(VLOOKUP(Table6[[#This Row],[APPL_ID]],Sheet1!$C$2:$C$9,1,FALSE)),"","Y")</f>
        <v/>
      </c>
      <c r="D95" s="58" t="str">
        <f>IF(COUNTA(#REF!)&gt;0,"","Y")</f>
        <v/>
      </c>
      <c r="E95" t="s">
        <v>1531</v>
      </c>
      <c r="F95" t="s">
        <v>1532</v>
      </c>
      <c r="G95" t="s">
        <v>395</v>
      </c>
      <c r="H95">
        <v>1</v>
      </c>
      <c r="I95">
        <v>1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</row>
    <row r="96" spans="1:19" x14ac:dyDescent="0.25">
      <c r="A96" t="s">
        <v>65</v>
      </c>
      <c r="B96" t="str">
        <f>IF(ISERROR(VLOOKUP(Table6[[#This Row],[APPL_ID]],IO_Riparian[APP_ID],1,FALSE)),"","Y")</f>
        <v>Y</v>
      </c>
      <c r="C96" s="58" t="str">
        <f>IF(ISERROR(VLOOKUP(Table6[[#This Row],[APPL_ID]],Sheet1!$C$2:$C$9,1,FALSE)),"","Y")</f>
        <v/>
      </c>
      <c r="D96" s="58" t="str">
        <f>IF(COUNTA(#REF!)&gt;0,"","Y")</f>
        <v/>
      </c>
      <c r="E96" t="s">
        <v>1531</v>
      </c>
      <c r="F96" t="s">
        <v>1532</v>
      </c>
      <c r="G96" t="s">
        <v>66</v>
      </c>
      <c r="H96">
        <v>0</v>
      </c>
      <c r="I96">
        <v>0</v>
      </c>
      <c r="J96">
        <v>0</v>
      </c>
      <c r="K96">
        <v>1</v>
      </c>
      <c r="L96">
        <v>1</v>
      </c>
      <c r="M96">
        <v>1</v>
      </c>
      <c r="N96">
        <v>1</v>
      </c>
      <c r="O96">
        <v>1</v>
      </c>
      <c r="P96">
        <v>0</v>
      </c>
      <c r="Q96">
        <v>0</v>
      </c>
      <c r="R96">
        <v>0</v>
      </c>
      <c r="S96">
        <v>0</v>
      </c>
    </row>
    <row r="97" spans="1:19" x14ac:dyDescent="0.25">
      <c r="A97" t="s">
        <v>187</v>
      </c>
      <c r="B97" t="str">
        <f>IF(ISERROR(VLOOKUP(Table6[[#This Row],[APPL_ID]],IO_Riparian[APP_ID],1,FALSE)),"","Y")</f>
        <v>Y</v>
      </c>
      <c r="C97" s="58" t="str">
        <f>IF(ISERROR(VLOOKUP(Table6[[#This Row],[APPL_ID]],Sheet1!$C$2:$C$9,1,FALSE)),"","Y")</f>
        <v/>
      </c>
      <c r="D97" s="58" t="str">
        <f>IF(COUNTA(#REF!)&gt;0,"","Y")</f>
        <v/>
      </c>
      <c r="E97" t="s">
        <v>1531</v>
      </c>
      <c r="F97" t="s">
        <v>1532</v>
      </c>
      <c r="G97" t="s">
        <v>184</v>
      </c>
      <c r="H97">
        <v>0</v>
      </c>
      <c r="I97">
        <v>0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0</v>
      </c>
      <c r="Q97">
        <v>0</v>
      </c>
      <c r="R97">
        <v>0</v>
      </c>
      <c r="S97">
        <v>0</v>
      </c>
    </row>
    <row r="98" spans="1:19" x14ac:dyDescent="0.25">
      <c r="A98" t="s">
        <v>183</v>
      </c>
      <c r="B98" t="str">
        <f>IF(ISERROR(VLOOKUP(Table6[[#This Row],[APPL_ID]],IO_Riparian[APP_ID],1,FALSE)),"","Y")</f>
        <v>Y</v>
      </c>
      <c r="C98" s="58" t="str">
        <f>IF(ISERROR(VLOOKUP(Table6[[#This Row],[APPL_ID]],Sheet1!$C$2:$C$9,1,FALSE)),"","Y")</f>
        <v/>
      </c>
      <c r="D98" s="58" t="str">
        <f>IF(COUNTA(#REF!)&gt;0,"","Y")</f>
        <v/>
      </c>
      <c r="E98" t="s">
        <v>1531</v>
      </c>
      <c r="F98" t="s">
        <v>1532</v>
      </c>
      <c r="G98" t="s">
        <v>184</v>
      </c>
      <c r="H98">
        <v>0</v>
      </c>
      <c r="I98">
        <v>0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0</v>
      </c>
      <c r="Q98">
        <v>0</v>
      </c>
      <c r="R98">
        <v>0</v>
      </c>
      <c r="S98">
        <v>0</v>
      </c>
    </row>
    <row r="99" spans="1:19" x14ac:dyDescent="0.25">
      <c r="A99" t="s">
        <v>481</v>
      </c>
      <c r="B99" t="str">
        <f>IF(ISERROR(VLOOKUP(Table6[[#This Row],[APPL_ID]],IO_Riparian[APP_ID],1,FALSE)),"","Y")</f>
        <v>Y</v>
      </c>
      <c r="C99" s="58" t="str">
        <f>IF(ISERROR(VLOOKUP(Table6[[#This Row],[APPL_ID]],Sheet1!$C$2:$C$9,1,FALSE)),"","Y")</f>
        <v/>
      </c>
      <c r="D99" s="58" t="str">
        <f>IF(COUNTA(#REF!)&gt;0,"","Y")</f>
        <v/>
      </c>
      <c r="E99" t="s">
        <v>1531</v>
      </c>
      <c r="F99" t="s">
        <v>1532</v>
      </c>
      <c r="G99" t="s">
        <v>482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0</v>
      </c>
      <c r="Q99">
        <v>0</v>
      </c>
      <c r="R99">
        <v>0</v>
      </c>
      <c r="S99">
        <v>0</v>
      </c>
    </row>
    <row r="100" spans="1:19" x14ac:dyDescent="0.25">
      <c r="A100" t="s">
        <v>498</v>
      </c>
      <c r="B100" t="str">
        <f>IF(ISERROR(VLOOKUP(Table6[[#This Row],[APPL_ID]],IO_Riparian[APP_ID],1,FALSE)),"","Y")</f>
        <v>Y</v>
      </c>
      <c r="C100" s="58" t="str">
        <f>IF(ISERROR(VLOOKUP(Table6[[#This Row],[APPL_ID]],Sheet1!$C$2:$C$9,1,FALSE)),"","Y")</f>
        <v/>
      </c>
      <c r="D100" s="58" t="str">
        <f>IF(COUNTA(#REF!)&gt;0,"","Y")</f>
        <v/>
      </c>
      <c r="E100" t="s">
        <v>1531</v>
      </c>
      <c r="F100" t="s">
        <v>1532</v>
      </c>
      <c r="G100" t="s">
        <v>482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0</v>
      </c>
      <c r="Q100">
        <v>0</v>
      </c>
      <c r="R100">
        <v>0</v>
      </c>
      <c r="S100">
        <v>0</v>
      </c>
    </row>
    <row r="101" spans="1:19" x14ac:dyDescent="0.25">
      <c r="A101" t="s">
        <v>506</v>
      </c>
      <c r="B101" t="str">
        <f>IF(ISERROR(VLOOKUP(Table6[[#This Row],[APPL_ID]],IO_Riparian[APP_ID],1,FALSE)),"","Y")</f>
        <v>Y</v>
      </c>
      <c r="C101" s="58" t="str">
        <f>IF(ISERROR(VLOOKUP(Table6[[#This Row],[APPL_ID]],Sheet1!$C$2:$C$9,1,FALSE)),"","Y")</f>
        <v/>
      </c>
      <c r="D101" s="58" t="str">
        <f>IF(COUNTA(#REF!)&gt;0,"","Y")</f>
        <v/>
      </c>
      <c r="E101" t="s">
        <v>1531</v>
      </c>
      <c r="F101" t="s">
        <v>1532</v>
      </c>
      <c r="G101" t="s">
        <v>482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0</v>
      </c>
      <c r="Q101">
        <v>0</v>
      </c>
      <c r="R101">
        <v>0</v>
      </c>
      <c r="S101">
        <v>0</v>
      </c>
    </row>
    <row r="102" spans="1:19" x14ac:dyDescent="0.25">
      <c r="A102" t="s">
        <v>507</v>
      </c>
      <c r="B102" t="str">
        <f>IF(ISERROR(VLOOKUP(Table6[[#This Row],[APPL_ID]],IO_Riparian[APP_ID],1,FALSE)),"","Y")</f>
        <v>Y</v>
      </c>
      <c r="C102" s="58" t="str">
        <f>IF(ISERROR(VLOOKUP(Table6[[#This Row],[APPL_ID]],Sheet1!$C$2:$C$9,1,FALSE)),"","Y")</f>
        <v/>
      </c>
      <c r="D102" s="58" t="str">
        <f>IF(COUNTA(#REF!)&gt;0,"","Y")</f>
        <v/>
      </c>
      <c r="E102" t="s">
        <v>1531</v>
      </c>
      <c r="F102" t="s">
        <v>1532</v>
      </c>
      <c r="G102" t="s">
        <v>482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0</v>
      </c>
      <c r="Q102">
        <v>0</v>
      </c>
      <c r="R102">
        <v>0</v>
      </c>
      <c r="S102">
        <v>0</v>
      </c>
    </row>
    <row r="103" spans="1:19" x14ac:dyDescent="0.25">
      <c r="A103" t="s">
        <v>278</v>
      </c>
      <c r="B103" t="str">
        <f>IF(ISERROR(VLOOKUP(Table6[[#This Row],[APPL_ID]],IO_Riparian[APP_ID],1,FALSE)),"","Y")</f>
        <v>Y</v>
      </c>
      <c r="C103" s="58" t="str">
        <f>IF(ISERROR(VLOOKUP(Table6[[#This Row],[APPL_ID]],Sheet1!$C$2:$C$9,1,FALSE)),"","Y")</f>
        <v/>
      </c>
      <c r="D103" s="58" t="str">
        <f>IF(COUNTA(#REF!)&gt;0,"","Y")</f>
        <v/>
      </c>
      <c r="E103" t="s">
        <v>1531</v>
      </c>
      <c r="F103" t="s">
        <v>1532</v>
      </c>
      <c r="G103" t="s">
        <v>279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0</v>
      </c>
      <c r="N103">
        <v>1</v>
      </c>
      <c r="O103">
        <v>1</v>
      </c>
      <c r="P103">
        <v>0</v>
      </c>
      <c r="Q103">
        <v>0</v>
      </c>
      <c r="R103">
        <v>0</v>
      </c>
      <c r="S103">
        <v>0</v>
      </c>
    </row>
    <row r="104" spans="1:19" x14ac:dyDescent="0.25">
      <c r="A104" t="s">
        <v>705</v>
      </c>
      <c r="B104" t="str">
        <f>IF(ISERROR(VLOOKUP(Table6[[#This Row],[APPL_ID]],IO_Riparian[APP_ID],1,FALSE)),"","Y")</f>
        <v>Y</v>
      </c>
      <c r="C104" s="58" t="str">
        <f>IF(ISERROR(VLOOKUP(Table6[[#This Row],[APPL_ID]],Sheet1!$C$2:$C$9,1,FALSE)),"","Y")</f>
        <v/>
      </c>
      <c r="D104" s="58" t="str">
        <f>IF(COUNTA(#REF!)&gt;0,"","Y")</f>
        <v/>
      </c>
      <c r="E104" t="s">
        <v>1531</v>
      </c>
      <c r="F104" t="s">
        <v>1532</v>
      </c>
      <c r="G104" t="s">
        <v>279</v>
      </c>
      <c r="H104">
        <v>0</v>
      </c>
      <c r="I104">
        <v>0</v>
      </c>
      <c r="J104">
        <v>0</v>
      </c>
      <c r="K104">
        <v>97.8</v>
      </c>
      <c r="L104">
        <v>31.5</v>
      </c>
      <c r="M104">
        <v>157.4</v>
      </c>
      <c r="N104">
        <v>0.6</v>
      </c>
      <c r="O104">
        <v>93.4</v>
      </c>
      <c r="P104">
        <v>0</v>
      </c>
      <c r="Q104">
        <v>0</v>
      </c>
      <c r="R104">
        <v>0</v>
      </c>
      <c r="S104">
        <v>0</v>
      </c>
    </row>
    <row r="105" spans="1:19" x14ac:dyDescent="0.25">
      <c r="A105" t="s">
        <v>1470</v>
      </c>
      <c r="B105" t="str">
        <f>IF(ISERROR(VLOOKUP(Table6[[#This Row],[APPL_ID]],IO_Riparian[APP_ID],1,FALSE)),"","Y")</f>
        <v>Y</v>
      </c>
      <c r="C105" s="58" t="str">
        <f>IF(ISERROR(VLOOKUP(Table6[[#This Row],[APPL_ID]],Sheet1!$C$2:$C$9,1,FALSE)),"","Y")</f>
        <v/>
      </c>
      <c r="D105" s="58" t="str">
        <f>IF(COUNTA(#REF!)&gt;0,"","Y")</f>
        <v/>
      </c>
      <c r="E105" t="s">
        <v>1531</v>
      </c>
      <c r="F105" t="s">
        <v>1532</v>
      </c>
      <c r="G105" t="s">
        <v>1471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0</v>
      </c>
      <c r="Q105">
        <v>0</v>
      </c>
      <c r="R105">
        <v>0</v>
      </c>
      <c r="S105">
        <v>0</v>
      </c>
    </row>
    <row r="106" spans="1:19" x14ac:dyDescent="0.25">
      <c r="A106" t="s">
        <v>236</v>
      </c>
      <c r="B106" t="str">
        <f>IF(ISERROR(VLOOKUP(Table6[[#This Row],[APPL_ID]],IO_Riparian[APP_ID],1,FALSE)),"","Y")</f>
        <v>Y</v>
      </c>
      <c r="C106" s="58" t="str">
        <f>IF(ISERROR(VLOOKUP(Table6[[#This Row],[APPL_ID]],Sheet1!$C$2:$C$9,1,FALSE)),"","Y")</f>
        <v/>
      </c>
      <c r="D106" s="58" t="str">
        <f>IF(COUNTA(#REF!)&gt;0,"","Y")</f>
        <v/>
      </c>
      <c r="E106" t="s">
        <v>1531</v>
      </c>
      <c r="F106" t="s">
        <v>1532</v>
      </c>
      <c r="G106" t="s">
        <v>237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0</v>
      </c>
      <c r="S106">
        <v>0</v>
      </c>
    </row>
    <row r="107" spans="1:19" x14ac:dyDescent="0.25">
      <c r="A107" t="s">
        <v>234</v>
      </c>
      <c r="B107" t="str">
        <f>IF(ISERROR(VLOOKUP(Table6[[#This Row],[APPL_ID]],IO_Riparian[APP_ID],1,FALSE)),"","Y")</f>
        <v>Y</v>
      </c>
      <c r="C107" s="58" t="str">
        <f>IF(ISERROR(VLOOKUP(Table6[[#This Row],[APPL_ID]],Sheet1!$C$2:$C$9,1,FALSE)),"","Y")</f>
        <v/>
      </c>
      <c r="D107" s="58" t="str">
        <f>IF(COUNTA(#REF!)&gt;0,"","Y")</f>
        <v/>
      </c>
      <c r="E107" t="s">
        <v>1531</v>
      </c>
      <c r="F107" t="s">
        <v>1532</v>
      </c>
      <c r="G107" t="s">
        <v>235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</row>
    <row r="108" spans="1:19" x14ac:dyDescent="0.25">
      <c r="A108" t="s">
        <v>72</v>
      </c>
      <c r="B108" t="str">
        <f>IF(ISERROR(VLOOKUP(Table6[[#This Row],[APPL_ID]],IO_Riparian[APP_ID],1,FALSE)),"","Y")</f>
        <v>Y</v>
      </c>
      <c r="C108" s="58" t="str">
        <f>IF(ISERROR(VLOOKUP(Table6[[#This Row],[APPL_ID]],Sheet1!$C$2:$C$9,1,FALSE)),"","Y")</f>
        <v/>
      </c>
      <c r="D108" s="58" t="str">
        <f>IF(COUNTA(#REF!)&gt;0,"","Y")</f>
        <v/>
      </c>
      <c r="E108" t="s">
        <v>1531</v>
      </c>
      <c r="F108" t="s">
        <v>1533</v>
      </c>
      <c r="G108" t="s">
        <v>73</v>
      </c>
      <c r="H108">
        <v>0</v>
      </c>
      <c r="I108">
        <v>0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0</v>
      </c>
      <c r="Q108">
        <v>0</v>
      </c>
      <c r="R108">
        <v>0</v>
      </c>
      <c r="S108">
        <v>0</v>
      </c>
    </row>
    <row r="109" spans="1:19" x14ac:dyDescent="0.25">
      <c r="A109" t="s">
        <v>84</v>
      </c>
      <c r="B109" t="str">
        <f>IF(ISERROR(VLOOKUP(Table6[[#This Row],[APPL_ID]],IO_Riparian[APP_ID],1,FALSE)),"","Y")</f>
        <v>Y</v>
      </c>
      <c r="C109" s="58" t="str">
        <f>IF(ISERROR(VLOOKUP(Table6[[#This Row],[APPL_ID]],Sheet1!$C$2:$C$9,1,FALSE)),"","Y")</f>
        <v/>
      </c>
      <c r="D109" s="58" t="str">
        <f>IF(COUNTA(#REF!)&gt;0,"","Y")</f>
        <v/>
      </c>
      <c r="E109" t="s">
        <v>1531</v>
      </c>
      <c r="F109" t="s">
        <v>1533</v>
      </c>
      <c r="G109" t="s">
        <v>73</v>
      </c>
      <c r="H109">
        <v>0</v>
      </c>
      <c r="I109">
        <v>0</v>
      </c>
      <c r="J109">
        <v>0</v>
      </c>
      <c r="K109">
        <v>0</v>
      </c>
      <c r="L109">
        <v>1</v>
      </c>
      <c r="M109">
        <v>1</v>
      </c>
      <c r="N109">
        <v>1</v>
      </c>
      <c r="O109">
        <v>1</v>
      </c>
      <c r="P109">
        <v>0</v>
      </c>
      <c r="Q109">
        <v>0</v>
      </c>
      <c r="R109">
        <v>0</v>
      </c>
      <c r="S109">
        <v>0</v>
      </c>
    </row>
    <row r="110" spans="1:19" x14ac:dyDescent="0.25">
      <c r="A110" t="s">
        <v>251</v>
      </c>
      <c r="B110" t="str">
        <f>IF(ISERROR(VLOOKUP(Table6[[#This Row],[APPL_ID]],IO_Riparian[APP_ID],1,FALSE)),"","Y")</f>
        <v>Y</v>
      </c>
      <c r="C110" s="58" t="str">
        <f>IF(ISERROR(VLOOKUP(Table6[[#This Row],[APPL_ID]],Sheet1!$C$2:$C$9,1,FALSE)),"","Y")</f>
        <v/>
      </c>
      <c r="D110" s="58" t="str">
        <f>IF(COUNTA(#REF!)&gt;0,"","Y")</f>
        <v/>
      </c>
      <c r="E110" t="s">
        <v>1531</v>
      </c>
      <c r="F110" t="s">
        <v>1533</v>
      </c>
      <c r="G110" t="s">
        <v>73</v>
      </c>
      <c r="H110">
        <v>0</v>
      </c>
      <c r="I110">
        <v>0</v>
      </c>
      <c r="J110">
        <v>0</v>
      </c>
      <c r="K110">
        <v>0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</row>
    <row r="111" spans="1:19" x14ac:dyDescent="0.25">
      <c r="A111" t="s">
        <v>1234</v>
      </c>
      <c r="B111" t="str">
        <f>IF(ISERROR(VLOOKUP(Table6[[#This Row],[APPL_ID]],IO_Riparian[APP_ID],1,FALSE)),"","Y")</f>
        <v>Y</v>
      </c>
      <c r="C111" s="58" t="str">
        <f>IF(ISERROR(VLOOKUP(Table6[[#This Row],[APPL_ID]],Sheet1!$C$2:$C$9,1,FALSE)),"","Y")</f>
        <v/>
      </c>
      <c r="D111" s="58" t="str">
        <f>IF(COUNTA(#REF!)&gt;0,"","Y")</f>
        <v/>
      </c>
      <c r="E111" t="s">
        <v>1531</v>
      </c>
      <c r="F111" t="s">
        <v>1533</v>
      </c>
      <c r="G111" t="s">
        <v>1235</v>
      </c>
      <c r="H111">
        <v>0</v>
      </c>
      <c r="I111">
        <v>0</v>
      </c>
      <c r="J111">
        <v>0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0</v>
      </c>
      <c r="Q111">
        <v>0</v>
      </c>
      <c r="R111">
        <v>0</v>
      </c>
      <c r="S111">
        <v>0</v>
      </c>
    </row>
    <row r="112" spans="1:19" x14ac:dyDescent="0.25">
      <c r="A112" t="s">
        <v>534</v>
      </c>
      <c r="B112" t="str">
        <f>IF(ISERROR(VLOOKUP(Table6[[#This Row],[APPL_ID]],IO_Riparian[APP_ID],1,FALSE)),"","Y")</f>
        <v>Y</v>
      </c>
      <c r="C112" s="58" t="str">
        <f>IF(ISERROR(VLOOKUP(Table6[[#This Row],[APPL_ID]],Sheet1!$C$2:$C$9,1,FALSE)),"","Y")</f>
        <v/>
      </c>
      <c r="D112" s="58" t="str">
        <f>IF(COUNTA(#REF!)&gt;0,"","Y")</f>
        <v/>
      </c>
      <c r="E112" t="s">
        <v>1531</v>
      </c>
      <c r="F112" t="s">
        <v>1532</v>
      </c>
      <c r="G112" t="s">
        <v>535</v>
      </c>
      <c r="H112">
        <v>0</v>
      </c>
      <c r="I112">
        <v>0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0</v>
      </c>
      <c r="Q112">
        <v>0</v>
      </c>
      <c r="R112">
        <v>0</v>
      </c>
      <c r="S112">
        <v>0</v>
      </c>
    </row>
    <row r="113" spans="1:19" x14ac:dyDescent="0.25">
      <c r="A113" t="s">
        <v>730</v>
      </c>
      <c r="B113" t="str">
        <f>IF(ISERROR(VLOOKUP(Table6[[#This Row],[APPL_ID]],IO_Riparian[APP_ID],1,FALSE)),"","Y")</f>
        <v>Y</v>
      </c>
      <c r="C113" s="58" t="str">
        <f>IF(ISERROR(VLOOKUP(Table6[[#This Row],[APPL_ID]],Sheet1!$C$2:$C$9,1,FALSE)),"","Y")</f>
        <v/>
      </c>
      <c r="D113" s="58" t="str">
        <f>IF(COUNTA(#REF!)&gt;0,"","Y")</f>
        <v/>
      </c>
      <c r="E113" t="s">
        <v>1531</v>
      </c>
      <c r="F113" t="s">
        <v>1532</v>
      </c>
      <c r="G113" t="s">
        <v>731</v>
      </c>
      <c r="H113">
        <v>0</v>
      </c>
      <c r="I113">
        <v>0</v>
      </c>
      <c r="J113">
        <v>0</v>
      </c>
      <c r="K113">
        <v>1</v>
      </c>
      <c r="L113">
        <v>1</v>
      </c>
      <c r="M113">
        <v>1</v>
      </c>
      <c r="N113">
        <v>1</v>
      </c>
      <c r="O113">
        <v>0</v>
      </c>
      <c r="P113">
        <v>0</v>
      </c>
      <c r="Q113">
        <v>0</v>
      </c>
      <c r="R113">
        <v>0</v>
      </c>
      <c r="S113">
        <v>0</v>
      </c>
    </row>
    <row r="114" spans="1:19" x14ac:dyDescent="0.25">
      <c r="A114" t="s">
        <v>525</v>
      </c>
      <c r="B114" t="str">
        <f>IF(ISERROR(VLOOKUP(Table6[[#This Row],[APPL_ID]],IO_Riparian[APP_ID],1,FALSE)),"","Y")</f>
        <v>Y</v>
      </c>
      <c r="C114" s="58" t="str">
        <f>IF(ISERROR(VLOOKUP(Table6[[#This Row],[APPL_ID]],Sheet1!$C$2:$C$9,1,FALSE)),"","Y")</f>
        <v/>
      </c>
      <c r="D114" s="58" t="str">
        <f>IF(COUNTA(#REF!)&gt;0,"","Y")</f>
        <v/>
      </c>
      <c r="E114" t="s">
        <v>1531</v>
      </c>
      <c r="F114" t="s">
        <v>1533</v>
      </c>
      <c r="G114" t="s">
        <v>520</v>
      </c>
      <c r="H114">
        <v>0</v>
      </c>
      <c r="I114">
        <v>0</v>
      </c>
      <c r="J114">
        <v>0</v>
      </c>
      <c r="K114">
        <v>0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</row>
    <row r="115" spans="1:19" x14ac:dyDescent="0.25">
      <c r="A115" t="s">
        <v>588</v>
      </c>
      <c r="B115" t="str">
        <f>IF(ISERROR(VLOOKUP(Table6[[#This Row],[APPL_ID]],IO_Riparian[APP_ID],1,FALSE)),"","Y")</f>
        <v>Y</v>
      </c>
      <c r="C115" s="58" t="str">
        <f>IF(ISERROR(VLOOKUP(Table6[[#This Row],[APPL_ID]],Sheet1!$C$2:$C$9,1,FALSE)),"","Y")</f>
        <v/>
      </c>
      <c r="D115" s="58" t="str">
        <f>IF(COUNTA(#REF!)&gt;0,"","Y")</f>
        <v/>
      </c>
      <c r="E115" t="s">
        <v>1531</v>
      </c>
      <c r="F115" t="s">
        <v>1532</v>
      </c>
      <c r="G115" t="s">
        <v>589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</row>
    <row r="116" spans="1:19" x14ac:dyDescent="0.25">
      <c r="A116" t="s">
        <v>700</v>
      </c>
      <c r="B116" t="str">
        <f>IF(ISERROR(VLOOKUP(Table6[[#This Row],[APPL_ID]],IO_Riparian[APP_ID],1,FALSE)),"","Y")</f>
        <v>Y</v>
      </c>
      <c r="C116" s="58" t="str">
        <f>IF(ISERROR(VLOOKUP(Table6[[#This Row],[APPL_ID]],Sheet1!$C$2:$C$9,1,FALSE)),"","Y")</f>
        <v/>
      </c>
      <c r="D116" s="58" t="str">
        <f>IF(COUNTA(#REF!)&gt;0,"","Y")</f>
        <v/>
      </c>
      <c r="E116" t="s">
        <v>1531</v>
      </c>
      <c r="F116" t="s">
        <v>1533</v>
      </c>
      <c r="G116" t="s">
        <v>699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</row>
    <row r="117" spans="1:19" x14ac:dyDescent="0.25">
      <c r="A117" t="s">
        <v>782</v>
      </c>
      <c r="B117" t="str">
        <f>IF(ISERROR(VLOOKUP(Table6[[#This Row],[APPL_ID]],IO_Riparian[APP_ID],1,FALSE)),"","Y")</f>
        <v>Y</v>
      </c>
      <c r="C117" s="58" t="str">
        <f>IF(ISERROR(VLOOKUP(Table6[[#This Row],[APPL_ID]],Sheet1!$C$2:$C$9,1,FALSE)),"","Y")</f>
        <v/>
      </c>
      <c r="D117" s="58" t="str">
        <f>IF(COUNTA(#REF!)&gt;0,"","Y")</f>
        <v/>
      </c>
      <c r="E117" t="s">
        <v>1531</v>
      </c>
      <c r="F117" t="s">
        <v>1533</v>
      </c>
      <c r="G117" t="s">
        <v>783</v>
      </c>
      <c r="H117">
        <v>0</v>
      </c>
      <c r="I117">
        <v>0</v>
      </c>
      <c r="J117">
        <v>0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0</v>
      </c>
      <c r="Q117">
        <v>0</v>
      </c>
      <c r="R117">
        <v>0</v>
      </c>
      <c r="S117">
        <v>0</v>
      </c>
    </row>
    <row r="118" spans="1:19" x14ac:dyDescent="0.25">
      <c r="A118" t="s">
        <v>399</v>
      </c>
      <c r="B118" t="str">
        <f>IF(ISERROR(VLOOKUP(Table6[[#This Row],[APPL_ID]],IO_Riparian[APP_ID],1,FALSE)),"","Y")</f>
        <v>Y</v>
      </c>
      <c r="C118" s="58" t="str">
        <f>IF(ISERROR(VLOOKUP(Table6[[#This Row],[APPL_ID]],Sheet1!$C$2:$C$9,1,FALSE)),"","Y")</f>
        <v/>
      </c>
      <c r="D118" s="58" t="str">
        <f>IF(COUNTA(#REF!)&gt;0,"","Y")</f>
        <v/>
      </c>
      <c r="E118" t="s">
        <v>1531</v>
      </c>
      <c r="F118" t="s">
        <v>1532</v>
      </c>
      <c r="G118" t="s">
        <v>395</v>
      </c>
      <c r="H118">
        <v>0</v>
      </c>
      <c r="I118">
        <v>0</v>
      </c>
      <c r="J118">
        <v>0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0</v>
      </c>
      <c r="Q118">
        <v>0</v>
      </c>
      <c r="R118">
        <v>0</v>
      </c>
      <c r="S118">
        <v>0</v>
      </c>
    </row>
    <row r="119" spans="1:19" x14ac:dyDescent="0.25">
      <c r="A119" t="s">
        <v>157</v>
      </c>
      <c r="B119" t="str">
        <f>IF(ISERROR(VLOOKUP(Table6[[#This Row],[APPL_ID]],IO_Riparian[APP_ID],1,FALSE)),"","Y")</f>
        <v>Y</v>
      </c>
      <c r="C119" s="58" t="str">
        <f>IF(ISERROR(VLOOKUP(Table6[[#This Row],[APPL_ID]],Sheet1!$C$2:$C$9,1,FALSE)),"","Y")</f>
        <v/>
      </c>
      <c r="D119" s="58" t="str">
        <f>IF(COUNTA(#REF!)&gt;0,"","Y")</f>
        <v/>
      </c>
      <c r="E119" t="s">
        <v>1531</v>
      </c>
      <c r="F119" t="s">
        <v>1532</v>
      </c>
      <c r="G119" t="s">
        <v>158</v>
      </c>
      <c r="H119">
        <v>0</v>
      </c>
      <c r="I119">
        <v>0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0</v>
      </c>
      <c r="S119">
        <v>0</v>
      </c>
    </row>
    <row r="120" spans="1:19" x14ac:dyDescent="0.25">
      <c r="A120" t="s">
        <v>1112</v>
      </c>
      <c r="B120" t="str">
        <f>IF(ISERROR(VLOOKUP(Table6[[#This Row],[APPL_ID]],IO_Riparian[APP_ID],1,FALSE)),"","Y")</f>
        <v>Y</v>
      </c>
      <c r="C120" s="58" t="str">
        <f>IF(ISERROR(VLOOKUP(Table6[[#This Row],[APPL_ID]],Sheet1!$C$2:$C$9,1,FALSE)),"","Y")</f>
        <v/>
      </c>
      <c r="D120" s="58" t="str">
        <f>IF(COUNTA(#REF!)&gt;0,"","Y")</f>
        <v/>
      </c>
      <c r="E120" t="s">
        <v>1531</v>
      </c>
      <c r="F120" t="s">
        <v>1532</v>
      </c>
      <c r="G120" t="s">
        <v>1113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0</v>
      </c>
      <c r="Q120">
        <v>0</v>
      </c>
      <c r="R120">
        <v>0</v>
      </c>
      <c r="S120">
        <v>0</v>
      </c>
    </row>
    <row r="121" spans="1:19" x14ac:dyDescent="0.25">
      <c r="A121" t="s">
        <v>131</v>
      </c>
      <c r="B121" t="str">
        <f>IF(ISERROR(VLOOKUP(Table6[[#This Row],[APPL_ID]],IO_Riparian[APP_ID],1,FALSE)),"","Y")</f>
        <v>Y</v>
      </c>
      <c r="C121" s="58" t="str">
        <f>IF(ISERROR(VLOOKUP(Table6[[#This Row],[APPL_ID]],Sheet1!$C$2:$C$9,1,FALSE)),"","Y")</f>
        <v/>
      </c>
      <c r="D121" s="58" t="str">
        <f>IF(COUNTA(#REF!)&gt;0,"","Y")</f>
        <v/>
      </c>
      <c r="E121" t="s">
        <v>1531</v>
      </c>
      <c r="F121" t="s">
        <v>1533</v>
      </c>
      <c r="G121" t="s">
        <v>132</v>
      </c>
    </row>
    <row r="122" spans="1:19" x14ac:dyDescent="0.25">
      <c r="A122" t="s">
        <v>789</v>
      </c>
      <c r="B122" t="str">
        <f>IF(ISERROR(VLOOKUP(Table6[[#This Row],[APPL_ID]],IO_Riparian[APP_ID],1,FALSE)),"","Y")</f>
        <v>Y</v>
      </c>
      <c r="C122" s="58" t="str">
        <f>IF(ISERROR(VLOOKUP(Table6[[#This Row],[APPL_ID]],Sheet1!$C$2:$C$9,1,FALSE)),"","Y")</f>
        <v/>
      </c>
      <c r="D122" s="58" t="str">
        <f>IF(COUNTA(#REF!)&gt;0,"","Y")</f>
        <v/>
      </c>
      <c r="E122" t="s">
        <v>1531</v>
      </c>
      <c r="F122" t="s">
        <v>1532</v>
      </c>
      <c r="G122" t="s">
        <v>719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0</v>
      </c>
      <c r="Q122">
        <v>0</v>
      </c>
      <c r="R122">
        <v>0</v>
      </c>
      <c r="S122">
        <v>0</v>
      </c>
    </row>
    <row r="123" spans="1:19" x14ac:dyDescent="0.25">
      <c r="A123" t="s">
        <v>809</v>
      </c>
      <c r="B123" t="str">
        <f>IF(ISERROR(VLOOKUP(Table6[[#This Row],[APPL_ID]],IO_Riparian[APP_ID],1,FALSE)),"","Y")</f>
        <v>Y</v>
      </c>
      <c r="C123" s="58" t="str">
        <f>IF(ISERROR(VLOOKUP(Table6[[#This Row],[APPL_ID]],Sheet1!$C$2:$C$9,1,FALSE)),"","Y")</f>
        <v/>
      </c>
      <c r="D123" s="58" t="str">
        <f>IF(COUNTA(#REF!)&gt;0,"","Y")</f>
        <v/>
      </c>
      <c r="E123" t="s">
        <v>1531</v>
      </c>
      <c r="F123" t="s">
        <v>1532</v>
      </c>
      <c r="G123" t="s">
        <v>719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0</v>
      </c>
      <c r="Q123">
        <v>0</v>
      </c>
      <c r="R123">
        <v>0</v>
      </c>
      <c r="S123">
        <v>0</v>
      </c>
    </row>
    <row r="124" spans="1:19" x14ac:dyDescent="0.25">
      <c r="A124" t="s">
        <v>1387</v>
      </c>
      <c r="B124" t="str">
        <f>IF(ISERROR(VLOOKUP(Table6[[#This Row],[APPL_ID]],IO_Riparian[APP_ID],1,FALSE)),"","Y")</f>
        <v>Y</v>
      </c>
      <c r="C124" s="58" t="str">
        <f>IF(ISERROR(VLOOKUP(Table6[[#This Row],[APPL_ID]],Sheet1!$C$2:$C$9,1,FALSE)),"","Y")</f>
        <v/>
      </c>
      <c r="D124" s="58" t="str">
        <f>IF(COUNTA(#REF!)&gt;0,"","Y")</f>
        <v/>
      </c>
      <c r="E124" t="s">
        <v>1531</v>
      </c>
      <c r="F124" t="s">
        <v>1532</v>
      </c>
      <c r="G124" t="s">
        <v>719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0</v>
      </c>
      <c r="Q124">
        <v>0</v>
      </c>
      <c r="R124">
        <v>0</v>
      </c>
      <c r="S124">
        <v>0</v>
      </c>
    </row>
    <row r="125" spans="1:19" x14ac:dyDescent="0.25">
      <c r="A125" t="s">
        <v>894</v>
      </c>
      <c r="B125" t="str">
        <f>IF(ISERROR(VLOOKUP(Table6[[#This Row],[APPL_ID]],IO_Riparian[APP_ID],1,FALSE)),"","Y")</f>
        <v>Y</v>
      </c>
      <c r="C125" s="58" t="str">
        <f>IF(ISERROR(VLOOKUP(Table6[[#This Row],[APPL_ID]],Sheet1!$C$2:$C$9,1,FALSE)),"","Y")</f>
        <v/>
      </c>
      <c r="D125" s="58" t="str">
        <f>IF(COUNTA(#REF!)&gt;0,"","Y")</f>
        <v/>
      </c>
      <c r="E125" t="s">
        <v>1531</v>
      </c>
      <c r="F125" t="s">
        <v>1532</v>
      </c>
      <c r="G125" t="s">
        <v>719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0</v>
      </c>
      <c r="Q125">
        <v>0</v>
      </c>
      <c r="R125">
        <v>0</v>
      </c>
      <c r="S125">
        <v>0</v>
      </c>
    </row>
    <row r="126" spans="1:19" x14ac:dyDescent="0.25">
      <c r="A126" t="s">
        <v>917</v>
      </c>
      <c r="B126" t="str">
        <f>IF(ISERROR(VLOOKUP(Table6[[#This Row],[APPL_ID]],IO_Riparian[APP_ID],1,FALSE)),"","Y")</f>
        <v>Y</v>
      </c>
      <c r="C126" s="58" t="str">
        <f>IF(ISERROR(VLOOKUP(Table6[[#This Row],[APPL_ID]],Sheet1!$C$2:$C$9,1,FALSE)),"","Y")</f>
        <v/>
      </c>
      <c r="D126" s="58" t="str">
        <f>IF(COUNTA(#REF!)&gt;0,"","Y")</f>
        <v/>
      </c>
      <c r="E126" t="s">
        <v>1531</v>
      </c>
      <c r="F126" t="s">
        <v>1532</v>
      </c>
      <c r="G126" t="s">
        <v>719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0</v>
      </c>
      <c r="Q126">
        <v>0</v>
      </c>
      <c r="R126">
        <v>0</v>
      </c>
      <c r="S126">
        <v>0</v>
      </c>
    </row>
    <row r="127" spans="1:19" x14ac:dyDescent="0.25">
      <c r="A127" t="s">
        <v>846</v>
      </c>
      <c r="B127" t="str">
        <f>IF(ISERROR(VLOOKUP(Table6[[#This Row],[APPL_ID]],IO_Riparian[APP_ID],1,FALSE)),"","Y")</f>
        <v>Y</v>
      </c>
      <c r="C127" s="58" t="str">
        <f>IF(ISERROR(VLOOKUP(Table6[[#This Row],[APPL_ID]],Sheet1!$C$2:$C$9,1,FALSE)),"","Y")</f>
        <v/>
      </c>
      <c r="D127" s="58" t="str">
        <f>IF(COUNTA(#REF!)&gt;0,"","Y")</f>
        <v/>
      </c>
      <c r="E127" t="s">
        <v>1531</v>
      </c>
      <c r="F127" t="s">
        <v>1532</v>
      </c>
      <c r="G127" t="s">
        <v>719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0</v>
      </c>
      <c r="Q127">
        <v>0</v>
      </c>
      <c r="R127">
        <v>0</v>
      </c>
      <c r="S127">
        <v>0</v>
      </c>
    </row>
    <row r="128" spans="1:19" x14ac:dyDescent="0.25">
      <c r="A128" t="s">
        <v>924</v>
      </c>
      <c r="B128" t="str">
        <f>IF(ISERROR(VLOOKUP(Table6[[#This Row],[APPL_ID]],IO_Riparian[APP_ID],1,FALSE)),"","Y")</f>
        <v>Y</v>
      </c>
      <c r="C128" s="58" t="str">
        <f>IF(ISERROR(VLOOKUP(Table6[[#This Row],[APPL_ID]],Sheet1!$C$2:$C$9,1,FALSE)),"","Y")</f>
        <v/>
      </c>
      <c r="D128" s="58" t="str">
        <f>IF(COUNTA(#REF!)&gt;0,"","Y")</f>
        <v/>
      </c>
      <c r="E128" t="s">
        <v>1531</v>
      </c>
      <c r="F128" t="s">
        <v>1532</v>
      </c>
      <c r="G128" t="s">
        <v>719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0</v>
      </c>
      <c r="Q128">
        <v>0</v>
      </c>
      <c r="R128">
        <v>0</v>
      </c>
      <c r="S128">
        <v>0</v>
      </c>
    </row>
    <row r="129" spans="1:19" x14ac:dyDescent="0.25">
      <c r="A129" t="s">
        <v>931</v>
      </c>
      <c r="B129" t="str">
        <f>IF(ISERROR(VLOOKUP(Table6[[#This Row],[APPL_ID]],IO_Riparian[APP_ID],1,FALSE)),"","Y")</f>
        <v>Y</v>
      </c>
      <c r="C129" s="58" t="str">
        <f>IF(ISERROR(VLOOKUP(Table6[[#This Row],[APPL_ID]],Sheet1!$C$2:$C$9,1,FALSE)),"","Y")</f>
        <v/>
      </c>
      <c r="D129" s="58" t="str">
        <f>IF(COUNTA(#REF!)&gt;0,"","Y")</f>
        <v/>
      </c>
      <c r="E129" t="s">
        <v>1531</v>
      </c>
      <c r="F129" t="s">
        <v>1532</v>
      </c>
      <c r="G129" t="s">
        <v>719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  <c r="P129">
        <v>0</v>
      </c>
      <c r="Q129">
        <v>0</v>
      </c>
      <c r="R129">
        <v>0</v>
      </c>
      <c r="S129">
        <v>0</v>
      </c>
    </row>
    <row r="130" spans="1:19" x14ac:dyDescent="0.25">
      <c r="A130" t="s">
        <v>1119</v>
      </c>
      <c r="B130" t="str">
        <f>IF(ISERROR(VLOOKUP(Table6[[#This Row],[APPL_ID]],IO_Riparian[APP_ID],1,FALSE)),"","Y")</f>
        <v>Y</v>
      </c>
      <c r="C130" s="58" t="str">
        <f>IF(ISERROR(VLOOKUP(Table6[[#This Row],[APPL_ID]],Sheet1!$C$2:$C$9,1,FALSE)),"","Y")</f>
        <v/>
      </c>
      <c r="D130" s="58" t="str">
        <f>IF(COUNTA(#REF!)&gt;0,"","Y")</f>
        <v/>
      </c>
      <c r="E130" t="s">
        <v>1531</v>
      </c>
      <c r="F130" t="s">
        <v>1532</v>
      </c>
      <c r="G130" t="s">
        <v>1113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0</v>
      </c>
      <c r="Q130">
        <v>0</v>
      </c>
      <c r="R130">
        <v>0</v>
      </c>
      <c r="S130">
        <v>0</v>
      </c>
    </row>
    <row r="131" spans="1:19" x14ac:dyDescent="0.25">
      <c r="A131" t="s">
        <v>444</v>
      </c>
      <c r="B131" t="str">
        <f>IF(ISERROR(VLOOKUP(Table6[[#This Row],[APPL_ID]],IO_Riparian[APP_ID],1,FALSE)),"","Y")</f>
        <v>Y</v>
      </c>
      <c r="C131" s="58" t="str">
        <f>IF(ISERROR(VLOOKUP(Table6[[#This Row],[APPL_ID]],Sheet1!$C$2:$C$9,1,FALSE)),"","Y")</f>
        <v/>
      </c>
      <c r="D131" s="58" t="str">
        <f>IF(COUNTA(#REF!)&gt;0,"","Y")</f>
        <v/>
      </c>
      <c r="E131" t="s">
        <v>1531</v>
      </c>
      <c r="F131" t="s">
        <v>1533</v>
      </c>
      <c r="G131" t="s">
        <v>445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</row>
    <row r="132" spans="1:19" x14ac:dyDescent="0.25">
      <c r="A132" t="s">
        <v>449</v>
      </c>
      <c r="B132" t="str">
        <f>IF(ISERROR(VLOOKUP(Table6[[#This Row],[APPL_ID]],IO_Riparian[APP_ID],1,FALSE)),"","Y")</f>
        <v>Y</v>
      </c>
      <c r="C132" s="58" t="str">
        <f>IF(ISERROR(VLOOKUP(Table6[[#This Row],[APPL_ID]],Sheet1!$C$2:$C$9,1,FALSE)),"","Y")</f>
        <v/>
      </c>
      <c r="D132" s="58" t="str">
        <f>IF(COUNTA(#REF!)&gt;0,"","Y")</f>
        <v/>
      </c>
      <c r="E132" t="s">
        <v>1531</v>
      </c>
      <c r="F132" t="s">
        <v>1533</v>
      </c>
      <c r="G132" t="s">
        <v>450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</row>
    <row r="133" spans="1:19" x14ac:dyDescent="0.25">
      <c r="A133" t="s">
        <v>1043</v>
      </c>
      <c r="B133" t="str">
        <f>IF(ISERROR(VLOOKUP(Table6[[#This Row],[APPL_ID]],IO_Riparian[APP_ID],1,FALSE)),"","Y")</f>
        <v>Y</v>
      </c>
      <c r="C133" s="58" t="str">
        <f>IF(ISERROR(VLOOKUP(Table6[[#This Row],[APPL_ID]],Sheet1!$C$2:$C$9,1,FALSE)),"","Y")</f>
        <v/>
      </c>
      <c r="D133" s="58" t="str">
        <f>IF(COUNTA(#REF!)&gt;0,"","Y")</f>
        <v/>
      </c>
      <c r="E133" t="s">
        <v>1531</v>
      </c>
      <c r="F133" t="s">
        <v>1532</v>
      </c>
      <c r="G133" t="s">
        <v>1044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0</v>
      </c>
      <c r="Q133">
        <v>0</v>
      </c>
      <c r="R133">
        <v>0</v>
      </c>
      <c r="S133">
        <v>0</v>
      </c>
    </row>
    <row r="134" spans="1:19" x14ac:dyDescent="0.25">
      <c r="A134" t="s">
        <v>995</v>
      </c>
      <c r="B134" t="str">
        <f>IF(ISERROR(VLOOKUP(Table6[[#This Row],[APPL_ID]],IO_Riparian[APP_ID],1,FALSE)),"","Y")</f>
        <v>Y</v>
      </c>
      <c r="C134" s="58" t="str">
        <f>IF(ISERROR(VLOOKUP(Table6[[#This Row],[APPL_ID]],Sheet1!$C$2:$C$9,1,FALSE)),"","Y")</f>
        <v/>
      </c>
      <c r="D134" s="58" t="str">
        <f>IF(COUNTA(#REF!)&gt;0,"","Y")</f>
        <v/>
      </c>
      <c r="E134" t="s">
        <v>1531</v>
      </c>
      <c r="F134" t="s">
        <v>1532</v>
      </c>
      <c r="G134" t="s">
        <v>996</v>
      </c>
      <c r="H134">
        <v>0</v>
      </c>
      <c r="I134">
        <v>0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0</v>
      </c>
      <c r="P134">
        <v>0</v>
      </c>
      <c r="Q134">
        <v>0</v>
      </c>
      <c r="R134">
        <v>0</v>
      </c>
      <c r="S134">
        <v>0</v>
      </c>
    </row>
    <row r="135" spans="1:19" x14ac:dyDescent="0.25">
      <c r="A135" t="s">
        <v>1046</v>
      </c>
      <c r="B135" t="str">
        <f>IF(ISERROR(VLOOKUP(Table6[[#This Row],[APPL_ID]],IO_Riparian[APP_ID],1,FALSE)),"","Y")</f>
        <v>Y</v>
      </c>
      <c r="C135" s="58" t="str">
        <f>IF(ISERROR(VLOOKUP(Table6[[#This Row],[APPL_ID]],Sheet1!$C$2:$C$9,1,FALSE)),"","Y")</f>
        <v/>
      </c>
      <c r="D135" s="58" t="str">
        <f>IF(COUNTA(#REF!)&gt;0,"","Y")</f>
        <v/>
      </c>
      <c r="E135" t="s">
        <v>1531</v>
      </c>
      <c r="F135" t="s">
        <v>1532</v>
      </c>
      <c r="G135" t="s">
        <v>1044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0</v>
      </c>
      <c r="Q135">
        <v>0</v>
      </c>
      <c r="R135">
        <v>0</v>
      </c>
      <c r="S135">
        <v>0</v>
      </c>
    </row>
    <row r="136" spans="1:19" x14ac:dyDescent="0.25">
      <c r="A136" t="s">
        <v>1055</v>
      </c>
      <c r="B136" t="str">
        <f>IF(ISERROR(VLOOKUP(Table6[[#This Row],[APPL_ID]],IO_Riparian[APP_ID],1,FALSE)),"","Y")</f>
        <v>Y</v>
      </c>
      <c r="C136" s="58" t="str">
        <f>IF(ISERROR(VLOOKUP(Table6[[#This Row],[APPL_ID]],Sheet1!$C$2:$C$9,1,FALSE)),"","Y")</f>
        <v/>
      </c>
      <c r="D136" s="58" t="str">
        <f>IF(COUNTA(#REF!)&gt;0,"","Y")</f>
        <v/>
      </c>
      <c r="E136" t="s">
        <v>1531</v>
      </c>
      <c r="F136" t="s">
        <v>1532</v>
      </c>
      <c r="G136" t="s">
        <v>1044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0</v>
      </c>
      <c r="Q136">
        <v>0</v>
      </c>
      <c r="R136">
        <v>0</v>
      </c>
      <c r="S136">
        <v>0</v>
      </c>
    </row>
    <row r="137" spans="1:19" x14ac:dyDescent="0.25">
      <c r="A137" t="s">
        <v>1064</v>
      </c>
      <c r="B137" t="str">
        <f>IF(ISERROR(VLOOKUP(Table6[[#This Row],[APPL_ID]],IO_Riparian[APP_ID],1,FALSE)),"","Y")</f>
        <v>Y</v>
      </c>
      <c r="C137" s="58" t="str">
        <f>IF(ISERROR(VLOOKUP(Table6[[#This Row],[APPL_ID]],Sheet1!$C$2:$C$9,1,FALSE)),"","Y")</f>
        <v/>
      </c>
      <c r="D137" s="58" t="str">
        <f>IF(COUNTA(#REF!)&gt;0,"","Y")</f>
        <v/>
      </c>
      <c r="E137" t="s">
        <v>1531</v>
      </c>
      <c r="F137" t="s">
        <v>1532</v>
      </c>
      <c r="G137" t="s">
        <v>1044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0</v>
      </c>
      <c r="Q137">
        <v>0</v>
      </c>
      <c r="R137">
        <v>0</v>
      </c>
      <c r="S137">
        <v>0</v>
      </c>
    </row>
    <row r="138" spans="1:19" x14ac:dyDescent="0.25">
      <c r="A138" t="s">
        <v>1140</v>
      </c>
      <c r="B138" t="str">
        <f>IF(ISERROR(VLOOKUP(Table6[[#This Row],[APPL_ID]],IO_Riparian[APP_ID],1,FALSE)),"","Y")</f>
        <v>Y</v>
      </c>
      <c r="C138" s="58" t="str">
        <f>IF(ISERROR(VLOOKUP(Table6[[#This Row],[APPL_ID]],Sheet1!$C$2:$C$9,1,FALSE)),"","Y")</f>
        <v/>
      </c>
      <c r="D138" s="58" t="str">
        <f>IF(COUNTA(#REF!)&gt;0,"","Y")</f>
        <v/>
      </c>
      <c r="E138" t="s">
        <v>1531</v>
      </c>
      <c r="F138" t="s">
        <v>1532</v>
      </c>
      <c r="G138" t="s">
        <v>1085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0</v>
      </c>
      <c r="Q138">
        <v>0</v>
      </c>
      <c r="R138">
        <v>0</v>
      </c>
      <c r="S138">
        <v>0</v>
      </c>
    </row>
    <row r="139" spans="1:19" x14ac:dyDescent="0.25">
      <c r="A139" t="s">
        <v>1019</v>
      </c>
      <c r="B139" t="str">
        <f>IF(ISERROR(VLOOKUP(Table6[[#This Row],[APPL_ID]],IO_Riparian[APP_ID],1,FALSE)),"","Y")</f>
        <v>Y</v>
      </c>
      <c r="C139" s="58" t="str">
        <f>IF(ISERROR(VLOOKUP(Table6[[#This Row],[APPL_ID]],Sheet1!$C$2:$C$9,1,FALSE)),"","Y")</f>
        <v/>
      </c>
      <c r="D139" s="58" t="str">
        <f>IF(COUNTA(#REF!)&gt;0,"","Y")</f>
        <v/>
      </c>
      <c r="E139" t="s">
        <v>1531</v>
      </c>
      <c r="F139" t="s">
        <v>1532</v>
      </c>
      <c r="G139" t="s">
        <v>936</v>
      </c>
      <c r="H139">
        <v>1</v>
      </c>
      <c r="I139">
        <v>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  <c r="P139">
        <v>0</v>
      </c>
      <c r="Q139">
        <v>0</v>
      </c>
      <c r="R139">
        <v>0</v>
      </c>
      <c r="S139">
        <v>0</v>
      </c>
    </row>
    <row r="140" spans="1:19" x14ac:dyDescent="0.25">
      <c r="A140" t="s">
        <v>1084</v>
      </c>
      <c r="B140" t="str">
        <f>IF(ISERROR(VLOOKUP(Table6[[#This Row],[APPL_ID]],IO_Riparian[APP_ID],1,FALSE)),"","Y")</f>
        <v>Y</v>
      </c>
      <c r="C140" s="58" t="str">
        <f>IF(ISERROR(VLOOKUP(Table6[[#This Row],[APPL_ID]],Sheet1!$C$2:$C$9,1,FALSE)),"","Y")</f>
        <v/>
      </c>
      <c r="D140" s="58" t="str">
        <f>IF(COUNTA(#REF!)&gt;0,"","Y")</f>
        <v/>
      </c>
      <c r="E140" t="s">
        <v>1531</v>
      </c>
      <c r="F140" t="s">
        <v>1532</v>
      </c>
      <c r="G140" t="s">
        <v>1085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0</v>
      </c>
      <c r="Q140">
        <v>0</v>
      </c>
      <c r="R140">
        <v>0</v>
      </c>
      <c r="S140">
        <v>0</v>
      </c>
    </row>
    <row r="141" spans="1:19" x14ac:dyDescent="0.25">
      <c r="A141" t="s">
        <v>1399</v>
      </c>
      <c r="B141" t="str">
        <f>IF(ISERROR(VLOOKUP(Table6[[#This Row],[APPL_ID]],IO_Riparian[APP_ID],1,FALSE)),"","Y")</f>
        <v>Y</v>
      </c>
      <c r="C141" s="58" t="str">
        <f>IF(ISERROR(VLOOKUP(Table6[[#This Row],[APPL_ID]],Sheet1!$C$2:$C$9,1,FALSE)),"","Y")</f>
        <v/>
      </c>
      <c r="D141" s="58" t="str">
        <f>IF(COUNTA(#REF!)&gt;0,"","Y")</f>
        <v/>
      </c>
      <c r="E141" t="s">
        <v>1531</v>
      </c>
      <c r="F141" t="s">
        <v>1533</v>
      </c>
      <c r="G141" t="s">
        <v>1400</v>
      </c>
      <c r="H141">
        <v>0</v>
      </c>
      <c r="I141">
        <v>0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0</v>
      </c>
      <c r="Q141">
        <v>0</v>
      </c>
      <c r="R141">
        <v>0</v>
      </c>
      <c r="S141">
        <v>0</v>
      </c>
    </row>
    <row r="142" spans="1:19" x14ac:dyDescent="0.25">
      <c r="A142" t="s">
        <v>1007</v>
      </c>
      <c r="B142" t="str">
        <f>IF(ISERROR(VLOOKUP(Table6[[#This Row],[APPL_ID]],IO_Riparian[APP_ID],1,FALSE)),"","Y")</f>
        <v>Y</v>
      </c>
      <c r="C142" s="58" t="str">
        <f>IF(ISERROR(VLOOKUP(Table6[[#This Row],[APPL_ID]],Sheet1!$C$2:$C$9,1,FALSE)),"","Y")</f>
        <v/>
      </c>
      <c r="D142" s="58" t="str">
        <f>IF(COUNTA(#REF!)&gt;0,"","Y")</f>
        <v/>
      </c>
      <c r="E142" t="s">
        <v>1531</v>
      </c>
      <c r="F142" t="s">
        <v>1532</v>
      </c>
      <c r="G142" t="s">
        <v>936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0</v>
      </c>
      <c r="Q142">
        <v>0</v>
      </c>
      <c r="R142">
        <v>0</v>
      </c>
      <c r="S142">
        <v>0</v>
      </c>
    </row>
    <row r="143" spans="1:19" x14ac:dyDescent="0.25">
      <c r="A143" t="s">
        <v>1089</v>
      </c>
      <c r="B143" t="str">
        <f>IF(ISERROR(VLOOKUP(Table6[[#This Row],[APPL_ID]],IO_Riparian[APP_ID],1,FALSE)),"","Y")</f>
        <v>Y</v>
      </c>
      <c r="C143" s="58" t="str">
        <f>IF(ISERROR(VLOOKUP(Table6[[#This Row],[APPL_ID]],Sheet1!$C$2:$C$9,1,FALSE)),"","Y")</f>
        <v/>
      </c>
      <c r="D143" s="58" t="str">
        <f>IF(COUNTA(#REF!)&gt;0,"","Y")</f>
        <v/>
      </c>
      <c r="E143" t="s">
        <v>1531</v>
      </c>
      <c r="F143" t="s">
        <v>1532</v>
      </c>
      <c r="G143" t="s">
        <v>1085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0</v>
      </c>
      <c r="Q143">
        <v>0</v>
      </c>
      <c r="R143">
        <v>0</v>
      </c>
      <c r="S143">
        <v>0</v>
      </c>
    </row>
    <row r="144" spans="1:19" x14ac:dyDescent="0.25">
      <c r="A144" t="s">
        <v>1100</v>
      </c>
      <c r="B144" t="str">
        <f>IF(ISERROR(VLOOKUP(Table6[[#This Row],[APPL_ID]],IO_Riparian[APP_ID],1,FALSE)),"","Y")</f>
        <v>Y</v>
      </c>
      <c r="C144" s="58" t="str">
        <f>IF(ISERROR(VLOOKUP(Table6[[#This Row],[APPL_ID]],Sheet1!$C$2:$C$9,1,FALSE)),"","Y")</f>
        <v/>
      </c>
      <c r="D144" s="58" t="str">
        <f>IF(COUNTA(#REF!)&gt;0,"","Y")</f>
        <v/>
      </c>
      <c r="E144" t="s">
        <v>1531</v>
      </c>
      <c r="F144" t="s">
        <v>1532</v>
      </c>
      <c r="G144" t="s">
        <v>1085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0</v>
      </c>
      <c r="P144">
        <v>0</v>
      </c>
      <c r="Q144">
        <v>0</v>
      </c>
      <c r="R144">
        <v>0</v>
      </c>
      <c r="S144">
        <v>0</v>
      </c>
    </row>
    <row r="145" spans="1:19" x14ac:dyDescent="0.25">
      <c r="A145" t="s">
        <v>1104</v>
      </c>
      <c r="B145" t="str">
        <f>IF(ISERROR(VLOOKUP(Table6[[#This Row],[APPL_ID]],IO_Riparian[APP_ID],1,FALSE)),"","Y")</f>
        <v>Y</v>
      </c>
      <c r="C145" s="58" t="str">
        <f>IF(ISERROR(VLOOKUP(Table6[[#This Row],[APPL_ID]],Sheet1!$C$2:$C$9,1,FALSE)),"","Y")</f>
        <v/>
      </c>
      <c r="D145" s="58" t="str">
        <f>IF(COUNTA(#REF!)&gt;0,"","Y")</f>
        <v/>
      </c>
      <c r="E145" t="s">
        <v>1531</v>
      </c>
      <c r="F145" t="s">
        <v>1532</v>
      </c>
      <c r="G145" t="s">
        <v>1085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0</v>
      </c>
      <c r="Q145">
        <v>0</v>
      </c>
      <c r="R145">
        <v>0</v>
      </c>
      <c r="S145">
        <v>0</v>
      </c>
    </row>
    <row r="146" spans="1:19" x14ac:dyDescent="0.25">
      <c r="A146" t="s">
        <v>1025</v>
      </c>
      <c r="B146" t="str">
        <f>IF(ISERROR(VLOOKUP(Table6[[#This Row],[APPL_ID]],IO_Riparian[APP_ID],1,FALSE)),"","Y")</f>
        <v>Y</v>
      </c>
      <c r="C146" s="58" t="str">
        <f>IF(ISERROR(VLOOKUP(Table6[[#This Row],[APPL_ID]],Sheet1!$C$2:$C$9,1,FALSE)),"","Y")</f>
        <v/>
      </c>
      <c r="D146" s="58" t="str">
        <f>IF(COUNTA(#REF!)&gt;0,"","Y")</f>
        <v/>
      </c>
      <c r="E146" t="s">
        <v>1531</v>
      </c>
      <c r="F146" t="s">
        <v>1532</v>
      </c>
      <c r="G146" t="s">
        <v>936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0</v>
      </c>
      <c r="Q146">
        <v>0</v>
      </c>
      <c r="R146">
        <v>0</v>
      </c>
      <c r="S146">
        <v>0</v>
      </c>
    </row>
    <row r="147" spans="1:19" x14ac:dyDescent="0.25">
      <c r="A147" t="s">
        <v>1110</v>
      </c>
      <c r="B147" t="str">
        <f>IF(ISERROR(VLOOKUP(Table6[[#This Row],[APPL_ID]],IO_Riparian[APP_ID],1,FALSE)),"","Y")</f>
        <v>Y</v>
      </c>
      <c r="C147" s="58" t="str">
        <f>IF(ISERROR(VLOOKUP(Table6[[#This Row],[APPL_ID]],Sheet1!$C$2:$C$9,1,FALSE)),"","Y")</f>
        <v/>
      </c>
      <c r="D147" s="58" t="str">
        <f>IF(COUNTA(#REF!)&gt;0,"","Y")</f>
        <v/>
      </c>
      <c r="E147" t="s">
        <v>1531</v>
      </c>
      <c r="F147" t="s">
        <v>1532</v>
      </c>
      <c r="G147" t="s">
        <v>1085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0</v>
      </c>
      <c r="Q147">
        <v>0</v>
      </c>
      <c r="R147">
        <v>0</v>
      </c>
      <c r="S147">
        <v>0</v>
      </c>
    </row>
    <row r="148" spans="1:19" x14ac:dyDescent="0.25">
      <c r="A148" t="s">
        <v>1039</v>
      </c>
      <c r="B148" t="str">
        <f>IF(ISERROR(VLOOKUP(Table6[[#This Row],[APPL_ID]],IO_Riparian[APP_ID],1,FALSE)),"","Y")</f>
        <v>Y</v>
      </c>
      <c r="C148" s="58" t="str">
        <f>IF(ISERROR(VLOOKUP(Table6[[#This Row],[APPL_ID]],Sheet1!$C$2:$C$9,1,FALSE)),"","Y")</f>
        <v/>
      </c>
      <c r="D148" s="58" t="str">
        <f>IF(COUNTA(#REF!)&gt;0,"","Y")</f>
        <v/>
      </c>
      <c r="E148" t="s">
        <v>1531</v>
      </c>
      <c r="F148" t="s">
        <v>1532</v>
      </c>
      <c r="G148" t="s">
        <v>936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0</v>
      </c>
      <c r="Q148">
        <v>0</v>
      </c>
      <c r="R148">
        <v>0</v>
      </c>
      <c r="S148">
        <v>0</v>
      </c>
    </row>
    <row r="149" spans="1:19" x14ac:dyDescent="0.25">
      <c r="A149" t="s">
        <v>1045</v>
      </c>
      <c r="B149" t="str">
        <f>IF(ISERROR(VLOOKUP(Table6[[#This Row],[APPL_ID]],IO_Riparian[APP_ID],1,FALSE)),"","Y")</f>
        <v>Y</v>
      </c>
      <c r="C149" s="58" t="str">
        <f>IF(ISERROR(VLOOKUP(Table6[[#This Row],[APPL_ID]],Sheet1!$C$2:$C$9,1,FALSE)),"","Y")</f>
        <v/>
      </c>
      <c r="D149" s="58" t="str">
        <f>IF(COUNTA(#REF!)&gt;0,"","Y")</f>
        <v/>
      </c>
      <c r="E149" t="s">
        <v>1531</v>
      </c>
      <c r="F149" t="s">
        <v>1532</v>
      </c>
      <c r="G149" t="s">
        <v>936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0</v>
      </c>
      <c r="Q149">
        <v>0</v>
      </c>
      <c r="R149">
        <v>0</v>
      </c>
      <c r="S149">
        <v>0</v>
      </c>
    </row>
    <row r="150" spans="1:19" x14ac:dyDescent="0.25">
      <c r="A150" t="s">
        <v>940</v>
      </c>
      <c r="B150" t="str">
        <f>IF(ISERROR(VLOOKUP(Table6[[#This Row],[APPL_ID]],IO_Riparian[APP_ID],1,FALSE)),"","Y")</f>
        <v>Y</v>
      </c>
      <c r="C150" s="58" t="str">
        <f>IF(ISERROR(VLOOKUP(Table6[[#This Row],[APPL_ID]],Sheet1!$C$2:$C$9,1,FALSE)),"","Y")</f>
        <v/>
      </c>
      <c r="D150" s="58" t="str">
        <f>IF(COUNTA(#REF!)&gt;0,"","Y")</f>
        <v/>
      </c>
      <c r="E150" t="s">
        <v>1531</v>
      </c>
      <c r="F150" t="s">
        <v>1532</v>
      </c>
      <c r="G150" t="s">
        <v>936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0</v>
      </c>
      <c r="Q150">
        <v>0</v>
      </c>
      <c r="R150">
        <v>0</v>
      </c>
      <c r="S150">
        <v>0</v>
      </c>
    </row>
    <row r="151" spans="1:19" x14ac:dyDescent="0.25">
      <c r="A151" t="s">
        <v>1250</v>
      </c>
      <c r="B151" t="str">
        <f>IF(ISERROR(VLOOKUP(Table6[[#This Row],[APPL_ID]],IO_Riparian[APP_ID],1,FALSE)),"","Y")</f>
        <v>Y</v>
      </c>
      <c r="C151" s="58" t="str">
        <f>IF(ISERROR(VLOOKUP(Table6[[#This Row],[APPL_ID]],Sheet1!$C$2:$C$9,1,FALSE)),"","Y")</f>
        <v/>
      </c>
      <c r="D151" s="58" t="str">
        <f>IF(COUNTA(#REF!)&gt;0,"","Y")</f>
        <v/>
      </c>
      <c r="E151" t="s">
        <v>1531</v>
      </c>
      <c r="F151" t="s">
        <v>1533</v>
      </c>
      <c r="G151" t="s">
        <v>1251</v>
      </c>
      <c r="H151">
        <v>0</v>
      </c>
      <c r="I151">
        <v>0</v>
      </c>
      <c r="J151">
        <v>1</v>
      </c>
      <c r="K151">
        <v>1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</row>
    <row r="152" spans="1:19" x14ac:dyDescent="0.25">
      <c r="A152" t="s">
        <v>1164</v>
      </c>
      <c r="B152" t="str">
        <f>IF(ISERROR(VLOOKUP(Table6[[#This Row],[APPL_ID]],IO_Riparian[APP_ID],1,FALSE)),"","Y")</f>
        <v>Y</v>
      </c>
      <c r="C152" s="58" t="str">
        <f>IF(ISERROR(VLOOKUP(Table6[[#This Row],[APPL_ID]],Sheet1!$C$2:$C$9,1,FALSE)),"","Y")</f>
        <v/>
      </c>
      <c r="D152" s="58" t="str">
        <f>IF(COUNTA(#REF!)&gt;0,"","Y")</f>
        <v/>
      </c>
      <c r="E152" t="s">
        <v>1531</v>
      </c>
      <c r="F152" t="s">
        <v>1532</v>
      </c>
      <c r="G152" t="s">
        <v>936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0</v>
      </c>
      <c r="Q152">
        <v>0</v>
      </c>
      <c r="R152">
        <v>0</v>
      </c>
      <c r="S152">
        <v>0</v>
      </c>
    </row>
    <row r="153" spans="1:19" x14ac:dyDescent="0.25">
      <c r="A153" t="s">
        <v>1168</v>
      </c>
      <c r="B153" t="str">
        <f>IF(ISERROR(VLOOKUP(Table6[[#This Row],[APPL_ID]],IO_Riparian[APP_ID],1,FALSE)),"","Y")</f>
        <v>Y</v>
      </c>
      <c r="C153" s="58" t="str">
        <f>IF(ISERROR(VLOOKUP(Table6[[#This Row],[APPL_ID]],Sheet1!$C$2:$C$9,1,FALSE)),"","Y")</f>
        <v/>
      </c>
      <c r="D153" s="58" t="str">
        <f>IF(COUNTA(#REF!)&gt;0,"","Y")</f>
        <v/>
      </c>
      <c r="E153" t="s">
        <v>1531</v>
      </c>
      <c r="F153" t="s">
        <v>1532</v>
      </c>
      <c r="G153" t="s">
        <v>936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0</v>
      </c>
      <c r="Q153">
        <v>0</v>
      </c>
      <c r="R153">
        <v>0</v>
      </c>
      <c r="S153">
        <v>0</v>
      </c>
    </row>
    <row r="154" spans="1:19" x14ac:dyDescent="0.25">
      <c r="A154" t="s">
        <v>313</v>
      </c>
      <c r="B154" t="str">
        <f>IF(ISERROR(VLOOKUP(Table6[[#This Row],[APPL_ID]],IO_Riparian[APP_ID],1,FALSE)),"","Y")</f>
        <v>Y</v>
      </c>
      <c r="C154" s="58" t="str">
        <f>IF(ISERROR(VLOOKUP(Table6[[#This Row],[APPL_ID]],Sheet1!$C$2:$C$9,1,FALSE)),"","Y")</f>
        <v/>
      </c>
      <c r="D154" s="58" t="str">
        <f>IF(COUNTA(#REF!)&gt;0,"","Y")</f>
        <v/>
      </c>
      <c r="E154" t="s">
        <v>1531</v>
      </c>
      <c r="F154" t="s">
        <v>1532</v>
      </c>
      <c r="G154" t="s">
        <v>314</v>
      </c>
      <c r="H154">
        <v>0</v>
      </c>
      <c r="I154">
        <v>0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0</v>
      </c>
      <c r="Q154">
        <v>0</v>
      </c>
      <c r="R154">
        <v>0</v>
      </c>
      <c r="S154">
        <v>0</v>
      </c>
    </row>
    <row r="155" spans="1:19" x14ac:dyDescent="0.25">
      <c r="A155" t="s">
        <v>682</v>
      </c>
      <c r="B155" t="str">
        <f>IF(ISERROR(VLOOKUP(Table6[[#This Row],[APPL_ID]],IO_Riparian[APP_ID],1,FALSE)),"","Y")</f>
        <v>Y</v>
      </c>
      <c r="C155" s="58" t="str">
        <f>IF(ISERROR(VLOOKUP(Table6[[#This Row],[APPL_ID]],Sheet1!$C$2:$C$9,1,FALSE)),"","Y")</f>
        <v/>
      </c>
      <c r="D155" s="58" t="str">
        <f>IF(COUNTA(#REF!)&gt;0,"","Y")</f>
        <v/>
      </c>
      <c r="E155" t="s">
        <v>1531</v>
      </c>
      <c r="F155" t="s">
        <v>1533</v>
      </c>
      <c r="G155" t="s">
        <v>683</v>
      </c>
      <c r="H155">
        <v>0</v>
      </c>
      <c r="I155">
        <v>0</v>
      </c>
      <c r="J155">
        <v>23.8</v>
      </c>
      <c r="K155">
        <v>21.212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</row>
    <row r="156" spans="1:19" x14ac:dyDescent="0.25">
      <c r="A156" t="s">
        <v>334</v>
      </c>
      <c r="B156" t="str">
        <f>IF(ISERROR(VLOOKUP(Table6[[#This Row],[APPL_ID]],IO_Riparian[APP_ID],1,FALSE)),"","Y")</f>
        <v>Y</v>
      </c>
      <c r="C156" s="58" t="str">
        <f>IF(ISERROR(VLOOKUP(Table6[[#This Row],[APPL_ID]],Sheet1!$C$2:$C$9,1,FALSE)),"","Y")</f>
        <v/>
      </c>
      <c r="D156" s="58" t="str">
        <f>IF(COUNTA(#REF!)&gt;0,"","Y")</f>
        <v/>
      </c>
      <c r="E156" t="s">
        <v>1531</v>
      </c>
      <c r="F156" t="s">
        <v>1532</v>
      </c>
      <c r="G156" t="s">
        <v>314</v>
      </c>
      <c r="H156">
        <v>0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0</v>
      </c>
      <c r="Q156">
        <v>0</v>
      </c>
      <c r="R156">
        <v>0</v>
      </c>
      <c r="S156">
        <v>0</v>
      </c>
    </row>
    <row r="157" spans="1:19" x14ac:dyDescent="0.25">
      <c r="A157" t="s">
        <v>1410</v>
      </c>
      <c r="B157" t="str">
        <f>IF(ISERROR(VLOOKUP(Table6[[#This Row],[APPL_ID]],IO_Riparian[APP_ID],1,FALSE)),"","Y")</f>
        <v>Y</v>
      </c>
      <c r="C157" s="58" t="str">
        <f>IF(ISERROR(VLOOKUP(Table6[[#This Row],[APPL_ID]],Sheet1!$C$2:$C$9,1,FALSE)),"","Y")</f>
        <v/>
      </c>
      <c r="D157" s="58" t="str">
        <f>IF(COUNTA(#REF!)&gt;0,"","Y")</f>
        <v/>
      </c>
      <c r="E157" t="s">
        <v>1531</v>
      </c>
      <c r="F157" t="s">
        <v>1533</v>
      </c>
      <c r="G157" t="s">
        <v>1411</v>
      </c>
      <c r="H157">
        <v>0</v>
      </c>
      <c r="I157">
        <v>0</v>
      </c>
      <c r="J157">
        <v>0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0</v>
      </c>
      <c r="Q157">
        <v>0</v>
      </c>
      <c r="R157">
        <v>0</v>
      </c>
      <c r="S157">
        <v>0</v>
      </c>
    </row>
    <row r="158" spans="1:19" x14ac:dyDescent="0.25">
      <c r="A158" t="s">
        <v>421</v>
      </c>
      <c r="B158" t="str">
        <f>IF(ISERROR(VLOOKUP(Table6[[#This Row],[APPL_ID]],IO_Riparian[APP_ID],1,FALSE)),"","Y")</f>
        <v>Y</v>
      </c>
      <c r="C158" s="58" t="str">
        <f>IF(ISERROR(VLOOKUP(Table6[[#This Row],[APPL_ID]],Sheet1!$C$2:$C$9,1,FALSE)),"","Y")</f>
        <v/>
      </c>
      <c r="D158" s="58" t="str">
        <f>IF(COUNTA(#REF!)&gt;0,"","Y")</f>
        <v/>
      </c>
      <c r="E158" t="s">
        <v>1531</v>
      </c>
      <c r="F158" t="s">
        <v>1533</v>
      </c>
      <c r="G158" t="s">
        <v>422</v>
      </c>
      <c r="H158">
        <v>0</v>
      </c>
      <c r="I158">
        <v>0</v>
      </c>
      <c r="J158">
        <v>0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0</v>
      </c>
      <c r="Q158">
        <v>0</v>
      </c>
      <c r="R158">
        <v>0</v>
      </c>
      <c r="S158">
        <v>0</v>
      </c>
    </row>
    <row r="159" spans="1:19" x14ac:dyDescent="0.25">
      <c r="A159" t="s">
        <v>154</v>
      </c>
      <c r="B159" t="str">
        <f>IF(ISERROR(VLOOKUP(Table6[[#This Row],[APPL_ID]],IO_Riparian[APP_ID],1,FALSE)),"","Y")</f>
        <v>Y</v>
      </c>
      <c r="C159" s="58" t="str">
        <f>IF(ISERROR(VLOOKUP(Table6[[#This Row],[APPL_ID]],Sheet1!$C$2:$C$9,1,FALSE)),"","Y")</f>
        <v/>
      </c>
      <c r="D159" s="58" t="str">
        <f>IF(COUNTA(#REF!)&gt;0,"","Y")</f>
        <v/>
      </c>
      <c r="E159" t="s">
        <v>1531</v>
      </c>
      <c r="F159" t="s">
        <v>1532</v>
      </c>
      <c r="G159" t="s">
        <v>155</v>
      </c>
      <c r="H159">
        <v>0</v>
      </c>
      <c r="I159">
        <v>0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0</v>
      </c>
      <c r="Q159">
        <v>0</v>
      </c>
      <c r="R159">
        <v>0</v>
      </c>
      <c r="S159">
        <v>0</v>
      </c>
    </row>
    <row r="160" spans="1:19" x14ac:dyDescent="0.25">
      <c r="A160" t="s">
        <v>163</v>
      </c>
      <c r="B160" t="str">
        <f>IF(ISERROR(VLOOKUP(Table6[[#This Row],[APPL_ID]],IO_Riparian[APP_ID],1,FALSE)),"","Y")</f>
        <v>Y</v>
      </c>
      <c r="C160" s="58" t="str">
        <f>IF(ISERROR(VLOOKUP(Table6[[#This Row],[APPL_ID]],Sheet1!$C$2:$C$9,1,FALSE)),"","Y")</f>
        <v/>
      </c>
      <c r="D160" s="58" t="str">
        <f>IF(COUNTA(#REF!)&gt;0,"","Y")</f>
        <v/>
      </c>
      <c r="E160" t="s">
        <v>1531</v>
      </c>
      <c r="F160" t="s">
        <v>1532</v>
      </c>
      <c r="G160" t="s">
        <v>155</v>
      </c>
      <c r="H160">
        <v>0</v>
      </c>
      <c r="I160">
        <v>0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0</v>
      </c>
      <c r="Q160">
        <v>0</v>
      </c>
      <c r="R160">
        <v>0</v>
      </c>
      <c r="S160">
        <v>0</v>
      </c>
    </row>
    <row r="161" spans="1:19" x14ac:dyDescent="0.25">
      <c r="A161" t="s">
        <v>204</v>
      </c>
      <c r="B161" t="str">
        <f>IF(ISERROR(VLOOKUP(Table6[[#This Row],[APPL_ID]],IO_Riparian[APP_ID],1,FALSE)),"","Y")</f>
        <v>Y</v>
      </c>
      <c r="C161" s="58" t="str">
        <f>IF(ISERROR(VLOOKUP(Table6[[#This Row],[APPL_ID]],Sheet1!$C$2:$C$9,1,FALSE)),"","Y")</f>
        <v/>
      </c>
      <c r="D161" s="58" t="str">
        <f>IF(COUNTA(#REF!)&gt;0,"","Y")</f>
        <v/>
      </c>
      <c r="E161" t="s">
        <v>1531</v>
      </c>
      <c r="F161" t="s">
        <v>1532</v>
      </c>
      <c r="G161" t="s">
        <v>205</v>
      </c>
      <c r="H161">
        <v>0</v>
      </c>
      <c r="I161">
        <v>0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  <c r="P161">
        <v>0</v>
      </c>
      <c r="Q161">
        <v>0</v>
      </c>
      <c r="R161">
        <v>0</v>
      </c>
      <c r="S161">
        <v>0</v>
      </c>
    </row>
    <row r="162" spans="1:19" x14ac:dyDescent="0.25">
      <c r="A162" t="s">
        <v>919</v>
      </c>
      <c r="B162" t="str">
        <f>IF(ISERROR(VLOOKUP(Table6[[#This Row],[APPL_ID]],IO_Riparian[APP_ID],1,FALSE)),"","Y")</f>
        <v>Y</v>
      </c>
      <c r="C162" s="58" t="str">
        <f>IF(ISERROR(VLOOKUP(Table6[[#This Row],[APPL_ID]],Sheet1!$C$2:$C$9,1,FALSE)),"","Y")</f>
        <v/>
      </c>
      <c r="D162" s="58" t="str">
        <f>IF(COUNTA(#REF!)&gt;0,"","Y")</f>
        <v/>
      </c>
      <c r="E162" t="s">
        <v>1531</v>
      </c>
      <c r="F162" t="s">
        <v>1533</v>
      </c>
      <c r="G162" t="s">
        <v>920</v>
      </c>
      <c r="H162">
        <v>0</v>
      </c>
      <c r="I162">
        <v>0</v>
      </c>
      <c r="J162">
        <v>0</v>
      </c>
      <c r="K162">
        <v>0</v>
      </c>
      <c r="L162">
        <v>1</v>
      </c>
      <c r="M162">
        <v>1</v>
      </c>
      <c r="N162">
        <v>1</v>
      </c>
      <c r="O162">
        <v>1</v>
      </c>
      <c r="P162">
        <v>0</v>
      </c>
      <c r="Q162">
        <v>0</v>
      </c>
      <c r="R162">
        <v>0</v>
      </c>
      <c r="S162">
        <v>0</v>
      </c>
    </row>
    <row r="163" spans="1:19" x14ac:dyDescent="0.25">
      <c r="A163" t="s">
        <v>1037</v>
      </c>
      <c r="B163" t="str">
        <f>IF(ISERROR(VLOOKUP(Table6[[#This Row],[APPL_ID]],IO_Riparian[APP_ID],1,FALSE)),"","Y")</f>
        <v>Y</v>
      </c>
      <c r="C163" s="58" t="str">
        <f>IF(ISERROR(VLOOKUP(Table6[[#This Row],[APPL_ID]],Sheet1!$C$2:$C$9,1,FALSE)),"","Y")</f>
        <v/>
      </c>
      <c r="D163" s="58" t="str">
        <f>IF(COUNTA(#REF!)&gt;0,"","Y")</f>
        <v/>
      </c>
      <c r="E163" t="s">
        <v>1531</v>
      </c>
      <c r="F163" t="s">
        <v>1533</v>
      </c>
      <c r="G163" t="s">
        <v>1038</v>
      </c>
      <c r="H163">
        <v>0</v>
      </c>
      <c r="I163">
        <v>0</v>
      </c>
      <c r="J163">
        <v>0</v>
      </c>
      <c r="K163">
        <v>0</v>
      </c>
      <c r="L163">
        <v>1</v>
      </c>
      <c r="M163">
        <v>1</v>
      </c>
      <c r="N163">
        <v>1</v>
      </c>
      <c r="O163">
        <v>1</v>
      </c>
      <c r="P163">
        <v>0</v>
      </c>
      <c r="Q163">
        <v>0</v>
      </c>
      <c r="R163">
        <v>0</v>
      </c>
      <c r="S163">
        <v>0</v>
      </c>
    </row>
    <row r="164" spans="1:19" x14ac:dyDescent="0.25">
      <c r="A164" t="s">
        <v>684</v>
      </c>
      <c r="B164" t="str">
        <f>IF(ISERROR(VLOOKUP(Table6[[#This Row],[APPL_ID]],IO_Riparian[APP_ID],1,FALSE)),"","Y")</f>
        <v>Y</v>
      </c>
      <c r="C164" s="58" t="str">
        <f>IF(ISERROR(VLOOKUP(Table6[[#This Row],[APPL_ID]],Sheet1!$C$2:$C$9,1,FALSE)),"","Y")</f>
        <v/>
      </c>
      <c r="D164" s="58" t="str">
        <f>IF(COUNTA(#REF!)&gt;0,"","Y")</f>
        <v/>
      </c>
      <c r="E164" t="s">
        <v>1531</v>
      </c>
      <c r="F164" t="s">
        <v>1533</v>
      </c>
      <c r="G164" t="s">
        <v>685</v>
      </c>
      <c r="H164">
        <v>0</v>
      </c>
      <c r="I164">
        <v>0</v>
      </c>
      <c r="J164">
        <v>0</v>
      </c>
      <c r="K164">
        <v>0</v>
      </c>
      <c r="L164">
        <v>1</v>
      </c>
      <c r="M164">
        <v>1</v>
      </c>
      <c r="N164">
        <v>1</v>
      </c>
      <c r="O164">
        <v>1</v>
      </c>
      <c r="P164">
        <v>0</v>
      </c>
      <c r="Q164">
        <v>0</v>
      </c>
      <c r="R164">
        <v>0</v>
      </c>
      <c r="S164">
        <v>0</v>
      </c>
    </row>
    <row r="165" spans="1:19" x14ac:dyDescent="0.25">
      <c r="A165" t="s">
        <v>79</v>
      </c>
      <c r="B165" t="str">
        <f>IF(ISERROR(VLOOKUP(Table6[[#This Row],[APPL_ID]],IO_Riparian[APP_ID],1,FALSE)),"","Y")</f>
        <v>Y</v>
      </c>
      <c r="C165" s="58" t="str">
        <f>IF(ISERROR(VLOOKUP(Table6[[#This Row],[APPL_ID]],Sheet1!$C$2:$C$9,1,FALSE)),"","Y")</f>
        <v/>
      </c>
      <c r="D165" s="58" t="str">
        <f>IF(COUNTA(#REF!)&gt;0,"","Y")</f>
        <v/>
      </c>
      <c r="E165" t="s">
        <v>1531</v>
      </c>
      <c r="F165" t="s">
        <v>1532</v>
      </c>
      <c r="G165" t="s">
        <v>80</v>
      </c>
      <c r="H165">
        <v>0</v>
      </c>
      <c r="I165">
        <v>0</v>
      </c>
      <c r="J165">
        <v>1</v>
      </c>
      <c r="K165">
        <v>1</v>
      </c>
      <c r="L165">
        <v>0</v>
      </c>
      <c r="M165">
        <v>1</v>
      </c>
      <c r="N165">
        <v>1</v>
      </c>
      <c r="O165">
        <v>1</v>
      </c>
      <c r="P165">
        <v>0</v>
      </c>
      <c r="Q165">
        <v>0</v>
      </c>
      <c r="R165">
        <v>0</v>
      </c>
      <c r="S165">
        <v>0</v>
      </c>
    </row>
    <row r="166" spans="1:19" x14ac:dyDescent="0.25">
      <c r="A166" t="s">
        <v>577</v>
      </c>
      <c r="B166" t="str">
        <f>IF(ISERROR(VLOOKUP(Table6[[#This Row],[APPL_ID]],IO_Riparian[APP_ID],1,FALSE)),"","Y")</f>
        <v>Y</v>
      </c>
      <c r="C166" s="58" t="str">
        <f>IF(ISERROR(VLOOKUP(Table6[[#This Row],[APPL_ID]],Sheet1!$C$2:$C$9,1,FALSE)),"","Y")</f>
        <v/>
      </c>
      <c r="D166" s="58" t="str">
        <f>IF(COUNTA(#REF!)&gt;0,"","Y")</f>
        <v/>
      </c>
      <c r="E166" t="s">
        <v>1531</v>
      </c>
      <c r="F166" t="s">
        <v>1533</v>
      </c>
      <c r="G166" t="s">
        <v>485</v>
      </c>
      <c r="H166">
        <v>0</v>
      </c>
      <c r="I166">
        <v>0</v>
      </c>
      <c r="J166">
        <v>0</v>
      </c>
      <c r="K166">
        <v>1.1499999999999999</v>
      </c>
      <c r="L166">
        <v>0.83</v>
      </c>
      <c r="M166">
        <v>0.97</v>
      </c>
      <c r="N166">
        <v>1.01</v>
      </c>
      <c r="O166">
        <v>1.02</v>
      </c>
      <c r="P166">
        <v>0</v>
      </c>
      <c r="Q166">
        <v>0</v>
      </c>
      <c r="R166">
        <v>0</v>
      </c>
      <c r="S166">
        <v>0</v>
      </c>
    </row>
    <row r="167" spans="1:19" x14ac:dyDescent="0.25">
      <c r="A167" t="s">
        <v>484</v>
      </c>
      <c r="B167" t="str">
        <f>IF(ISERROR(VLOOKUP(Table6[[#This Row],[APPL_ID]],IO_Riparian[APP_ID],1,FALSE)),"","Y")</f>
        <v>Y</v>
      </c>
      <c r="C167" s="58" t="str">
        <f>IF(ISERROR(VLOOKUP(Table6[[#This Row],[APPL_ID]],Sheet1!$C$2:$C$9,1,FALSE)),"","Y")</f>
        <v/>
      </c>
      <c r="D167" s="58" t="str">
        <f>IF(COUNTA(#REF!)&gt;0,"","Y")</f>
        <v/>
      </c>
      <c r="E167" t="s">
        <v>1531</v>
      </c>
      <c r="F167" t="s">
        <v>1533</v>
      </c>
      <c r="G167" t="s">
        <v>485</v>
      </c>
      <c r="H167">
        <v>0</v>
      </c>
      <c r="I167">
        <v>0</v>
      </c>
      <c r="J167">
        <v>0</v>
      </c>
      <c r="K167">
        <v>1.1499999999999999</v>
      </c>
      <c r="L167">
        <v>0.83</v>
      </c>
      <c r="M167">
        <v>0.97</v>
      </c>
      <c r="N167">
        <v>1.01</v>
      </c>
      <c r="O167">
        <v>1.02</v>
      </c>
      <c r="P167">
        <v>0</v>
      </c>
      <c r="Q167">
        <v>0</v>
      </c>
      <c r="R167">
        <v>0</v>
      </c>
      <c r="S167">
        <v>0</v>
      </c>
    </row>
    <row r="168" spans="1:19" x14ac:dyDescent="0.25">
      <c r="A168" t="s">
        <v>922</v>
      </c>
      <c r="B168" t="str">
        <f>IF(ISERROR(VLOOKUP(Table6[[#This Row],[APPL_ID]],IO_Riparian[APP_ID],1,FALSE)),"","Y")</f>
        <v>Y</v>
      </c>
      <c r="C168" s="58" t="str">
        <f>IF(ISERROR(VLOOKUP(Table6[[#This Row],[APPL_ID]],Sheet1!$C$2:$C$9,1,FALSE)),"","Y")</f>
        <v/>
      </c>
      <c r="D168" s="58" t="str">
        <f>IF(COUNTA(#REF!)&gt;0,"","Y")</f>
        <v/>
      </c>
      <c r="E168" t="s">
        <v>1531</v>
      </c>
      <c r="F168" t="s">
        <v>1532</v>
      </c>
      <c r="G168" t="s">
        <v>923</v>
      </c>
      <c r="H168">
        <v>0</v>
      </c>
      <c r="I168">
        <v>0</v>
      </c>
      <c r="J168">
        <v>0</v>
      </c>
      <c r="K168">
        <v>0</v>
      </c>
      <c r="L168">
        <v>1</v>
      </c>
      <c r="M168">
        <v>1</v>
      </c>
      <c r="N168">
        <v>1</v>
      </c>
      <c r="O168">
        <v>1</v>
      </c>
      <c r="P168">
        <v>0</v>
      </c>
      <c r="Q168">
        <v>0</v>
      </c>
      <c r="R168">
        <v>0</v>
      </c>
      <c r="S168">
        <v>0</v>
      </c>
    </row>
    <row r="169" spans="1:19" x14ac:dyDescent="0.25">
      <c r="A169" t="s">
        <v>657</v>
      </c>
      <c r="B169" t="str">
        <f>IF(ISERROR(VLOOKUP(Table6[[#This Row],[APPL_ID]],IO_Riparian[APP_ID],1,FALSE)),"","Y")</f>
        <v>Y</v>
      </c>
      <c r="C169" s="58" t="str">
        <f>IF(ISERROR(VLOOKUP(Table6[[#This Row],[APPL_ID]],Sheet1!$C$2:$C$9,1,FALSE)),"","Y")</f>
        <v/>
      </c>
      <c r="D169" s="58" t="str">
        <f>IF(COUNTA(#REF!)&gt;0,"","Y")</f>
        <v/>
      </c>
      <c r="E169" t="s">
        <v>1531</v>
      </c>
      <c r="F169" t="s">
        <v>1533</v>
      </c>
      <c r="G169" t="s">
        <v>658</v>
      </c>
      <c r="H169">
        <v>0</v>
      </c>
      <c r="I169">
        <v>0</v>
      </c>
      <c r="J169">
        <v>0</v>
      </c>
      <c r="K169">
        <v>1</v>
      </c>
      <c r="L169">
        <v>1</v>
      </c>
      <c r="M169">
        <v>1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</row>
    <row r="170" spans="1:19" x14ac:dyDescent="0.25">
      <c r="A170" t="s">
        <v>113</v>
      </c>
      <c r="B170" t="str">
        <f>IF(ISERROR(VLOOKUP(Table6[[#This Row],[APPL_ID]],IO_Riparian[APP_ID],1,FALSE)),"","Y")</f>
        <v>Y</v>
      </c>
      <c r="C170" s="58" t="str">
        <f>IF(ISERROR(VLOOKUP(Table6[[#This Row],[APPL_ID]],Sheet1!$C$2:$C$9,1,FALSE)),"","Y")</f>
        <v/>
      </c>
      <c r="D170" s="58" t="str">
        <f>IF(COUNTA(#REF!)&gt;0,"","Y")</f>
        <v/>
      </c>
      <c r="E170" t="s">
        <v>1531</v>
      </c>
      <c r="F170" t="s">
        <v>1532</v>
      </c>
      <c r="G170" t="s">
        <v>114</v>
      </c>
      <c r="H170">
        <v>0</v>
      </c>
      <c r="I170">
        <v>0</v>
      </c>
      <c r="J170">
        <v>0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0</v>
      </c>
      <c r="Q170">
        <v>0</v>
      </c>
      <c r="R170">
        <v>0</v>
      </c>
      <c r="S170">
        <v>0</v>
      </c>
    </row>
    <row r="171" spans="1:19" x14ac:dyDescent="0.25">
      <c r="A171" t="s">
        <v>44</v>
      </c>
      <c r="B171" t="str">
        <f>IF(ISERROR(VLOOKUP(Table6[[#This Row],[APPL_ID]],IO_Riparian[APP_ID],1,FALSE)),"","Y")</f>
        <v>Y</v>
      </c>
      <c r="C171" s="58" t="str">
        <f>IF(ISERROR(VLOOKUP(Table6[[#This Row],[APPL_ID]],Sheet1!$C$2:$C$9,1,FALSE)),"","Y")</f>
        <v/>
      </c>
      <c r="D171" s="58" t="str">
        <f>IF(COUNTA(#REF!)&gt;0,"","Y")</f>
        <v/>
      </c>
      <c r="E171" t="s">
        <v>1531</v>
      </c>
      <c r="F171" t="s">
        <v>1532</v>
      </c>
      <c r="G171" t="s">
        <v>40</v>
      </c>
      <c r="H171">
        <v>0</v>
      </c>
      <c r="I171">
        <v>0</v>
      </c>
      <c r="J171">
        <v>1</v>
      </c>
      <c r="K171">
        <v>1</v>
      </c>
      <c r="L171">
        <v>1</v>
      </c>
      <c r="M171">
        <v>476.24</v>
      </c>
      <c r="N171">
        <v>534.07000000000005</v>
      </c>
      <c r="O171">
        <v>260.38</v>
      </c>
      <c r="P171">
        <v>0</v>
      </c>
      <c r="Q171">
        <v>0</v>
      </c>
      <c r="R171">
        <v>0</v>
      </c>
      <c r="S171">
        <v>0</v>
      </c>
    </row>
    <row r="172" spans="1:19" x14ac:dyDescent="0.25">
      <c r="A172" t="s">
        <v>43</v>
      </c>
      <c r="B172" t="str">
        <f>IF(ISERROR(VLOOKUP(Table6[[#This Row],[APPL_ID]],IO_Riparian[APP_ID],1,FALSE)),"","Y")</f>
        <v>Y</v>
      </c>
      <c r="C172" s="58" t="str">
        <f>IF(ISERROR(VLOOKUP(Table6[[#This Row],[APPL_ID]],Sheet1!$C$2:$C$9,1,FALSE)),"","Y")</f>
        <v/>
      </c>
      <c r="D172" s="58" t="str">
        <f>IF(COUNTA(#REF!)&gt;0,"","Y")</f>
        <v/>
      </c>
      <c r="E172" t="s">
        <v>1531</v>
      </c>
      <c r="F172" t="s">
        <v>1532</v>
      </c>
      <c r="G172" t="s">
        <v>40</v>
      </c>
      <c r="H172">
        <v>1</v>
      </c>
      <c r="I172">
        <v>0</v>
      </c>
      <c r="J172">
        <v>1</v>
      </c>
      <c r="K172">
        <v>1</v>
      </c>
      <c r="L172">
        <v>1</v>
      </c>
      <c r="M172">
        <v>834.29</v>
      </c>
      <c r="N172">
        <v>1035.5</v>
      </c>
      <c r="O172">
        <v>683.28599999999994</v>
      </c>
      <c r="P172">
        <v>0</v>
      </c>
      <c r="Q172">
        <v>0</v>
      </c>
      <c r="R172">
        <v>0</v>
      </c>
      <c r="S172">
        <v>0</v>
      </c>
    </row>
    <row r="173" spans="1:19" x14ac:dyDescent="0.25">
      <c r="A173" t="s">
        <v>309</v>
      </c>
      <c r="B173" t="str">
        <f>IF(ISERROR(VLOOKUP(Table6[[#This Row],[APPL_ID]],IO_Riparian[APP_ID],1,FALSE)),"","Y")</f>
        <v>Y</v>
      </c>
      <c r="C173" s="58" t="str">
        <f>IF(ISERROR(VLOOKUP(Table6[[#This Row],[APPL_ID]],Sheet1!$C$2:$C$9,1,FALSE)),"","Y")</f>
        <v/>
      </c>
      <c r="D173" s="58" t="str">
        <f>IF(COUNTA(#REF!)&gt;0,"","Y")</f>
        <v/>
      </c>
      <c r="E173" t="s">
        <v>1531</v>
      </c>
      <c r="F173" t="s">
        <v>1533</v>
      </c>
      <c r="G173" t="s">
        <v>310</v>
      </c>
      <c r="H173">
        <v>0</v>
      </c>
      <c r="I173">
        <v>0</v>
      </c>
      <c r="J173">
        <v>1</v>
      </c>
      <c r="K173">
        <v>1</v>
      </c>
      <c r="L173">
        <v>1</v>
      </c>
      <c r="M173">
        <v>1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</row>
    <row r="174" spans="1:19" x14ac:dyDescent="0.25">
      <c r="A174" t="s">
        <v>42</v>
      </c>
      <c r="B174" t="str">
        <f>IF(ISERROR(VLOOKUP(Table6[[#This Row],[APPL_ID]],IO_Riparian[APP_ID],1,FALSE)),"","Y")</f>
        <v>Y</v>
      </c>
      <c r="C174" s="58" t="str">
        <f>IF(ISERROR(VLOOKUP(Table6[[#This Row],[APPL_ID]],Sheet1!$C$2:$C$9,1,FALSE)),"","Y")</f>
        <v/>
      </c>
      <c r="D174" s="58" t="str">
        <f>IF(COUNTA(#REF!)&gt;0,"","Y")</f>
        <v/>
      </c>
      <c r="E174" t="s">
        <v>1531</v>
      </c>
      <c r="F174" t="s">
        <v>1532</v>
      </c>
      <c r="G174" t="s">
        <v>40</v>
      </c>
      <c r="H174">
        <v>0</v>
      </c>
      <c r="I174">
        <v>0</v>
      </c>
      <c r="J174">
        <v>1</v>
      </c>
      <c r="K174">
        <v>0</v>
      </c>
      <c r="L174">
        <v>1</v>
      </c>
      <c r="M174">
        <v>588.57000000000005</v>
      </c>
      <c r="N174">
        <v>607.33699999999999</v>
      </c>
      <c r="O174">
        <v>600.72799999999995</v>
      </c>
      <c r="P174">
        <v>0</v>
      </c>
      <c r="Q174">
        <v>0</v>
      </c>
      <c r="R174">
        <v>0</v>
      </c>
      <c r="S174">
        <v>0</v>
      </c>
    </row>
    <row r="175" spans="1:19" x14ac:dyDescent="0.25">
      <c r="A175" t="s">
        <v>478</v>
      </c>
      <c r="B175" t="str">
        <f>IF(ISERROR(VLOOKUP(Table6[[#This Row],[APPL_ID]],IO_Riparian[APP_ID],1,FALSE)),"","Y")</f>
        <v>Y</v>
      </c>
      <c r="C175" s="58" t="str">
        <f>IF(ISERROR(VLOOKUP(Table6[[#This Row],[APPL_ID]],Sheet1!$C$2:$C$9,1,FALSE)),"","Y")</f>
        <v/>
      </c>
      <c r="D175" s="58" t="str">
        <f>IF(COUNTA(#REF!)&gt;0,"","Y")</f>
        <v/>
      </c>
      <c r="E175" t="s">
        <v>1531</v>
      </c>
      <c r="F175" t="s">
        <v>1533</v>
      </c>
      <c r="G175" t="s">
        <v>479</v>
      </c>
      <c r="H175">
        <v>1</v>
      </c>
      <c r="I175">
        <v>1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0</v>
      </c>
      <c r="Q175">
        <v>0</v>
      </c>
      <c r="R175">
        <v>0</v>
      </c>
      <c r="S175">
        <v>0</v>
      </c>
    </row>
    <row r="176" spans="1:19" x14ac:dyDescent="0.25">
      <c r="A176" t="s">
        <v>41</v>
      </c>
      <c r="B176" t="str">
        <f>IF(ISERROR(VLOOKUP(Table6[[#This Row],[APPL_ID]],IO_Riparian[APP_ID],1,FALSE)),"","Y")</f>
        <v>Y</v>
      </c>
      <c r="C176" s="58" t="str">
        <f>IF(ISERROR(VLOOKUP(Table6[[#This Row],[APPL_ID]],Sheet1!$C$2:$C$9,1,FALSE)),"","Y")</f>
        <v/>
      </c>
      <c r="D176" s="58" t="str">
        <f>IF(COUNTA(#REF!)&gt;0,"","Y")</f>
        <v/>
      </c>
      <c r="E176" t="s">
        <v>1531</v>
      </c>
      <c r="F176" t="s">
        <v>1532</v>
      </c>
      <c r="G176" t="s">
        <v>40</v>
      </c>
      <c r="H176">
        <v>0</v>
      </c>
      <c r="I176">
        <v>0</v>
      </c>
      <c r="J176">
        <v>1</v>
      </c>
      <c r="K176">
        <v>1</v>
      </c>
      <c r="L176">
        <v>1</v>
      </c>
      <c r="M176">
        <v>615.16</v>
      </c>
      <c r="N176">
        <v>503.48399999999998</v>
      </c>
      <c r="O176">
        <v>463.60199999999998</v>
      </c>
      <c r="P176">
        <v>0</v>
      </c>
      <c r="Q176">
        <v>0</v>
      </c>
      <c r="R176">
        <v>0</v>
      </c>
      <c r="S176">
        <v>0</v>
      </c>
    </row>
    <row r="177" spans="1:19" x14ac:dyDescent="0.25">
      <c r="A177" t="s">
        <v>39</v>
      </c>
      <c r="B177" t="str">
        <f>IF(ISERROR(VLOOKUP(Table6[[#This Row],[APPL_ID]],IO_Riparian[APP_ID],1,FALSE)),"","Y")</f>
        <v>Y</v>
      </c>
      <c r="C177" s="58" t="str">
        <f>IF(ISERROR(VLOOKUP(Table6[[#This Row],[APPL_ID]],Sheet1!$C$2:$C$9,1,FALSE)),"","Y")</f>
        <v/>
      </c>
      <c r="D177" s="58" t="str">
        <f>IF(COUNTA(#REF!)&gt;0,"","Y")</f>
        <v/>
      </c>
      <c r="E177" t="s">
        <v>1531</v>
      </c>
      <c r="F177" t="s">
        <v>1532</v>
      </c>
      <c r="G177" t="s">
        <v>40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1575.33</v>
      </c>
      <c r="N177">
        <v>1386.22</v>
      </c>
      <c r="O177">
        <v>1392.7280000000001</v>
      </c>
      <c r="P177">
        <v>0</v>
      </c>
      <c r="Q177">
        <v>0</v>
      </c>
      <c r="R177">
        <v>0</v>
      </c>
      <c r="S177">
        <v>0</v>
      </c>
    </row>
    <row r="178" spans="1:19" x14ac:dyDescent="0.25">
      <c r="A178" t="s">
        <v>1115</v>
      </c>
      <c r="B178" t="str">
        <f>IF(ISERROR(VLOOKUP(Table6[[#This Row],[APPL_ID]],IO_Riparian[APP_ID],1,FALSE)),"","Y")</f>
        <v>Y</v>
      </c>
      <c r="C178" s="58" t="str">
        <f>IF(ISERROR(VLOOKUP(Table6[[#This Row],[APPL_ID]],Sheet1!$C$2:$C$9,1,FALSE)),"","Y")</f>
        <v/>
      </c>
      <c r="D178" s="58" t="str">
        <f>IF(COUNTA(#REF!)&gt;0,"","Y")</f>
        <v/>
      </c>
      <c r="E178" t="s">
        <v>1531</v>
      </c>
      <c r="F178" t="s">
        <v>1532</v>
      </c>
      <c r="G178" t="s">
        <v>1083</v>
      </c>
      <c r="H178">
        <v>0</v>
      </c>
      <c r="I178">
        <v>0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0</v>
      </c>
      <c r="P178">
        <v>0</v>
      </c>
      <c r="Q178">
        <v>0</v>
      </c>
      <c r="R178">
        <v>0</v>
      </c>
      <c r="S178">
        <v>0</v>
      </c>
    </row>
    <row r="179" spans="1:19" x14ac:dyDescent="0.25">
      <c r="A179" t="s">
        <v>1082</v>
      </c>
      <c r="B179" t="str">
        <f>IF(ISERROR(VLOOKUP(Table6[[#This Row],[APPL_ID]],IO_Riparian[APP_ID],1,FALSE)),"","Y")</f>
        <v>Y</v>
      </c>
      <c r="C179" s="58" t="str">
        <f>IF(ISERROR(VLOOKUP(Table6[[#This Row],[APPL_ID]],Sheet1!$C$2:$C$9,1,FALSE)),"","Y")</f>
        <v/>
      </c>
      <c r="D179" s="58" t="str">
        <f>IF(COUNTA(#REF!)&gt;0,"","Y")</f>
        <v/>
      </c>
      <c r="E179" t="s">
        <v>1531</v>
      </c>
      <c r="F179" t="s">
        <v>1532</v>
      </c>
      <c r="G179" t="s">
        <v>1083</v>
      </c>
      <c r="H179">
        <v>0</v>
      </c>
      <c r="I179">
        <v>0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0</v>
      </c>
      <c r="P179">
        <v>0</v>
      </c>
      <c r="Q179">
        <v>0</v>
      </c>
      <c r="R179">
        <v>0</v>
      </c>
      <c r="S179">
        <v>0</v>
      </c>
    </row>
    <row r="180" spans="1:19" x14ac:dyDescent="0.25">
      <c r="A180" t="s">
        <v>1121</v>
      </c>
      <c r="B180" t="str">
        <f>IF(ISERROR(VLOOKUP(Table6[[#This Row],[APPL_ID]],IO_Riparian[APP_ID],1,FALSE)),"","Y")</f>
        <v>Y</v>
      </c>
      <c r="C180" s="58" t="str">
        <f>IF(ISERROR(VLOOKUP(Table6[[#This Row],[APPL_ID]],Sheet1!$C$2:$C$9,1,FALSE)),"","Y")</f>
        <v/>
      </c>
      <c r="D180" s="58" t="str">
        <f>IF(COUNTA(#REF!)&gt;0,"","Y")</f>
        <v/>
      </c>
      <c r="E180" t="s">
        <v>1531</v>
      </c>
      <c r="F180" t="s">
        <v>1532</v>
      </c>
      <c r="G180" t="s">
        <v>1083</v>
      </c>
      <c r="H180">
        <v>0</v>
      </c>
      <c r="I180">
        <v>0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0</v>
      </c>
      <c r="P180">
        <v>0</v>
      </c>
      <c r="Q180">
        <v>0</v>
      </c>
      <c r="R180">
        <v>0</v>
      </c>
      <c r="S180">
        <v>0</v>
      </c>
    </row>
    <row r="181" spans="1:19" x14ac:dyDescent="0.25">
      <c r="A181" t="s">
        <v>1371</v>
      </c>
      <c r="B181" t="str">
        <f>IF(ISERROR(VLOOKUP(Table6[[#This Row],[APPL_ID]],IO_Riparian[APP_ID],1,FALSE)),"","Y")</f>
        <v>Y</v>
      </c>
      <c r="C181" s="58" t="str">
        <f>IF(ISERROR(VLOOKUP(Table6[[#This Row],[APPL_ID]],Sheet1!$C$2:$C$9,1,FALSE)),"","Y")</f>
        <v/>
      </c>
      <c r="D181" s="58" t="str">
        <f>IF(COUNTA(#REF!)&gt;0,"","Y")</f>
        <v/>
      </c>
      <c r="E181" t="s">
        <v>1531</v>
      </c>
      <c r="F181" t="s">
        <v>1532</v>
      </c>
      <c r="G181" t="s">
        <v>1370</v>
      </c>
    </row>
    <row r="182" spans="1:19" x14ac:dyDescent="0.25">
      <c r="A182" t="s">
        <v>1122</v>
      </c>
      <c r="B182" t="str">
        <f>IF(ISERROR(VLOOKUP(Table6[[#This Row],[APPL_ID]],IO_Riparian[APP_ID],1,FALSE)),"","Y")</f>
        <v>Y</v>
      </c>
      <c r="C182" s="58" t="str">
        <f>IF(ISERROR(VLOOKUP(Table6[[#This Row],[APPL_ID]],Sheet1!$C$2:$C$9,1,FALSE)),"","Y")</f>
        <v/>
      </c>
      <c r="D182" s="58" t="str">
        <f>IF(COUNTA(#REF!)&gt;0,"","Y")</f>
        <v/>
      </c>
      <c r="E182" t="s">
        <v>1531</v>
      </c>
      <c r="F182" t="s">
        <v>1532</v>
      </c>
      <c r="G182" t="s">
        <v>1083</v>
      </c>
      <c r="H182">
        <v>0</v>
      </c>
      <c r="I182">
        <v>0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0</v>
      </c>
      <c r="P182">
        <v>0</v>
      </c>
      <c r="Q182">
        <v>0</v>
      </c>
      <c r="R182">
        <v>0</v>
      </c>
      <c r="S182">
        <v>0</v>
      </c>
    </row>
    <row r="183" spans="1:19" x14ac:dyDescent="0.25">
      <c r="A183" t="s">
        <v>1369</v>
      </c>
      <c r="B183" t="str">
        <f>IF(ISERROR(VLOOKUP(Table6[[#This Row],[APPL_ID]],IO_Riparian[APP_ID],1,FALSE)),"","Y")</f>
        <v>Y</v>
      </c>
      <c r="C183" s="58" t="str">
        <f>IF(ISERROR(VLOOKUP(Table6[[#This Row],[APPL_ID]],Sheet1!$C$2:$C$9,1,FALSE)),"","Y")</f>
        <v/>
      </c>
      <c r="D183" s="58" t="str">
        <f>IF(COUNTA(#REF!)&gt;0,"","Y")</f>
        <v/>
      </c>
      <c r="E183" t="s">
        <v>1531</v>
      </c>
      <c r="F183" t="s">
        <v>1532</v>
      </c>
      <c r="G183" t="s">
        <v>1370</v>
      </c>
    </row>
    <row r="184" spans="1:19" x14ac:dyDescent="0.25">
      <c r="A184" t="s">
        <v>87</v>
      </c>
      <c r="B184" t="str">
        <f>IF(ISERROR(VLOOKUP(Table6[[#This Row],[APPL_ID]],IO_Riparian[APP_ID],1,FALSE)),"","Y")</f>
        <v>Y</v>
      </c>
      <c r="C184" s="58" t="str">
        <f>IF(ISERROR(VLOOKUP(Table6[[#This Row],[APPL_ID]],Sheet1!$C$2:$C$9,1,FALSE)),"","Y")</f>
        <v/>
      </c>
      <c r="D184" s="58" t="str">
        <f>IF(COUNTA(#REF!)&gt;0,"","Y")</f>
        <v/>
      </c>
      <c r="E184" t="s">
        <v>1531</v>
      </c>
      <c r="F184" t="s">
        <v>1532</v>
      </c>
      <c r="G184" t="s">
        <v>82</v>
      </c>
      <c r="H184">
        <v>0</v>
      </c>
      <c r="I184">
        <v>0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0</v>
      </c>
      <c r="Q184">
        <v>0</v>
      </c>
      <c r="R184">
        <v>0</v>
      </c>
      <c r="S184">
        <v>0</v>
      </c>
    </row>
    <row r="185" spans="1:19" x14ac:dyDescent="0.25">
      <c r="A185" t="s">
        <v>81</v>
      </c>
      <c r="B185" t="str">
        <f>IF(ISERROR(VLOOKUP(Table6[[#This Row],[APPL_ID]],IO_Riparian[APP_ID],1,FALSE)),"","Y")</f>
        <v>Y</v>
      </c>
      <c r="C185" s="58" t="str">
        <f>IF(ISERROR(VLOOKUP(Table6[[#This Row],[APPL_ID]],Sheet1!$C$2:$C$9,1,FALSE)),"","Y")</f>
        <v/>
      </c>
      <c r="D185" s="58" t="str">
        <f>IF(COUNTA(#REF!)&gt;0,"","Y")</f>
        <v/>
      </c>
      <c r="E185" t="s">
        <v>1531</v>
      </c>
      <c r="F185" t="s">
        <v>1532</v>
      </c>
      <c r="G185" t="s">
        <v>82</v>
      </c>
      <c r="H185">
        <v>0</v>
      </c>
      <c r="I185">
        <v>0</v>
      </c>
      <c r="J185">
        <v>1</v>
      </c>
      <c r="K185">
        <v>1</v>
      </c>
      <c r="L185">
        <v>1</v>
      </c>
      <c r="M185">
        <v>1</v>
      </c>
      <c r="N185">
        <v>10</v>
      </c>
      <c r="O185">
        <v>1</v>
      </c>
      <c r="P185">
        <v>0</v>
      </c>
      <c r="Q185">
        <v>0</v>
      </c>
      <c r="R185">
        <v>0</v>
      </c>
      <c r="S185">
        <v>0</v>
      </c>
    </row>
    <row r="186" spans="1:19" x14ac:dyDescent="0.25">
      <c r="A186" t="s">
        <v>58</v>
      </c>
      <c r="B186" t="str">
        <f>IF(ISERROR(VLOOKUP(Table6[[#This Row],[APPL_ID]],IO_Riparian[APP_ID],1,FALSE)),"","Y")</f>
        <v>Y</v>
      </c>
      <c r="C186" s="58" t="str">
        <f>IF(ISERROR(VLOOKUP(Table6[[#This Row],[APPL_ID]],Sheet1!$C$2:$C$9,1,FALSE)),"","Y")</f>
        <v/>
      </c>
      <c r="D186" s="58" t="str">
        <f>IF(COUNTA(#REF!)&gt;0,"","Y")</f>
        <v/>
      </c>
      <c r="E186" t="s">
        <v>1531</v>
      </c>
      <c r="F186" t="s">
        <v>1532</v>
      </c>
      <c r="G186" t="s">
        <v>57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</row>
    <row r="187" spans="1:19" x14ac:dyDescent="0.25">
      <c r="A187" t="s">
        <v>83</v>
      </c>
      <c r="B187" t="str">
        <f>IF(ISERROR(VLOOKUP(Table6[[#This Row],[APPL_ID]],IO_Riparian[APP_ID],1,FALSE)),"","Y")</f>
        <v>Y</v>
      </c>
      <c r="C187" s="58" t="str">
        <f>IF(ISERROR(VLOOKUP(Table6[[#This Row],[APPL_ID]],Sheet1!$C$2:$C$9,1,FALSE)),"","Y")</f>
        <v/>
      </c>
      <c r="D187" s="58" t="str">
        <f>IF(COUNTA(#REF!)&gt;0,"","Y")</f>
        <v/>
      </c>
      <c r="E187" t="s">
        <v>1531</v>
      </c>
      <c r="F187" t="s">
        <v>1532</v>
      </c>
      <c r="G187" t="s">
        <v>82</v>
      </c>
      <c r="H187">
        <v>0</v>
      </c>
      <c r="I187">
        <v>0</v>
      </c>
      <c r="J187">
        <v>0</v>
      </c>
      <c r="K187">
        <v>1</v>
      </c>
      <c r="L187">
        <v>1</v>
      </c>
      <c r="M187">
        <v>1</v>
      </c>
      <c r="N187">
        <v>1</v>
      </c>
      <c r="O187">
        <v>1</v>
      </c>
      <c r="P187">
        <v>0</v>
      </c>
      <c r="Q187">
        <v>0</v>
      </c>
      <c r="R187">
        <v>0</v>
      </c>
      <c r="S187">
        <v>0</v>
      </c>
    </row>
    <row r="188" spans="1:19" x14ac:dyDescent="0.25">
      <c r="A188" t="s">
        <v>1254</v>
      </c>
      <c r="B188" t="str">
        <f>IF(ISERROR(VLOOKUP(Table6[[#This Row],[APPL_ID]],IO_Riparian[APP_ID],1,FALSE)),"","Y")</f>
        <v>Y</v>
      </c>
      <c r="C188" s="58" t="str">
        <f>IF(ISERROR(VLOOKUP(Table6[[#This Row],[APPL_ID]],Sheet1!$C$2:$C$9,1,FALSE)),"","Y")</f>
        <v/>
      </c>
      <c r="D188" s="58" t="str">
        <f>IF(COUNTA(#REF!)&gt;0,"","Y")</f>
        <v/>
      </c>
      <c r="E188" t="s">
        <v>1531</v>
      </c>
      <c r="F188" t="s">
        <v>1532</v>
      </c>
      <c r="G188" t="s">
        <v>1255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0</v>
      </c>
      <c r="P188">
        <v>0</v>
      </c>
      <c r="Q188">
        <v>0</v>
      </c>
      <c r="R188">
        <v>0</v>
      </c>
      <c r="S188">
        <v>0</v>
      </c>
    </row>
    <row r="189" spans="1:19" x14ac:dyDescent="0.25">
      <c r="A189" t="s">
        <v>1388</v>
      </c>
      <c r="B189" t="str">
        <f>IF(ISERROR(VLOOKUP(Table6[[#This Row],[APPL_ID]],IO_Riparian[APP_ID],1,FALSE)),"","Y")</f>
        <v>Y</v>
      </c>
      <c r="C189" s="58" t="str">
        <f>IF(ISERROR(VLOOKUP(Table6[[#This Row],[APPL_ID]],Sheet1!$C$2:$C$9,1,FALSE)),"","Y")</f>
        <v/>
      </c>
      <c r="D189" s="58" t="str">
        <f>IF(COUNTA(#REF!)&gt;0,"","Y")</f>
        <v/>
      </c>
      <c r="E189" t="s">
        <v>1531</v>
      </c>
      <c r="F189" t="s">
        <v>1532</v>
      </c>
      <c r="G189" t="s">
        <v>1258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0</v>
      </c>
      <c r="P189">
        <v>0</v>
      </c>
      <c r="Q189">
        <v>0</v>
      </c>
      <c r="R189">
        <v>0</v>
      </c>
      <c r="S189">
        <v>0</v>
      </c>
    </row>
    <row r="190" spans="1:19" x14ac:dyDescent="0.25">
      <c r="A190" t="s">
        <v>92</v>
      </c>
      <c r="B190" t="str">
        <f>IF(ISERROR(VLOOKUP(Table6[[#This Row],[APPL_ID]],IO_Riparian[APP_ID],1,FALSE)),"","Y")</f>
        <v>Y</v>
      </c>
      <c r="C190" s="58" t="str">
        <f>IF(ISERROR(VLOOKUP(Table6[[#This Row],[APPL_ID]],Sheet1!$C$2:$C$9,1,FALSE)),"","Y")</f>
        <v/>
      </c>
      <c r="D190" s="58" t="str">
        <f>IF(COUNTA(#REF!)&gt;0,"","Y")</f>
        <v/>
      </c>
      <c r="E190" t="s">
        <v>1531</v>
      </c>
      <c r="F190" t="s">
        <v>1532</v>
      </c>
      <c r="G190" t="s">
        <v>82</v>
      </c>
      <c r="H190">
        <v>0</v>
      </c>
      <c r="I190">
        <v>0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0</v>
      </c>
      <c r="Q190">
        <v>0</v>
      </c>
      <c r="R190">
        <v>0</v>
      </c>
      <c r="S190">
        <v>0</v>
      </c>
    </row>
    <row r="191" spans="1:19" x14ac:dyDescent="0.25">
      <c r="A191" t="s">
        <v>686</v>
      </c>
      <c r="B191" t="str">
        <f>IF(ISERROR(VLOOKUP(Table6[[#This Row],[APPL_ID]],IO_Riparian[APP_ID],1,FALSE)),"","Y")</f>
        <v>Y</v>
      </c>
      <c r="C191" s="58" t="str">
        <f>IF(ISERROR(VLOOKUP(Table6[[#This Row],[APPL_ID]],Sheet1!$C$2:$C$9,1,FALSE)),"","Y")</f>
        <v/>
      </c>
      <c r="D191" s="58" t="str">
        <f>IF(COUNTA(#REF!)&gt;0,"","Y")</f>
        <v/>
      </c>
      <c r="E191" t="s">
        <v>1531</v>
      </c>
      <c r="F191" t="s">
        <v>1533</v>
      </c>
      <c r="G191" t="s">
        <v>687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</row>
    <row r="192" spans="1:19" x14ac:dyDescent="0.25">
      <c r="A192" t="s">
        <v>941</v>
      </c>
      <c r="B192" t="str">
        <f>IF(ISERROR(VLOOKUP(Table6[[#This Row],[APPL_ID]],IO_Riparian[APP_ID],1,FALSE)),"","Y")</f>
        <v>Y</v>
      </c>
      <c r="C192" s="58" t="str">
        <f>IF(ISERROR(VLOOKUP(Table6[[#This Row],[APPL_ID]],Sheet1!$C$2:$C$9,1,FALSE)),"","Y")</f>
        <v/>
      </c>
      <c r="D192" s="58" t="str">
        <f>IF(COUNTA(#REF!)&gt;0,"","Y")</f>
        <v/>
      </c>
      <c r="E192" t="s">
        <v>1531</v>
      </c>
      <c r="F192" t="s">
        <v>1532</v>
      </c>
      <c r="G192" t="s">
        <v>942</v>
      </c>
      <c r="H192">
        <v>0</v>
      </c>
      <c r="I192">
        <v>0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  <c r="P192">
        <v>0</v>
      </c>
      <c r="Q192">
        <v>0</v>
      </c>
      <c r="R192">
        <v>0</v>
      </c>
      <c r="S192">
        <v>0</v>
      </c>
    </row>
    <row r="193" spans="1:19" x14ac:dyDescent="0.25">
      <c r="A193" t="s">
        <v>1257</v>
      </c>
      <c r="B193" t="str">
        <f>IF(ISERROR(VLOOKUP(Table6[[#This Row],[APPL_ID]],IO_Riparian[APP_ID],1,FALSE)),"","Y")</f>
        <v>Y</v>
      </c>
      <c r="C193" s="58" t="str">
        <f>IF(ISERROR(VLOOKUP(Table6[[#This Row],[APPL_ID]],Sheet1!$C$2:$C$9,1,FALSE)),"","Y")</f>
        <v/>
      </c>
      <c r="D193" s="58" t="str">
        <f>IF(COUNTA(#REF!)&gt;0,"","Y")</f>
        <v/>
      </c>
      <c r="E193" t="s">
        <v>1531</v>
      </c>
      <c r="F193" t="s">
        <v>1532</v>
      </c>
      <c r="G193" t="s">
        <v>1258</v>
      </c>
      <c r="H193">
        <v>1</v>
      </c>
      <c r="I193">
        <v>1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0</v>
      </c>
      <c r="P193">
        <v>0</v>
      </c>
      <c r="Q193">
        <v>0</v>
      </c>
      <c r="R193">
        <v>0</v>
      </c>
      <c r="S193">
        <v>0</v>
      </c>
    </row>
    <row r="194" spans="1:19" x14ac:dyDescent="0.25">
      <c r="A194" t="s">
        <v>1260</v>
      </c>
      <c r="B194" t="str">
        <f>IF(ISERROR(VLOOKUP(Table6[[#This Row],[APPL_ID]],IO_Riparian[APP_ID],1,FALSE)),"","Y")</f>
        <v>Y</v>
      </c>
      <c r="C194" s="58" t="str">
        <f>IF(ISERROR(VLOOKUP(Table6[[#This Row],[APPL_ID]],Sheet1!$C$2:$C$9,1,FALSE)),"","Y")</f>
        <v/>
      </c>
      <c r="D194" s="58" t="str">
        <f>IF(COUNTA(#REF!)&gt;0,"","Y")</f>
        <v/>
      </c>
      <c r="E194" t="s">
        <v>1531</v>
      </c>
      <c r="F194" t="s">
        <v>1532</v>
      </c>
      <c r="G194" t="s">
        <v>1258</v>
      </c>
      <c r="H194">
        <v>1</v>
      </c>
      <c r="I194">
        <v>1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0</v>
      </c>
      <c r="P194">
        <v>0</v>
      </c>
      <c r="Q194">
        <v>0</v>
      </c>
      <c r="R194">
        <v>0</v>
      </c>
      <c r="S194">
        <v>0</v>
      </c>
    </row>
    <row r="195" spans="1:19" x14ac:dyDescent="0.25">
      <c r="A195" t="s">
        <v>943</v>
      </c>
      <c r="B195" t="str">
        <f>IF(ISERROR(VLOOKUP(Table6[[#This Row],[APPL_ID]],IO_Riparian[APP_ID],1,FALSE)),"","Y")</f>
        <v>Y</v>
      </c>
      <c r="C195" s="58" t="str">
        <f>IF(ISERROR(VLOOKUP(Table6[[#This Row],[APPL_ID]],Sheet1!$C$2:$C$9,1,FALSE)),"","Y")</f>
        <v/>
      </c>
      <c r="D195" s="58" t="str">
        <f>IF(COUNTA(#REF!)&gt;0,"","Y")</f>
        <v/>
      </c>
      <c r="E195" t="s">
        <v>1531</v>
      </c>
      <c r="F195" t="s">
        <v>1532</v>
      </c>
      <c r="G195" t="s">
        <v>944</v>
      </c>
      <c r="H195">
        <v>0</v>
      </c>
      <c r="I195">
        <v>0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0</v>
      </c>
      <c r="Q195">
        <v>0</v>
      </c>
      <c r="R195">
        <v>0</v>
      </c>
      <c r="S195">
        <v>0</v>
      </c>
    </row>
    <row r="196" spans="1:19" x14ac:dyDescent="0.25">
      <c r="A196" t="s">
        <v>816</v>
      </c>
      <c r="B196" t="str">
        <f>IF(ISERROR(VLOOKUP(Table6[[#This Row],[APPL_ID]],IO_Riparian[APP_ID],1,FALSE)),"","Y")</f>
        <v>Y</v>
      </c>
      <c r="C196" s="58" t="str">
        <f>IF(ISERROR(VLOOKUP(Table6[[#This Row],[APPL_ID]],Sheet1!$C$2:$C$9,1,FALSE)),"","Y")</f>
        <v/>
      </c>
      <c r="D196" s="58" t="str">
        <f>IF(COUNTA(#REF!)&gt;0,"","Y")</f>
        <v/>
      </c>
      <c r="E196" t="s">
        <v>1531</v>
      </c>
      <c r="F196" t="s">
        <v>1532</v>
      </c>
      <c r="G196" t="s">
        <v>707</v>
      </c>
      <c r="H196">
        <v>0</v>
      </c>
      <c r="I196">
        <v>0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  <c r="P196">
        <v>0</v>
      </c>
      <c r="Q196">
        <v>0</v>
      </c>
      <c r="R196">
        <v>0</v>
      </c>
      <c r="S196">
        <v>0</v>
      </c>
    </row>
    <row r="197" spans="1:19" x14ac:dyDescent="0.25">
      <c r="A197" t="s">
        <v>862</v>
      </c>
      <c r="B197" t="str">
        <f>IF(ISERROR(VLOOKUP(Table6[[#This Row],[APPL_ID]],IO_Riparian[APP_ID],1,FALSE)),"","Y")</f>
        <v>Y</v>
      </c>
      <c r="C197" s="58" t="str">
        <f>IF(ISERROR(VLOOKUP(Table6[[#This Row],[APPL_ID]],Sheet1!$C$2:$C$9,1,FALSE)),"","Y")</f>
        <v/>
      </c>
      <c r="D197" s="58" t="str">
        <f>IF(COUNTA(#REF!)&gt;0,"","Y")</f>
        <v/>
      </c>
      <c r="E197" t="s">
        <v>1531</v>
      </c>
      <c r="F197" t="s">
        <v>1532</v>
      </c>
      <c r="G197" t="s">
        <v>707</v>
      </c>
      <c r="H197">
        <v>0</v>
      </c>
      <c r="I197">
        <v>0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0</v>
      </c>
      <c r="Q197">
        <v>0</v>
      </c>
      <c r="R197">
        <v>0</v>
      </c>
      <c r="S197">
        <v>0</v>
      </c>
    </row>
    <row r="198" spans="1:19" x14ac:dyDescent="0.25">
      <c r="A198" t="s">
        <v>738</v>
      </c>
      <c r="B198" t="str">
        <f>IF(ISERROR(VLOOKUP(Table6[[#This Row],[APPL_ID]],IO_Riparian[APP_ID],1,FALSE)),"","Y")</f>
        <v>Y</v>
      </c>
      <c r="C198" s="58" t="str">
        <f>IF(ISERROR(VLOOKUP(Table6[[#This Row],[APPL_ID]],Sheet1!$C$2:$C$9,1,FALSE)),"","Y")</f>
        <v/>
      </c>
      <c r="D198" s="58" t="str">
        <f>IF(COUNTA(#REF!)&gt;0,"","Y")</f>
        <v/>
      </c>
      <c r="E198" t="s">
        <v>1531</v>
      </c>
      <c r="F198" t="s">
        <v>1532</v>
      </c>
      <c r="G198" t="s">
        <v>707</v>
      </c>
      <c r="H198">
        <v>0</v>
      </c>
      <c r="I198">
        <v>0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0</v>
      </c>
      <c r="Q198">
        <v>0</v>
      </c>
      <c r="R198">
        <v>0</v>
      </c>
      <c r="S198">
        <v>0</v>
      </c>
    </row>
    <row r="199" spans="1:19" x14ac:dyDescent="0.25">
      <c r="A199" t="s">
        <v>706</v>
      </c>
      <c r="B199" t="str">
        <f>IF(ISERROR(VLOOKUP(Table6[[#This Row],[APPL_ID]],IO_Riparian[APP_ID],1,FALSE)),"","Y")</f>
        <v>Y</v>
      </c>
      <c r="C199" s="58" t="str">
        <f>IF(ISERROR(VLOOKUP(Table6[[#This Row],[APPL_ID]],Sheet1!$C$2:$C$9,1,FALSE)),"","Y")</f>
        <v/>
      </c>
      <c r="D199" s="58" t="str">
        <f>IF(COUNTA(#REF!)&gt;0,"","Y")</f>
        <v/>
      </c>
      <c r="E199" t="s">
        <v>1531</v>
      </c>
      <c r="F199" t="s">
        <v>1532</v>
      </c>
      <c r="G199" t="s">
        <v>707</v>
      </c>
      <c r="H199">
        <v>0</v>
      </c>
      <c r="I199">
        <v>0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  <c r="P199">
        <v>0</v>
      </c>
      <c r="Q199">
        <v>0</v>
      </c>
      <c r="R199">
        <v>0</v>
      </c>
      <c r="S199">
        <v>0</v>
      </c>
    </row>
    <row r="200" spans="1:19" x14ac:dyDescent="0.25">
      <c r="A200" t="s">
        <v>733</v>
      </c>
      <c r="B200" t="str">
        <f>IF(ISERROR(VLOOKUP(Table6[[#This Row],[APPL_ID]],IO_Riparian[APP_ID],1,FALSE)),"","Y")</f>
        <v>Y</v>
      </c>
      <c r="C200" s="58" t="str">
        <f>IF(ISERROR(VLOOKUP(Table6[[#This Row],[APPL_ID]],Sheet1!$C$2:$C$9,1,FALSE)),"","Y")</f>
        <v/>
      </c>
      <c r="D200" s="58" t="str">
        <f>IF(COUNTA(#REF!)&gt;0,"","Y")</f>
        <v/>
      </c>
      <c r="E200" t="s">
        <v>1531</v>
      </c>
      <c r="F200" t="s">
        <v>1532</v>
      </c>
      <c r="G200" t="s">
        <v>707</v>
      </c>
      <c r="H200">
        <v>0</v>
      </c>
      <c r="I200">
        <v>0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0</v>
      </c>
      <c r="Q200">
        <v>0</v>
      </c>
      <c r="R200">
        <v>0</v>
      </c>
      <c r="S200">
        <v>0</v>
      </c>
    </row>
    <row r="201" spans="1:19" x14ac:dyDescent="0.25">
      <c r="A201" t="s">
        <v>715</v>
      </c>
      <c r="B201" t="str">
        <f>IF(ISERROR(VLOOKUP(Table6[[#This Row],[APPL_ID]],IO_Riparian[APP_ID],1,FALSE)),"","Y")</f>
        <v>Y</v>
      </c>
      <c r="C201" s="58" t="str">
        <f>IF(ISERROR(VLOOKUP(Table6[[#This Row],[APPL_ID]],Sheet1!$C$2:$C$9,1,FALSE)),"","Y")</f>
        <v/>
      </c>
      <c r="D201" s="58" t="str">
        <f>IF(COUNTA(#REF!)&gt;0,"","Y")</f>
        <v/>
      </c>
      <c r="E201" t="s">
        <v>1531</v>
      </c>
      <c r="F201" t="s">
        <v>1532</v>
      </c>
      <c r="G201" t="s">
        <v>707</v>
      </c>
      <c r="H201">
        <v>0</v>
      </c>
      <c r="I201">
        <v>0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  <c r="P201">
        <v>0</v>
      </c>
      <c r="Q201">
        <v>0</v>
      </c>
      <c r="R201">
        <v>0</v>
      </c>
      <c r="S201">
        <v>0</v>
      </c>
    </row>
    <row r="202" spans="1:19" x14ac:dyDescent="0.25">
      <c r="A202" t="s">
        <v>743</v>
      </c>
      <c r="B202" t="str">
        <f>IF(ISERROR(VLOOKUP(Table6[[#This Row],[APPL_ID]],IO_Riparian[APP_ID],1,FALSE)),"","Y")</f>
        <v>Y</v>
      </c>
      <c r="C202" s="58" t="str">
        <f>IF(ISERROR(VLOOKUP(Table6[[#This Row],[APPL_ID]],Sheet1!$C$2:$C$9,1,FALSE)),"","Y")</f>
        <v/>
      </c>
      <c r="D202" s="58" t="str">
        <f>IF(COUNTA(#REF!)&gt;0,"","Y")</f>
        <v/>
      </c>
      <c r="E202" t="s">
        <v>1531</v>
      </c>
      <c r="F202" t="s">
        <v>1532</v>
      </c>
      <c r="G202" t="s">
        <v>707</v>
      </c>
      <c r="H202">
        <v>0</v>
      </c>
      <c r="I202">
        <v>0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  <c r="P202">
        <v>0</v>
      </c>
      <c r="Q202">
        <v>0</v>
      </c>
      <c r="R202">
        <v>0</v>
      </c>
      <c r="S202">
        <v>0</v>
      </c>
    </row>
    <row r="203" spans="1:19" x14ac:dyDescent="0.25">
      <c r="A203" t="s">
        <v>859</v>
      </c>
      <c r="B203" t="str">
        <f>IF(ISERROR(VLOOKUP(Table6[[#This Row],[APPL_ID]],IO_Riparian[APP_ID],1,FALSE)),"","Y")</f>
        <v>Y</v>
      </c>
      <c r="C203" s="58" t="str">
        <f>IF(ISERROR(VLOOKUP(Table6[[#This Row],[APPL_ID]],Sheet1!$C$2:$C$9,1,FALSE)),"","Y")</f>
        <v/>
      </c>
      <c r="D203" s="58" t="str">
        <f>IF(COUNTA(#REF!)&gt;0,"","Y")</f>
        <v/>
      </c>
      <c r="E203" t="s">
        <v>1531</v>
      </c>
      <c r="F203" t="s">
        <v>1532</v>
      </c>
      <c r="G203" t="s">
        <v>707</v>
      </c>
      <c r="H203">
        <v>0</v>
      </c>
      <c r="I203">
        <v>0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  <c r="P203">
        <v>0</v>
      </c>
      <c r="Q203">
        <v>0</v>
      </c>
      <c r="R203">
        <v>0</v>
      </c>
      <c r="S203">
        <v>0</v>
      </c>
    </row>
    <row r="204" spans="1:19" x14ac:dyDescent="0.25">
      <c r="A204" t="s">
        <v>822</v>
      </c>
      <c r="B204" t="str">
        <f>IF(ISERROR(VLOOKUP(Table6[[#This Row],[APPL_ID]],IO_Riparian[APP_ID],1,FALSE)),"","Y")</f>
        <v>Y</v>
      </c>
      <c r="C204" s="58" t="str">
        <f>IF(ISERROR(VLOOKUP(Table6[[#This Row],[APPL_ID]],Sheet1!$C$2:$C$9,1,FALSE)),"","Y")</f>
        <v/>
      </c>
      <c r="D204" s="58" t="str">
        <f>IF(COUNTA(#REF!)&gt;0,"","Y")</f>
        <v/>
      </c>
      <c r="E204" t="s">
        <v>1531</v>
      </c>
      <c r="F204" t="s">
        <v>1532</v>
      </c>
      <c r="G204" t="s">
        <v>707</v>
      </c>
      <c r="H204">
        <v>0</v>
      </c>
      <c r="I204">
        <v>0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1</v>
      </c>
      <c r="P204">
        <v>0</v>
      </c>
      <c r="Q204">
        <v>0</v>
      </c>
      <c r="R204">
        <v>0</v>
      </c>
      <c r="S204">
        <v>0</v>
      </c>
    </row>
    <row r="205" spans="1:19" x14ac:dyDescent="0.25">
      <c r="A205" t="s">
        <v>523</v>
      </c>
      <c r="B205" t="str">
        <f>IF(ISERROR(VLOOKUP(Table6[[#This Row],[APPL_ID]],IO_Riparian[APP_ID],1,FALSE)),"","Y")</f>
        <v>Y</v>
      </c>
      <c r="C205" s="58" t="str">
        <f>IF(ISERROR(VLOOKUP(Table6[[#This Row],[APPL_ID]],Sheet1!$C$2:$C$9,1,FALSE)),"","Y")</f>
        <v/>
      </c>
      <c r="D205" s="58" t="str">
        <f>IF(COUNTA(#REF!)&gt;0,"","Y")</f>
        <v/>
      </c>
      <c r="E205" t="s">
        <v>1531</v>
      </c>
      <c r="F205" t="s">
        <v>1532</v>
      </c>
      <c r="G205" t="s">
        <v>524</v>
      </c>
      <c r="H205">
        <v>1</v>
      </c>
      <c r="I205">
        <v>1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</v>
      </c>
      <c r="P205">
        <v>0</v>
      </c>
      <c r="Q205">
        <v>0</v>
      </c>
      <c r="R205">
        <v>0</v>
      </c>
      <c r="S205">
        <v>0</v>
      </c>
    </row>
    <row r="206" spans="1:19" x14ac:dyDescent="0.25">
      <c r="A206" t="s">
        <v>851</v>
      </c>
      <c r="B206" t="str">
        <f>IF(ISERROR(VLOOKUP(Table6[[#This Row],[APPL_ID]],IO_Riparian[APP_ID],1,FALSE)),"","Y")</f>
        <v>Y</v>
      </c>
      <c r="C206" s="58" t="str">
        <f>IF(ISERROR(VLOOKUP(Table6[[#This Row],[APPL_ID]],Sheet1!$C$2:$C$9,1,FALSE)),"","Y")</f>
        <v/>
      </c>
      <c r="D206" s="58" t="str">
        <f>IF(COUNTA(#REF!)&gt;0,"","Y")</f>
        <v/>
      </c>
      <c r="E206" t="s">
        <v>1531</v>
      </c>
      <c r="F206" t="s">
        <v>1532</v>
      </c>
      <c r="G206" t="s">
        <v>707</v>
      </c>
      <c r="H206">
        <v>0</v>
      </c>
      <c r="I206">
        <v>0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  <c r="P206">
        <v>0</v>
      </c>
      <c r="Q206">
        <v>0</v>
      </c>
      <c r="R206">
        <v>0</v>
      </c>
      <c r="S206">
        <v>0</v>
      </c>
    </row>
    <row r="207" spans="1:19" x14ac:dyDescent="0.25">
      <c r="A207" t="s">
        <v>748</v>
      </c>
      <c r="B207" t="str">
        <f>IF(ISERROR(VLOOKUP(Table6[[#This Row],[APPL_ID]],IO_Riparian[APP_ID],1,FALSE)),"","Y")</f>
        <v>Y</v>
      </c>
      <c r="C207" s="58" t="str">
        <f>IF(ISERROR(VLOOKUP(Table6[[#This Row],[APPL_ID]],Sheet1!$C$2:$C$9,1,FALSE)),"","Y")</f>
        <v/>
      </c>
      <c r="D207" s="58" t="str">
        <f>IF(COUNTA(#REF!)&gt;0,"","Y")</f>
        <v/>
      </c>
      <c r="E207" t="s">
        <v>1531</v>
      </c>
      <c r="F207" t="s">
        <v>1532</v>
      </c>
      <c r="G207" t="s">
        <v>707</v>
      </c>
      <c r="H207">
        <v>0</v>
      </c>
      <c r="I207">
        <v>0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0</v>
      </c>
      <c r="Q207">
        <v>0</v>
      </c>
      <c r="R207">
        <v>0</v>
      </c>
      <c r="S207">
        <v>0</v>
      </c>
    </row>
    <row r="208" spans="1:19" x14ac:dyDescent="0.25">
      <c r="A208" t="s">
        <v>838</v>
      </c>
      <c r="B208" t="str">
        <f>IF(ISERROR(VLOOKUP(Table6[[#This Row],[APPL_ID]],IO_Riparian[APP_ID],1,FALSE)),"","Y")</f>
        <v>Y</v>
      </c>
      <c r="C208" s="58" t="str">
        <f>IF(ISERROR(VLOOKUP(Table6[[#This Row],[APPL_ID]],Sheet1!$C$2:$C$9,1,FALSE)),"","Y")</f>
        <v/>
      </c>
      <c r="D208" s="58" t="str">
        <f>IF(COUNTA(#REF!)&gt;0,"","Y")</f>
        <v/>
      </c>
      <c r="E208" t="s">
        <v>1531</v>
      </c>
      <c r="F208" t="s">
        <v>1532</v>
      </c>
      <c r="G208" t="s">
        <v>707</v>
      </c>
      <c r="H208">
        <v>0</v>
      </c>
      <c r="I208">
        <v>0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  <c r="P208">
        <v>0</v>
      </c>
      <c r="Q208">
        <v>0</v>
      </c>
      <c r="R208">
        <v>0</v>
      </c>
      <c r="S208">
        <v>0</v>
      </c>
    </row>
    <row r="209" spans="1:19" x14ac:dyDescent="0.25">
      <c r="A209" t="s">
        <v>806</v>
      </c>
      <c r="B209" t="str">
        <f>IF(ISERROR(VLOOKUP(Table6[[#This Row],[APPL_ID]],IO_Riparian[APP_ID],1,FALSE)),"","Y")</f>
        <v>Y</v>
      </c>
      <c r="C209" s="58" t="str">
        <f>IF(ISERROR(VLOOKUP(Table6[[#This Row],[APPL_ID]],Sheet1!$C$2:$C$9,1,FALSE)),"","Y")</f>
        <v/>
      </c>
      <c r="D209" s="58" t="str">
        <f>IF(COUNTA(#REF!)&gt;0,"","Y")</f>
        <v/>
      </c>
      <c r="E209" t="s">
        <v>1531</v>
      </c>
      <c r="F209" t="s">
        <v>1532</v>
      </c>
      <c r="G209" t="s">
        <v>707</v>
      </c>
      <c r="H209">
        <v>0</v>
      </c>
      <c r="I209">
        <v>0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  <c r="P209">
        <v>0</v>
      </c>
      <c r="Q209">
        <v>0</v>
      </c>
      <c r="R209">
        <v>0</v>
      </c>
      <c r="S209">
        <v>0</v>
      </c>
    </row>
    <row r="210" spans="1:19" x14ac:dyDescent="0.25">
      <c r="A210" t="s">
        <v>969</v>
      </c>
      <c r="B210" t="str">
        <f>IF(ISERROR(VLOOKUP(Table6[[#This Row],[APPL_ID]],IO_Riparian[APP_ID],1,FALSE)),"","Y")</f>
        <v>Y</v>
      </c>
      <c r="C210" s="58" t="str">
        <f>IF(ISERROR(VLOOKUP(Table6[[#This Row],[APPL_ID]],Sheet1!$C$2:$C$9,1,FALSE)),"","Y")</f>
        <v/>
      </c>
      <c r="D210" s="58" t="str">
        <f>IF(COUNTA(#REF!)&gt;0,"","Y")</f>
        <v/>
      </c>
      <c r="E210" t="s">
        <v>1531</v>
      </c>
      <c r="F210" t="s">
        <v>1533</v>
      </c>
      <c r="G210" t="s">
        <v>970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</row>
    <row r="211" spans="1:19" x14ac:dyDescent="0.25">
      <c r="A211" t="s">
        <v>1209</v>
      </c>
      <c r="B211" t="str">
        <f>IF(ISERROR(VLOOKUP(Table6[[#This Row],[APPL_ID]],IO_Riparian[APP_ID],1,FALSE)),"","Y")</f>
        <v>Y</v>
      </c>
      <c r="C211" s="58" t="str">
        <f>IF(ISERROR(VLOOKUP(Table6[[#This Row],[APPL_ID]],Sheet1!$C$2:$C$9,1,FALSE)),"","Y")</f>
        <v/>
      </c>
      <c r="D211" s="58" t="str">
        <f>IF(COUNTA(#REF!)&gt;0,"","Y")</f>
        <v/>
      </c>
      <c r="E211" t="s">
        <v>1531</v>
      </c>
      <c r="F211" t="s">
        <v>1533</v>
      </c>
      <c r="G211" t="s">
        <v>1210</v>
      </c>
      <c r="H211">
        <v>0</v>
      </c>
      <c r="I211">
        <v>0</v>
      </c>
      <c r="J211">
        <v>0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0</v>
      </c>
      <c r="R211">
        <v>0</v>
      </c>
      <c r="S211">
        <v>0</v>
      </c>
    </row>
    <row r="212" spans="1:19" x14ac:dyDescent="0.25">
      <c r="A212" t="s">
        <v>1219</v>
      </c>
      <c r="B212" t="str">
        <f>IF(ISERROR(VLOOKUP(Table6[[#This Row],[APPL_ID]],IO_Riparian[APP_ID],1,FALSE)),"","Y")</f>
        <v>Y</v>
      </c>
      <c r="C212" s="58" t="str">
        <f>IF(ISERROR(VLOOKUP(Table6[[#This Row],[APPL_ID]],Sheet1!$C$2:$C$9,1,FALSE)),"","Y")</f>
        <v/>
      </c>
      <c r="D212" s="58" t="str">
        <f>IF(COUNTA(#REF!)&gt;0,"","Y")</f>
        <v/>
      </c>
      <c r="E212" t="s">
        <v>1531</v>
      </c>
      <c r="F212" t="s">
        <v>1533</v>
      </c>
      <c r="G212" t="s">
        <v>1210</v>
      </c>
      <c r="H212">
        <v>0</v>
      </c>
      <c r="I212">
        <v>0</v>
      </c>
      <c r="J212">
        <v>0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1</v>
      </c>
      <c r="Q212">
        <v>0</v>
      </c>
      <c r="R212">
        <v>0</v>
      </c>
      <c r="S212">
        <v>0</v>
      </c>
    </row>
    <row r="213" spans="1:19" x14ac:dyDescent="0.25">
      <c r="A213" t="s">
        <v>1095</v>
      </c>
      <c r="B213" t="str">
        <f>IF(ISERROR(VLOOKUP(Table6[[#This Row],[APPL_ID]],IO_Riparian[APP_ID],1,FALSE)),"","Y")</f>
        <v>Y</v>
      </c>
      <c r="C213" s="58" t="str">
        <f>IF(ISERROR(VLOOKUP(Table6[[#This Row],[APPL_ID]],Sheet1!$C$2:$C$9,1,FALSE)),"","Y")</f>
        <v/>
      </c>
      <c r="D213" s="58" t="str">
        <f>IF(COUNTA(#REF!)&gt;0,"","Y")</f>
        <v/>
      </c>
      <c r="E213" t="s">
        <v>1531</v>
      </c>
      <c r="F213" t="s">
        <v>1532</v>
      </c>
      <c r="G213" t="s">
        <v>1070</v>
      </c>
      <c r="H213">
        <v>1</v>
      </c>
      <c r="I213">
        <v>1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  <c r="P213">
        <v>0</v>
      </c>
      <c r="Q213">
        <v>0</v>
      </c>
      <c r="R213">
        <v>0</v>
      </c>
      <c r="S213">
        <v>0</v>
      </c>
    </row>
    <row r="214" spans="1:19" x14ac:dyDescent="0.25">
      <c r="A214" t="s">
        <v>307</v>
      </c>
      <c r="B214" t="str">
        <f>IF(ISERROR(VLOOKUP(Table6[[#This Row],[APPL_ID]],IO_Riparian[APP_ID],1,FALSE)),"","Y")</f>
        <v>Y</v>
      </c>
      <c r="C214" s="58" t="str">
        <f>IF(ISERROR(VLOOKUP(Table6[[#This Row],[APPL_ID]],Sheet1!$C$2:$C$9,1,FALSE)),"","Y")</f>
        <v/>
      </c>
      <c r="D214" s="58" t="str">
        <f>IF(COUNTA(#REF!)&gt;0,"","Y")</f>
        <v/>
      </c>
      <c r="E214" t="s">
        <v>1531</v>
      </c>
      <c r="F214" t="s">
        <v>1532</v>
      </c>
      <c r="G214" t="s">
        <v>308</v>
      </c>
      <c r="H214">
        <v>1</v>
      </c>
      <c r="I214">
        <v>1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  <c r="P214">
        <v>0</v>
      </c>
      <c r="Q214">
        <v>0</v>
      </c>
      <c r="R214">
        <v>0</v>
      </c>
      <c r="S214">
        <v>0</v>
      </c>
    </row>
    <row r="215" spans="1:19" x14ac:dyDescent="0.25">
      <c r="A215" t="s">
        <v>899</v>
      </c>
      <c r="B215" t="str">
        <f>IF(ISERROR(VLOOKUP(Table6[[#This Row],[APPL_ID]],IO_Riparian[APP_ID],1,FALSE)),"","Y")</f>
        <v>Y</v>
      </c>
      <c r="C215" s="58" t="str">
        <f>IF(ISERROR(VLOOKUP(Table6[[#This Row],[APPL_ID]],Sheet1!$C$2:$C$9,1,FALSE)),"","Y")</f>
        <v/>
      </c>
      <c r="D215" s="58" t="str">
        <f>IF(COUNTA(#REF!)&gt;0,"","Y")</f>
        <v/>
      </c>
      <c r="E215" t="s">
        <v>1531</v>
      </c>
      <c r="F215" t="s">
        <v>1532</v>
      </c>
      <c r="G215" t="s">
        <v>900</v>
      </c>
      <c r="H215">
        <v>0</v>
      </c>
      <c r="I215">
        <v>0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0</v>
      </c>
      <c r="P215">
        <v>0</v>
      </c>
      <c r="Q215">
        <v>0</v>
      </c>
      <c r="R215">
        <v>0</v>
      </c>
      <c r="S215">
        <v>0</v>
      </c>
    </row>
    <row r="216" spans="1:19" x14ac:dyDescent="0.25">
      <c r="A216" t="s">
        <v>1123</v>
      </c>
      <c r="B216" t="str">
        <f>IF(ISERROR(VLOOKUP(Table6[[#This Row],[APPL_ID]],IO_Riparian[APP_ID],1,FALSE)),"","Y")</f>
        <v>Y</v>
      </c>
      <c r="C216" s="58" t="str">
        <f>IF(ISERROR(VLOOKUP(Table6[[#This Row],[APPL_ID]],Sheet1!$C$2:$C$9,1,FALSE)),"","Y")</f>
        <v/>
      </c>
      <c r="D216" s="58" t="str">
        <f>IF(COUNTA(#REF!)&gt;0,"","Y")</f>
        <v/>
      </c>
      <c r="E216" t="s">
        <v>1531</v>
      </c>
      <c r="F216" t="s">
        <v>1532</v>
      </c>
      <c r="G216" t="s">
        <v>1118</v>
      </c>
      <c r="H216">
        <v>0</v>
      </c>
      <c r="I216">
        <v>0</v>
      </c>
      <c r="J216">
        <v>0</v>
      </c>
      <c r="K216">
        <v>1</v>
      </c>
      <c r="L216">
        <v>1</v>
      </c>
      <c r="M216">
        <v>0</v>
      </c>
      <c r="N216">
        <v>1</v>
      </c>
      <c r="O216">
        <v>1</v>
      </c>
      <c r="P216">
        <v>0</v>
      </c>
      <c r="Q216">
        <v>0</v>
      </c>
      <c r="R216">
        <v>0</v>
      </c>
      <c r="S216">
        <v>0</v>
      </c>
    </row>
    <row r="217" spans="1:19" x14ac:dyDescent="0.25">
      <c r="A217" t="s">
        <v>1146</v>
      </c>
      <c r="B217" t="str">
        <f>IF(ISERROR(VLOOKUP(Table6[[#This Row],[APPL_ID]],IO_Riparian[APP_ID],1,FALSE)),"","Y")</f>
        <v>Y</v>
      </c>
      <c r="C217" s="58" t="str">
        <f>IF(ISERROR(VLOOKUP(Table6[[#This Row],[APPL_ID]],Sheet1!$C$2:$C$9,1,FALSE)),"","Y")</f>
        <v/>
      </c>
      <c r="D217" s="58" t="str">
        <f>IF(COUNTA(#REF!)&gt;0,"","Y")</f>
        <v/>
      </c>
      <c r="E217" t="s">
        <v>1531</v>
      </c>
      <c r="F217" t="s">
        <v>1532</v>
      </c>
      <c r="G217" t="s">
        <v>1147</v>
      </c>
      <c r="H217">
        <v>0</v>
      </c>
      <c r="I217">
        <v>0</v>
      </c>
      <c r="J217">
        <v>58.83</v>
      </c>
      <c r="K217">
        <v>54.93</v>
      </c>
      <c r="L217">
        <v>96.25</v>
      </c>
      <c r="M217">
        <v>114</v>
      </c>
      <c r="N217">
        <v>105</v>
      </c>
      <c r="O217">
        <v>103</v>
      </c>
      <c r="P217">
        <v>0</v>
      </c>
      <c r="Q217">
        <v>0</v>
      </c>
      <c r="R217">
        <v>0</v>
      </c>
      <c r="S217">
        <v>0</v>
      </c>
    </row>
    <row r="218" spans="1:19" x14ac:dyDescent="0.25">
      <c r="A218" t="s">
        <v>1116</v>
      </c>
      <c r="B218" t="str">
        <f>IF(ISERROR(VLOOKUP(Table6[[#This Row],[APPL_ID]],IO_Riparian[APP_ID],1,FALSE)),"","Y")</f>
        <v>Y</v>
      </c>
      <c r="C218" s="58" t="str">
        <f>IF(ISERROR(VLOOKUP(Table6[[#This Row],[APPL_ID]],Sheet1!$C$2:$C$9,1,FALSE)),"","Y")</f>
        <v/>
      </c>
      <c r="D218" s="58" t="str">
        <f>IF(COUNTA(#REF!)&gt;0,"","Y")</f>
        <v/>
      </c>
      <c r="E218" t="s">
        <v>1531</v>
      </c>
      <c r="F218" t="s">
        <v>1533</v>
      </c>
      <c r="G218" t="s">
        <v>1076</v>
      </c>
      <c r="H218">
        <v>0</v>
      </c>
      <c r="I218">
        <v>0</v>
      </c>
      <c r="J218">
        <v>0</v>
      </c>
      <c r="K218">
        <v>0.12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</row>
    <row r="219" spans="1:19" x14ac:dyDescent="0.25">
      <c r="A219" t="s">
        <v>1169</v>
      </c>
      <c r="B219" t="str">
        <f>IF(ISERROR(VLOOKUP(Table6[[#This Row],[APPL_ID]],IO_Riparian[APP_ID],1,FALSE)),"","Y")</f>
        <v>Y</v>
      </c>
      <c r="C219" s="58" t="str">
        <f>IF(ISERROR(VLOOKUP(Table6[[#This Row],[APPL_ID]],Sheet1!$C$2:$C$9,1,FALSE)),"","Y")</f>
        <v/>
      </c>
      <c r="D219" s="58" t="str">
        <f>IF(COUNTA(#REF!)&gt;0,"","Y")</f>
        <v/>
      </c>
      <c r="E219" t="s">
        <v>1531</v>
      </c>
      <c r="F219" t="s">
        <v>1533</v>
      </c>
      <c r="G219" t="s">
        <v>1076</v>
      </c>
    </row>
    <row r="220" spans="1:19" x14ac:dyDescent="0.25">
      <c r="A220" t="s">
        <v>1075</v>
      </c>
      <c r="B220" t="str">
        <f>IF(ISERROR(VLOOKUP(Table6[[#This Row],[APPL_ID]],IO_Riparian[APP_ID],1,FALSE)),"","Y")</f>
        <v>Y</v>
      </c>
      <c r="C220" s="58" t="str">
        <f>IF(ISERROR(VLOOKUP(Table6[[#This Row],[APPL_ID]],Sheet1!$C$2:$C$9,1,FALSE)),"","Y")</f>
        <v/>
      </c>
      <c r="D220" s="58" t="str">
        <f>IF(COUNTA(#REF!)&gt;0,"","Y")</f>
        <v/>
      </c>
      <c r="E220" t="s">
        <v>1531</v>
      </c>
      <c r="F220" t="s">
        <v>1533</v>
      </c>
      <c r="G220" t="s">
        <v>1076</v>
      </c>
    </row>
    <row r="221" spans="1:19" x14ac:dyDescent="0.25">
      <c r="A221" t="s">
        <v>1150</v>
      </c>
      <c r="B221" t="str">
        <f>IF(ISERROR(VLOOKUP(Table6[[#This Row],[APPL_ID]],IO_Riparian[APP_ID],1,FALSE)),"","Y")</f>
        <v>Y</v>
      </c>
      <c r="C221" s="58" t="str">
        <f>IF(ISERROR(VLOOKUP(Table6[[#This Row],[APPL_ID]],Sheet1!$C$2:$C$9,1,FALSE)),"","Y")</f>
        <v/>
      </c>
      <c r="D221" s="58" t="str">
        <f>IF(COUNTA(#REF!)&gt;0,"","Y")</f>
        <v/>
      </c>
      <c r="E221" t="s">
        <v>1531</v>
      </c>
      <c r="F221" t="s">
        <v>1533</v>
      </c>
      <c r="G221" t="s">
        <v>1076</v>
      </c>
      <c r="H221">
        <v>0</v>
      </c>
      <c r="I221">
        <v>0</v>
      </c>
      <c r="J221">
        <v>0</v>
      </c>
      <c r="K221">
        <v>164.24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</row>
    <row r="222" spans="1:19" x14ac:dyDescent="0.25">
      <c r="A222" t="s">
        <v>1181</v>
      </c>
      <c r="B222" t="str">
        <f>IF(ISERROR(VLOOKUP(Table6[[#This Row],[APPL_ID]],IO_Riparian[APP_ID],1,FALSE)),"","Y")</f>
        <v>Y</v>
      </c>
      <c r="C222" s="58" t="str">
        <f>IF(ISERROR(VLOOKUP(Table6[[#This Row],[APPL_ID]],Sheet1!$C$2:$C$9,1,FALSE)),"","Y")</f>
        <v/>
      </c>
      <c r="D222" s="58" t="str">
        <f>IF(COUNTA(#REF!)&gt;0,"","Y")</f>
        <v/>
      </c>
      <c r="E222" t="s">
        <v>1531</v>
      </c>
      <c r="F222" t="s">
        <v>1533</v>
      </c>
      <c r="G222" t="s">
        <v>1076</v>
      </c>
      <c r="H222">
        <v>0</v>
      </c>
      <c r="I222">
        <v>0</v>
      </c>
      <c r="J222">
        <v>0</v>
      </c>
      <c r="K222">
        <v>0.12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</row>
    <row r="223" spans="1:19" x14ac:dyDescent="0.25">
      <c r="A223" t="s">
        <v>713</v>
      </c>
      <c r="B223" t="str">
        <f>IF(ISERROR(VLOOKUP(Table6[[#This Row],[APPL_ID]],IO_Riparian[APP_ID],1,FALSE)),"","Y")</f>
        <v>Y</v>
      </c>
      <c r="C223" s="58" t="str">
        <f>IF(ISERROR(VLOOKUP(Table6[[#This Row],[APPL_ID]],Sheet1!$C$2:$C$9,1,FALSE)),"","Y")</f>
        <v/>
      </c>
      <c r="D223" s="58" t="str">
        <f>IF(COUNTA(#REF!)&gt;0,"","Y")</f>
        <v/>
      </c>
      <c r="E223" t="s">
        <v>1531</v>
      </c>
      <c r="F223" t="s">
        <v>1533</v>
      </c>
      <c r="G223" t="s">
        <v>714</v>
      </c>
      <c r="H223">
        <v>0</v>
      </c>
      <c r="I223">
        <v>0</v>
      </c>
      <c r="J223">
        <v>0</v>
      </c>
      <c r="K223">
        <v>1</v>
      </c>
      <c r="L223">
        <v>1</v>
      </c>
      <c r="M223">
        <v>73.489999999999995</v>
      </c>
      <c r="N223">
        <v>77.02</v>
      </c>
      <c r="O223">
        <v>60.8</v>
      </c>
      <c r="P223">
        <v>0</v>
      </c>
      <c r="Q223">
        <v>0</v>
      </c>
      <c r="R223">
        <v>0</v>
      </c>
      <c r="S223">
        <v>0</v>
      </c>
    </row>
    <row r="224" spans="1:19" x14ac:dyDescent="0.25">
      <c r="A224" t="s">
        <v>948</v>
      </c>
      <c r="B224" t="str">
        <f>IF(ISERROR(VLOOKUP(Table6[[#This Row],[APPL_ID]],IO_Riparian[APP_ID],1,FALSE)),"","Y")</f>
        <v>Y</v>
      </c>
      <c r="C224" s="58" t="str">
        <f>IF(ISERROR(VLOOKUP(Table6[[#This Row],[APPL_ID]],Sheet1!$C$2:$C$9,1,FALSE)),"","Y")</f>
        <v/>
      </c>
      <c r="D224" s="58" t="str">
        <f>IF(COUNTA(#REF!)&gt;0,"","Y")</f>
        <v/>
      </c>
      <c r="E224" t="s">
        <v>1531</v>
      </c>
      <c r="F224" t="s">
        <v>1532</v>
      </c>
      <c r="G224" t="s">
        <v>949</v>
      </c>
      <c r="H224">
        <v>0</v>
      </c>
      <c r="I224">
        <v>0</v>
      </c>
      <c r="J224">
        <v>1</v>
      </c>
      <c r="K224">
        <v>0</v>
      </c>
      <c r="L224">
        <v>0</v>
      </c>
      <c r="M224">
        <v>1</v>
      </c>
      <c r="N224">
        <v>1</v>
      </c>
      <c r="O224">
        <v>0</v>
      </c>
      <c r="P224">
        <v>0</v>
      </c>
      <c r="Q224">
        <v>0</v>
      </c>
      <c r="R224">
        <v>0</v>
      </c>
      <c r="S224">
        <v>0</v>
      </c>
    </row>
    <row r="225" spans="1:19" x14ac:dyDescent="0.25">
      <c r="A225" t="s">
        <v>1056</v>
      </c>
      <c r="B225" t="str">
        <f>IF(ISERROR(VLOOKUP(Table6[[#This Row],[APPL_ID]],IO_Riparian[APP_ID],1,FALSE)),"","Y")</f>
        <v>Y</v>
      </c>
      <c r="C225" s="58" t="str">
        <f>IF(ISERROR(VLOOKUP(Table6[[#This Row],[APPL_ID]],Sheet1!$C$2:$C$9,1,FALSE)),"","Y")</f>
        <v/>
      </c>
      <c r="D225" s="58" t="str">
        <f>IF(COUNTA(#REF!)&gt;0,"","Y")</f>
        <v/>
      </c>
      <c r="E225" t="s">
        <v>1531</v>
      </c>
      <c r="F225" t="s">
        <v>1532</v>
      </c>
      <c r="G225" t="s">
        <v>1057</v>
      </c>
      <c r="H225">
        <v>1</v>
      </c>
      <c r="I225">
        <v>1</v>
      </c>
      <c r="J225">
        <v>1</v>
      </c>
      <c r="K225">
        <v>1</v>
      </c>
      <c r="L225">
        <v>1</v>
      </c>
      <c r="M225">
        <v>1</v>
      </c>
      <c r="N225">
        <v>1</v>
      </c>
      <c r="O225">
        <v>1</v>
      </c>
      <c r="P225">
        <v>0</v>
      </c>
      <c r="Q225">
        <v>0</v>
      </c>
      <c r="R225">
        <v>0</v>
      </c>
      <c r="S225">
        <v>0</v>
      </c>
    </row>
    <row r="226" spans="1:19" x14ac:dyDescent="0.25">
      <c r="A226" t="s">
        <v>1063</v>
      </c>
      <c r="B226" t="str">
        <f>IF(ISERROR(VLOOKUP(Table6[[#This Row],[APPL_ID]],IO_Riparian[APP_ID],1,FALSE)),"","Y")</f>
        <v>Y</v>
      </c>
      <c r="C226" s="58" t="str">
        <f>IF(ISERROR(VLOOKUP(Table6[[#This Row],[APPL_ID]],Sheet1!$C$2:$C$9,1,FALSE)),"","Y")</f>
        <v/>
      </c>
      <c r="D226" s="58" t="str">
        <f>IF(COUNTA(#REF!)&gt;0,"","Y")</f>
        <v/>
      </c>
      <c r="E226" t="s">
        <v>1531</v>
      </c>
      <c r="F226" t="s">
        <v>1532</v>
      </c>
      <c r="G226" t="s">
        <v>1057</v>
      </c>
      <c r="H226">
        <v>1</v>
      </c>
      <c r="I226">
        <v>1</v>
      </c>
      <c r="J226">
        <v>1</v>
      </c>
      <c r="K226">
        <v>1</v>
      </c>
      <c r="L226">
        <v>1</v>
      </c>
      <c r="M226">
        <v>0</v>
      </c>
      <c r="N226">
        <v>45.99</v>
      </c>
      <c r="O226">
        <v>53.74</v>
      </c>
      <c r="P226">
        <v>44.02</v>
      </c>
      <c r="Q226">
        <v>0</v>
      </c>
      <c r="R226">
        <v>0</v>
      </c>
      <c r="S226">
        <v>0</v>
      </c>
    </row>
    <row r="227" spans="1:19" x14ac:dyDescent="0.25">
      <c r="A227" t="s">
        <v>1125</v>
      </c>
      <c r="B227" t="str">
        <f>IF(ISERROR(VLOOKUP(Table6[[#This Row],[APPL_ID]],IO_Riparian[APP_ID],1,FALSE)),"","Y")</f>
        <v>Y</v>
      </c>
      <c r="C227" s="58" t="str">
        <f>IF(ISERROR(VLOOKUP(Table6[[#This Row],[APPL_ID]],Sheet1!$C$2:$C$9,1,FALSE)),"","Y")</f>
        <v/>
      </c>
      <c r="D227" s="58" t="str">
        <f>IF(COUNTA(#REF!)&gt;0,"","Y")</f>
        <v/>
      </c>
      <c r="E227" t="s">
        <v>1531</v>
      </c>
      <c r="F227" t="s">
        <v>1532</v>
      </c>
      <c r="G227" t="s">
        <v>1070</v>
      </c>
      <c r="H227">
        <v>1</v>
      </c>
      <c r="I227">
        <v>1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  <c r="P227">
        <v>0</v>
      </c>
      <c r="Q227">
        <v>0</v>
      </c>
      <c r="R227">
        <v>0</v>
      </c>
      <c r="S227">
        <v>0</v>
      </c>
    </row>
    <row r="228" spans="1:19" x14ac:dyDescent="0.25">
      <c r="A228" t="s">
        <v>932</v>
      </c>
      <c r="B228" t="str">
        <f>IF(ISERROR(VLOOKUP(Table6[[#This Row],[APPL_ID]],IO_Riparian[APP_ID],1,FALSE)),"","Y")</f>
        <v>Y</v>
      </c>
      <c r="C228" s="58" t="str">
        <f>IF(ISERROR(VLOOKUP(Table6[[#This Row],[APPL_ID]],Sheet1!$C$2:$C$9,1,FALSE)),"","Y")</f>
        <v/>
      </c>
      <c r="D228" s="58" t="str">
        <f>IF(COUNTA(#REF!)&gt;0,"","Y")</f>
        <v/>
      </c>
      <c r="E228" t="s">
        <v>1531</v>
      </c>
      <c r="F228" t="s">
        <v>1533</v>
      </c>
      <c r="G228" t="s">
        <v>485</v>
      </c>
      <c r="H228">
        <v>0</v>
      </c>
      <c r="I228">
        <v>0</v>
      </c>
      <c r="J228">
        <v>0</v>
      </c>
      <c r="K228">
        <v>1.1499999999999999</v>
      </c>
      <c r="L228">
        <v>0.83</v>
      </c>
      <c r="M228">
        <v>0.97</v>
      </c>
      <c r="N228">
        <v>1.01</v>
      </c>
      <c r="O228">
        <v>1.02</v>
      </c>
      <c r="P228">
        <v>0</v>
      </c>
      <c r="Q228">
        <v>0</v>
      </c>
      <c r="R228">
        <v>0</v>
      </c>
      <c r="S228">
        <v>0</v>
      </c>
    </row>
    <row r="229" spans="1:19" x14ac:dyDescent="0.25">
      <c r="A229" t="s">
        <v>856</v>
      </c>
      <c r="B229" t="str">
        <f>IF(ISERROR(VLOOKUP(Table6[[#This Row],[APPL_ID]],IO_Riparian[APP_ID],1,FALSE)),"","Y")</f>
        <v>Y</v>
      </c>
      <c r="C229" s="58" t="str">
        <f>IF(ISERROR(VLOOKUP(Table6[[#This Row],[APPL_ID]],Sheet1!$C$2:$C$9,1,FALSE)),"","Y")</f>
        <v/>
      </c>
      <c r="D229" s="58" t="str">
        <f>IF(COUNTA(#REF!)&gt;0,"","Y")</f>
        <v/>
      </c>
      <c r="E229" t="s">
        <v>1531</v>
      </c>
      <c r="F229" t="s">
        <v>1533</v>
      </c>
      <c r="G229" t="s">
        <v>485</v>
      </c>
      <c r="H229">
        <v>0</v>
      </c>
      <c r="I229">
        <v>0</v>
      </c>
      <c r="J229">
        <v>0</v>
      </c>
      <c r="K229">
        <v>1.1499999999999999</v>
      </c>
      <c r="L229">
        <v>0.83</v>
      </c>
      <c r="M229">
        <v>0.97</v>
      </c>
      <c r="N229">
        <v>1.01</v>
      </c>
      <c r="O229">
        <v>1.02</v>
      </c>
      <c r="P229">
        <v>0</v>
      </c>
      <c r="Q229">
        <v>0</v>
      </c>
      <c r="R229">
        <v>0</v>
      </c>
      <c r="S229">
        <v>0</v>
      </c>
    </row>
    <row r="230" spans="1:19" x14ac:dyDescent="0.25">
      <c r="A230" t="s">
        <v>1020</v>
      </c>
      <c r="B230" t="str">
        <f>IF(ISERROR(VLOOKUP(Table6[[#This Row],[APPL_ID]],IO_Riparian[APP_ID],1,FALSE)),"","Y")</f>
        <v>Y</v>
      </c>
      <c r="C230" s="58" t="str">
        <f>IF(ISERROR(VLOOKUP(Table6[[#This Row],[APPL_ID]],Sheet1!$C$2:$C$9,1,FALSE)),"","Y")</f>
        <v/>
      </c>
      <c r="D230" s="58" t="str">
        <f>IF(COUNTA(#REF!)&gt;0,"","Y")</f>
        <v/>
      </c>
      <c r="E230" t="s">
        <v>1531</v>
      </c>
      <c r="F230" t="s">
        <v>1532</v>
      </c>
      <c r="G230" t="s">
        <v>1021</v>
      </c>
      <c r="H230">
        <v>1</v>
      </c>
      <c r="I230">
        <v>1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  <c r="P230">
        <v>0</v>
      </c>
      <c r="Q230">
        <v>0</v>
      </c>
      <c r="R230">
        <v>0</v>
      </c>
      <c r="S230">
        <v>0</v>
      </c>
    </row>
    <row r="231" spans="1:19" x14ac:dyDescent="0.25">
      <c r="A231" t="s">
        <v>1030</v>
      </c>
      <c r="B231" t="str">
        <f>IF(ISERROR(VLOOKUP(Table6[[#This Row],[APPL_ID]],IO_Riparian[APP_ID],1,FALSE)),"","Y")</f>
        <v>Y</v>
      </c>
      <c r="C231" s="58" t="str">
        <f>IF(ISERROR(VLOOKUP(Table6[[#This Row],[APPL_ID]],Sheet1!$C$2:$C$9,1,FALSE)),"","Y")</f>
        <v/>
      </c>
      <c r="D231" s="58" t="str">
        <f>IF(COUNTA(#REF!)&gt;0,"","Y")</f>
        <v/>
      </c>
      <c r="E231" t="s">
        <v>1531</v>
      </c>
      <c r="F231" t="s">
        <v>1532</v>
      </c>
      <c r="G231" t="s">
        <v>1021</v>
      </c>
      <c r="H231">
        <v>1</v>
      </c>
      <c r="I231">
        <v>1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  <c r="P231">
        <v>0</v>
      </c>
      <c r="Q231">
        <v>0</v>
      </c>
      <c r="R231">
        <v>0</v>
      </c>
      <c r="S231">
        <v>0</v>
      </c>
    </row>
    <row r="232" spans="1:19" x14ac:dyDescent="0.25">
      <c r="A232" t="s">
        <v>1394</v>
      </c>
      <c r="B232" t="str">
        <f>IF(ISERROR(VLOOKUP(Table6[[#This Row],[APPL_ID]],IO_Riparian[APP_ID],1,FALSE)),"","Y")</f>
        <v>Y</v>
      </c>
      <c r="C232" s="58" t="str">
        <f>IF(ISERROR(VLOOKUP(Table6[[#This Row],[APPL_ID]],Sheet1!$C$2:$C$9,1,FALSE)),"","Y")</f>
        <v/>
      </c>
      <c r="D232" s="58" t="str">
        <f>IF(COUNTA(#REF!)&gt;0,"","Y")</f>
        <v/>
      </c>
      <c r="E232" t="s">
        <v>1531</v>
      </c>
      <c r="F232" t="s">
        <v>1532</v>
      </c>
      <c r="G232" t="s">
        <v>949</v>
      </c>
      <c r="H232">
        <v>0</v>
      </c>
      <c r="I232">
        <v>0</v>
      </c>
      <c r="J232">
        <v>1</v>
      </c>
      <c r="K232">
        <v>0</v>
      </c>
      <c r="L232">
        <v>0</v>
      </c>
      <c r="M232">
        <v>1</v>
      </c>
      <c r="N232">
        <v>1</v>
      </c>
      <c r="O232">
        <v>0</v>
      </c>
      <c r="P232">
        <v>0</v>
      </c>
      <c r="Q232">
        <v>0</v>
      </c>
      <c r="R232">
        <v>0</v>
      </c>
      <c r="S232">
        <v>0</v>
      </c>
    </row>
    <row r="233" spans="1:19" x14ac:dyDescent="0.25">
      <c r="A233" t="s">
        <v>1238</v>
      </c>
      <c r="B233" t="str">
        <f>IF(ISERROR(VLOOKUP(Table6[[#This Row],[APPL_ID]],IO_Riparian[APP_ID],1,FALSE)),"","Y")</f>
        <v>Y</v>
      </c>
      <c r="C233" s="58" t="str">
        <f>IF(ISERROR(VLOOKUP(Table6[[#This Row],[APPL_ID]],Sheet1!$C$2:$C$9,1,FALSE)),"","Y")</f>
        <v/>
      </c>
      <c r="D233" s="58" t="str">
        <f>IF(COUNTA(#REF!)&gt;0,"","Y")</f>
        <v/>
      </c>
      <c r="E233" t="s">
        <v>1531</v>
      </c>
      <c r="F233" t="s">
        <v>1533</v>
      </c>
      <c r="G233" t="s">
        <v>1239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1</v>
      </c>
      <c r="N233">
        <v>1</v>
      </c>
      <c r="O233">
        <v>1</v>
      </c>
      <c r="P233">
        <v>0</v>
      </c>
      <c r="Q233">
        <v>0</v>
      </c>
      <c r="R233">
        <v>0</v>
      </c>
      <c r="S233">
        <v>0</v>
      </c>
    </row>
    <row r="234" spans="1:19" x14ac:dyDescent="0.25">
      <c r="A234" t="s">
        <v>1247</v>
      </c>
      <c r="B234" t="str">
        <f>IF(ISERROR(VLOOKUP(Table6[[#This Row],[APPL_ID]],IO_Riparian[APP_ID],1,FALSE)),"","Y")</f>
        <v>Y</v>
      </c>
      <c r="C234" s="58" t="str">
        <f>IF(ISERROR(VLOOKUP(Table6[[#This Row],[APPL_ID]],Sheet1!$C$2:$C$9,1,FALSE)),"","Y")</f>
        <v/>
      </c>
      <c r="D234" s="58" t="str">
        <f>IF(COUNTA(#REF!)&gt;0,"","Y")</f>
        <v/>
      </c>
      <c r="E234" t="s">
        <v>1531</v>
      </c>
      <c r="F234" t="s">
        <v>1533</v>
      </c>
      <c r="G234" t="s">
        <v>1239</v>
      </c>
      <c r="H234">
        <v>0</v>
      </c>
      <c r="I234">
        <v>0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0</v>
      </c>
      <c r="Q234">
        <v>0</v>
      </c>
      <c r="R234">
        <v>0</v>
      </c>
      <c r="S234">
        <v>0</v>
      </c>
    </row>
    <row r="235" spans="1:19" x14ac:dyDescent="0.25">
      <c r="A235" t="s">
        <v>1259</v>
      </c>
      <c r="B235" t="str">
        <f>IF(ISERROR(VLOOKUP(Table6[[#This Row],[APPL_ID]],IO_Riparian[APP_ID],1,FALSE)),"","Y")</f>
        <v>Y</v>
      </c>
      <c r="C235" s="58" t="str">
        <f>IF(ISERROR(VLOOKUP(Table6[[#This Row],[APPL_ID]],Sheet1!$C$2:$C$9,1,FALSE)),"","Y")</f>
        <v/>
      </c>
      <c r="D235" s="58" t="str">
        <f>IF(COUNTA(#REF!)&gt;0,"","Y")</f>
        <v/>
      </c>
      <c r="E235" t="s">
        <v>1531</v>
      </c>
      <c r="F235" t="s">
        <v>1533</v>
      </c>
      <c r="G235" t="s">
        <v>1239</v>
      </c>
      <c r="H235">
        <v>0</v>
      </c>
      <c r="I235">
        <v>0</v>
      </c>
      <c r="J235">
        <v>1</v>
      </c>
      <c r="K235">
        <v>1</v>
      </c>
      <c r="L235">
        <v>1</v>
      </c>
      <c r="M235">
        <v>1</v>
      </c>
      <c r="N235">
        <v>1</v>
      </c>
      <c r="O235">
        <v>1</v>
      </c>
      <c r="P235">
        <v>0</v>
      </c>
      <c r="Q235">
        <v>0</v>
      </c>
      <c r="R235">
        <v>0</v>
      </c>
      <c r="S235">
        <v>0</v>
      </c>
    </row>
    <row r="236" spans="1:19" x14ac:dyDescent="0.25">
      <c r="A236" t="s">
        <v>1261</v>
      </c>
      <c r="B236" t="str">
        <f>IF(ISERROR(VLOOKUP(Table6[[#This Row],[APPL_ID]],IO_Riparian[APP_ID],1,FALSE)),"","Y")</f>
        <v>Y</v>
      </c>
      <c r="C236" s="58" t="str">
        <f>IF(ISERROR(VLOOKUP(Table6[[#This Row],[APPL_ID]],Sheet1!$C$2:$C$9,1,FALSE)),"","Y")</f>
        <v/>
      </c>
      <c r="D236" s="58" t="str">
        <f>IF(COUNTA(#REF!)&gt;0,"","Y")</f>
        <v/>
      </c>
      <c r="E236" t="s">
        <v>1531</v>
      </c>
      <c r="F236" t="s">
        <v>1533</v>
      </c>
      <c r="G236" t="s">
        <v>1239</v>
      </c>
      <c r="H236">
        <v>0</v>
      </c>
      <c r="I236">
        <v>0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  <c r="P236">
        <v>0</v>
      </c>
      <c r="Q236">
        <v>0</v>
      </c>
      <c r="R236">
        <v>0</v>
      </c>
      <c r="S236">
        <v>0</v>
      </c>
    </row>
    <row r="237" spans="1:19" x14ac:dyDescent="0.25">
      <c r="A237" t="s">
        <v>802</v>
      </c>
      <c r="B237" t="str">
        <f>IF(ISERROR(VLOOKUP(Table6[[#This Row],[APPL_ID]],IO_Riparian[APP_ID],1,FALSE)),"","Y")</f>
        <v>Y</v>
      </c>
      <c r="C237" s="58" t="str">
        <f>IF(ISERROR(VLOOKUP(Table6[[#This Row],[APPL_ID]],Sheet1!$C$2:$C$9,1,FALSE)),"","Y")</f>
        <v/>
      </c>
      <c r="D237" s="58" t="str">
        <f>IF(COUNTA(#REF!)&gt;0,"","Y")</f>
        <v/>
      </c>
      <c r="E237" t="s">
        <v>1531</v>
      </c>
      <c r="F237" t="s">
        <v>1532</v>
      </c>
      <c r="G237" t="s">
        <v>803</v>
      </c>
      <c r="H237">
        <v>198</v>
      </c>
      <c r="I237">
        <v>0</v>
      </c>
      <c r="J237">
        <v>343</v>
      </c>
      <c r="K237">
        <v>347</v>
      </c>
      <c r="L237">
        <v>352</v>
      </c>
      <c r="M237">
        <v>353</v>
      </c>
      <c r="N237">
        <v>359.2</v>
      </c>
      <c r="O237">
        <v>322.64</v>
      </c>
      <c r="P237">
        <v>0</v>
      </c>
      <c r="Q237">
        <v>0</v>
      </c>
      <c r="R237">
        <v>0</v>
      </c>
      <c r="S237">
        <v>0</v>
      </c>
    </row>
    <row r="238" spans="1:19" x14ac:dyDescent="0.25">
      <c r="A238" t="s">
        <v>938</v>
      </c>
      <c r="B238" t="str">
        <f>IF(ISERROR(VLOOKUP(Table6[[#This Row],[APPL_ID]],IO_Riparian[APP_ID],1,FALSE)),"","Y")</f>
        <v>Y</v>
      </c>
      <c r="C238" s="58" t="str">
        <f>IF(ISERROR(VLOOKUP(Table6[[#This Row],[APPL_ID]],Sheet1!$C$2:$C$9,1,FALSE)),"","Y")</f>
        <v/>
      </c>
      <c r="D238" s="58" t="str">
        <f>IF(COUNTA(#REF!)&gt;0,"","Y")</f>
        <v/>
      </c>
      <c r="E238" t="s">
        <v>1531</v>
      </c>
      <c r="F238" t="s">
        <v>1533</v>
      </c>
      <c r="G238" t="s">
        <v>939</v>
      </c>
      <c r="H238">
        <v>0</v>
      </c>
      <c r="I238">
        <v>0</v>
      </c>
      <c r="J238">
        <v>0</v>
      </c>
      <c r="K238">
        <v>1</v>
      </c>
      <c r="L238">
        <v>1</v>
      </c>
      <c r="M238">
        <v>1</v>
      </c>
      <c r="N238">
        <v>1</v>
      </c>
      <c r="O238">
        <v>0</v>
      </c>
      <c r="P238">
        <v>0</v>
      </c>
      <c r="Q238">
        <v>0</v>
      </c>
      <c r="R238">
        <v>0</v>
      </c>
      <c r="S238">
        <v>0</v>
      </c>
    </row>
    <row r="239" spans="1:19" x14ac:dyDescent="0.25">
      <c r="A239" t="s">
        <v>839</v>
      </c>
      <c r="B239" t="str">
        <f>IF(ISERROR(VLOOKUP(Table6[[#This Row],[APPL_ID]],IO_Riparian[APP_ID],1,FALSE)),"","Y")</f>
        <v>Y</v>
      </c>
      <c r="C239" s="58" t="str">
        <f>IF(ISERROR(VLOOKUP(Table6[[#This Row],[APPL_ID]],Sheet1!$C$2:$C$9,1,FALSE)),"","Y")</f>
        <v/>
      </c>
      <c r="D239" s="58" t="str">
        <f>IF(COUNTA(#REF!)&gt;0,"","Y")</f>
        <v/>
      </c>
      <c r="E239" t="s">
        <v>1531</v>
      </c>
      <c r="F239" t="s">
        <v>1532</v>
      </c>
      <c r="G239" t="s">
        <v>840</v>
      </c>
      <c r="H239">
        <v>0</v>
      </c>
      <c r="I239">
        <v>0</v>
      </c>
      <c r="J239">
        <v>248</v>
      </c>
      <c r="K239">
        <v>276</v>
      </c>
      <c r="L239">
        <v>251</v>
      </c>
      <c r="M239">
        <v>207</v>
      </c>
      <c r="N239">
        <v>258.7</v>
      </c>
      <c r="O239">
        <v>217.25</v>
      </c>
      <c r="P239">
        <v>0</v>
      </c>
      <c r="Q239">
        <v>0</v>
      </c>
      <c r="R239">
        <v>0</v>
      </c>
      <c r="S239">
        <v>0</v>
      </c>
    </row>
    <row r="240" spans="1:19" x14ac:dyDescent="0.25">
      <c r="A240" t="s">
        <v>1440</v>
      </c>
      <c r="B240" t="str">
        <f>IF(ISERROR(VLOOKUP(Table6[[#This Row],[APPL_ID]],IO_Riparian[APP_ID],1,FALSE)),"","Y")</f>
        <v>Y</v>
      </c>
      <c r="C240" s="58" t="str">
        <f>IF(ISERROR(VLOOKUP(Table6[[#This Row],[APPL_ID]],Sheet1!$C$2:$C$9,1,FALSE)),"","Y")</f>
        <v/>
      </c>
      <c r="D240" s="58" t="str">
        <f>IF(COUNTA(#REF!)&gt;0,"","Y")</f>
        <v/>
      </c>
      <c r="E240" t="s">
        <v>1531</v>
      </c>
      <c r="F240" t="s">
        <v>1533</v>
      </c>
      <c r="G240" t="s">
        <v>1441</v>
      </c>
      <c r="H240">
        <v>0</v>
      </c>
      <c r="I240">
        <v>0</v>
      </c>
      <c r="J240">
        <v>0</v>
      </c>
      <c r="K240">
        <v>0</v>
      </c>
      <c r="L240">
        <v>1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</row>
    <row r="241" spans="1:19" x14ac:dyDescent="0.25">
      <c r="A241" t="s">
        <v>1003</v>
      </c>
      <c r="B241" t="str">
        <f>IF(ISERROR(VLOOKUP(Table6[[#This Row],[APPL_ID]],IO_Riparian[APP_ID],1,FALSE)),"","Y")</f>
        <v>Y</v>
      </c>
      <c r="C241" s="58" t="str">
        <f>IF(ISERROR(VLOOKUP(Table6[[#This Row],[APPL_ID]],Sheet1!$C$2:$C$9,1,FALSE)),"","Y")</f>
        <v/>
      </c>
      <c r="D241" s="58" t="str">
        <f>IF(COUNTA(#REF!)&gt;0,"","Y")</f>
        <v/>
      </c>
      <c r="E241" t="s">
        <v>1531</v>
      </c>
      <c r="F241" t="s">
        <v>1532</v>
      </c>
      <c r="G241" t="s">
        <v>1004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</row>
    <row r="242" spans="1:19" x14ac:dyDescent="0.25">
      <c r="A242" t="s">
        <v>1442</v>
      </c>
      <c r="B242" t="str">
        <f>IF(ISERROR(VLOOKUP(Table6[[#This Row],[APPL_ID]],IO_Riparian[APP_ID],1,FALSE)),"","Y")</f>
        <v>Y</v>
      </c>
      <c r="C242" s="58" t="str">
        <f>IF(ISERROR(VLOOKUP(Table6[[#This Row],[APPL_ID]],Sheet1!$C$2:$C$9,1,FALSE)),"","Y")</f>
        <v/>
      </c>
      <c r="D242" s="58" t="str">
        <f>IF(COUNTA(#REF!)&gt;0,"","Y")</f>
        <v/>
      </c>
      <c r="E242" t="s">
        <v>1531</v>
      </c>
      <c r="F242" t="s">
        <v>1533</v>
      </c>
      <c r="G242" t="s">
        <v>1441</v>
      </c>
      <c r="H242">
        <v>0</v>
      </c>
      <c r="I242">
        <v>0</v>
      </c>
      <c r="J242">
        <v>0</v>
      </c>
      <c r="K242">
        <v>0</v>
      </c>
      <c r="L242">
        <v>1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</row>
    <row r="243" spans="1:19" x14ac:dyDescent="0.25">
      <c r="A243" t="s">
        <v>800</v>
      </c>
      <c r="B243" t="str">
        <f>IF(ISERROR(VLOOKUP(Table6[[#This Row],[APPL_ID]],IO_Riparian[APP_ID],1,FALSE)),"","Y")</f>
        <v>Y</v>
      </c>
      <c r="C243" s="58" t="str">
        <f>IF(ISERROR(VLOOKUP(Table6[[#This Row],[APPL_ID]],Sheet1!$C$2:$C$9,1,FALSE)),"","Y")</f>
        <v/>
      </c>
      <c r="D243" s="58" t="str">
        <f>IF(COUNTA(#REF!)&gt;0,"","Y")</f>
        <v/>
      </c>
      <c r="E243" t="s">
        <v>1531</v>
      </c>
      <c r="F243" t="s">
        <v>1533</v>
      </c>
      <c r="G243" t="s">
        <v>801</v>
      </c>
      <c r="H243">
        <v>1</v>
      </c>
      <c r="I243">
        <v>1</v>
      </c>
      <c r="J243">
        <v>1</v>
      </c>
      <c r="K243">
        <v>0</v>
      </c>
      <c r="L243">
        <v>0</v>
      </c>
      <c r="M243">
        <v>1</v>
      </c>
      <c r="N243">
        <v>1</v>
      </c>
      <c r="O243">
        <v>0</v>
      </c>
      <c r="P243">
        <v>0</v>
      </c>
      <c r="Q243">
        <v>0</v>
      </c>
      <c r="R243">
        <v>0</v>
      </c>
      <c r="S243">
        <v>0</v>
      </c>
    </row>
    <row r="244" spans="1:19" x14ac:dyDescent="0.25">
      <c r="A244" t="s">
        <v>836</v>
      </c>
      <c r="B244" t="str">
        <f>IF(ISERROR(VLOOKUP(Table6[[#This Row],[APPL_ID]],IO_Riparian[APP_ID],1,FALSE)),"","Y")</f>
        <v>Y</v>
      </c>
      <c r="C244" s="58" t="str">
        <f>IF(ISERROR(VLOOKUP(Table6[[#This Row],[APPL_ID]],Sheet1!$C$2:$C$9,1,FALSE)),"","Y")</f>
        <v/>
      </c>
      <c r="D244" s="58" t="str">
        <f>IF(COUNTA(#REF!)&gt;0,"","Y")</f>
        <v/>
      </c>
      <c r="E244" t="s">
        <v>1531</v>
      </c>
      <c r="F244" t="s">
        <v>1533</v>
      </c>
      <c r="G244" t="s">
        <v>801</v>
      </c>
      <c r="H244">
        <v>0</v>
      </c>
      <c r="I244">
        <v>1</v>
      </c>
      <c r="J244">
        <v>1</v>
      </c>
      <c r="K244">
        <v>0</v>
      </c>
      <c r="L244">
        <v>0</v>
      </c>
      <c r="M244">
        <v>1</v>
      </c>
      <c r="N244">
        <v>1</v>
      </c>
      <c r="O244">
        <v>0</v>
      </c>
      <c r="P244">
        <v>0</v>
      </c>
      <c r="Q244">
        <v>0</v>
      </c>
      <c r="R244">
        <v>0</v>
      </c>
      <c r="S244">
        <v>0</v>
      </c>
    </row>
    <row r="245" spans="1:19" x14ac:dyDescent="0.25">
      <c r="A245" t="s">
        <v>1117</v>
      </c>
      <c r="B245" t="str">
        <f>IF(ISERROR(VLOOKUP(Table6[[#This Row],[APPL_ID]],IO_Riparian[APP_ID],1,FALSE)),"","Y")</f>
        <v>Y</v>
      </c>
      <c r="C245" s="58" t="str">
        <f>IF(ISERROR(VLOOKUP(Table6[[#This Row],[APPL_ID]],Sheet1!$C$2:$C$9,1,FALSE)),"","Y")</f>
        <v/>
      </c>
      <c r="D245" s="58" t="str">
        <f>IF(COUNTA(#REF!)&gt;0,"","Y")</f>
        <v/>
      </c>
      <c r="E245" t="s">
        <v>1531</v>
      </c>
      <c r="F245" t="s">
        <v>1532</v>
      </c>
      <c r="G245" t="s">
        <v>1118</v>
      </c>
      <c r="H245">
        <v>0</v>
      </c>
      <c r="I245">
        <v>0</v>
      </c>
      <c r="J245">
        <v>0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0</v>
      </c>
      <c r="Q245">
        <v>0</v>
      </c>
      <c r="R245">
        <v>0</v>
      </c>
      <c r="S245">
        <v>0</v>
      </c>
    </row>
    <row r="246" spans="1:19" x14ac:dyDescent="0.25">
      <c r="A246" t="s">
        <v>869</v>
      </c>
      <c r="B246" t="str">
        <f>IF(ISERROR(VLOOKUP(Table6[[#This Row],[APPL_ID]],IO_Riparian[APP_ID],1,FALSE)),"","Y")</f>
        <v>Y</v>
      </c>
      <c r="C246" s="58" t="str">
        <f>IF(ISERROR(VLOOKUP(Table6[[#This Row],[APPL_ID]],Sheet1!$C$2:$C$9,1,FALSE)),"","Y")</f>
        <v/>
      </c>
      <c r="D246" s="58" t="str">
        <f>IF(COUNTA(#REF!)&gt;0,"","Y")</f>
        <v/>
      </c>
      <c r="E246" t="s">
        <v>1531</v>
      </c>
      <c r="F246" t="s">
        <v>1533</v>
      </c>
      <c r="G246" t="s">
        <v>801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0</v>
      </c>
      <c r="Q246">
        <v>0</v>
      </c>
      <c r="R246">
        <v>0</v>
      </c>
      <c r="S246">
        <v>0</v>
      </c>
    </row>
    <row r="247" spans="1:19" x14ac:dyDescent="0.25">
      <c r="A247" t="s">
        <v>893</v>
      </c>
      <c r="B247" t="str">
        <f>IF(ISERROR(VLOOKUP(Table6[[#This Row],[APPL_ID]],IO_Riparian[APP_ID],1,FALSE)),"","Y")</f>
        <v>Y</v>
      </c>
      <c r="C247" s="58" t="str">
        <f>IF(ISERROR(VLOOKUP(Table6[[#This Row],[APPL_ID]],Sheet1!$C$2:$C$9,1,FALSE)),"","Y")</f>
        <v/>
      </c>
      <c r="D247" s="58" t="str">
        <f>IF(COUNTA(#REF!)&gt;0,"","Y")</f>
        <v/>
      </c>
      <c r="E247" t="s">
        <v>1531</v>
      </c>
      <c r="F247" t="s">
        <v>1533</v>
      </c>
      <c r="G247" t="s">
        <v>801</v>
      </c>
      <c r="H247">
        <v>1</v>
      </c>
      <c r="I247">
        <v>1</v>
      </c>
      <c r="J247">
        <v>1</v>
      </c>
      <c r="K247">
        <v>1</v>
      </c>
      <c r="L247">
        <v>1</v>
      </c>
      <c r="M247">
        <v>1</v>
      </c>
      <c r="N247">
        <v>1</v>
      </c>
      <c r="O247">
        <v>1</v>
      </c>
      <c r="P247">
        <v>0</v>
      </c>
      <c r="Q247">
        <v>0</v>
      </c>
      <c r="R247">
        <v>0</v>
      </c>
      <c r="S247">
        <v>0</v>
      </c>
    </row>
    <row r="248" spans="1:19" x14ac:dyDescent="0.25">
      <c r="A248" t="s">
        <v>1317</v>
      </c>
      <c r="B248" t="str">
        <f>IF(ISERROR(VLOOKUP(Table6[[#This Row],[APPL_ID]],IO_Riparian[APP_ID],1,FALSE)),"","Y")</f>
        <v>Y</v>
      </c>
      <c r="C248" s="58" t="str">
        <f>IF(ISERROR(VLOOKUP(Table6[[#This Row],[APPL_ID]],Sheet1!$C$2:$C$9,1,FALSE)),"","Y")</f>
        <v/>
      </c>
      <c r="D248" s="58" t="str">
        <f>IF(COUNTA(#REF!)&gt;0,"","Y")</f>
        <v/>
      </c>
      <c r="E248" t="s">
        <v>1531</v>
      </c>
      <c r="F248" t="s">
        <v>1532</v>
      </c>
      <c r="G248" t="s">
        <v>1318</v>
      </c>
      <c r="H248">
        <v>0</v>
      </c>
      <c r="I248">
        <v>0</v>
      </c>
      <c r="J248">
        <v>0</v>
      </c>
      <c r="K248">
        <v>1</v>
      </c>
      <c r="L248">
        <v>1</v>
      </c>
      <c r="M248">
        <v>1</v>
      </c>
      <c r="N248">
        <v>1</v>
      </c>
      <c r="O248">
        <v>0</v>
      </c>
      <c r="P248">
        <v>0</v>
      </c>
      <c r="Q248">
        <v>0</v>
      </c>
      <c r="R248">
        <v>0</v>
      </c>
      <c r="S248">
        <v>0</v>
      </c>
    </row>
    <row r="249" spans="1:19" x14ac:dyDescent="0.25">
      <c r="A249" t="s">
        <v>897</v>
      </c>
      <c r="B249" t="str">
        <f>IF(ISERROR(VLOOKUP(Table6[[#This Row],[APPL_ID]],IO_Riparian[APP_ID],1,FALSE)),"","Y")</f>
        <v>Y</v>
      </c>
      <c r="C249" s="58" t="str">
        <f>IF(ISERROR(VLOOKUP(Table6[[#This Row],[APPL_ID]],Sheet1!$C$2:$C$9,1,FALSE)),"","Y")</f>
        <v/>
      </c>
      <c r="D249" s="58" t="str">
        <f>IF(COUNTA(#REF!)&gt;0,"","Y")</f>
        <v/>
      </c>
      <c r="E249" t="s">
        <v>1531</v>
      </c>
      <c r="F249" t="s">
        <v>1533</v>
      </c>
      <c r="G249" t="s">
        <v>801</v>
      </c>
      <c r="H249">
        <v>0</v>
      </c>
      <c r="I249">
        <v>1</v>
      </c>
      <c r="J249">
        <v>1</v>
      </c>
      <c r="K249">
        <v>0</v>
      </c>
      <c r="L249">
        <v>0</v>
      </c>
      <c r="M249">
        <v>1</v>
      </c>
      <c r="N249">
        <v>1</v>
      </c>
      <c r="O249">
        <v>1</v>
      </c>
      <c r="P249">
        <v>0</v>
      </c>
      <c r="Q249">
        <v>0</v>
      </c>
      <c r="R249">
        <v>0</v>
      </c>
      <c r="S249">
        <v>0</v>
      </c>
    </row>
    <row r="250" spans="1:19" x14ac:dyDescent="0.25">
      <c r="A250" t="s">
        <v>904</v>
      </c>
      <c r="B250" t="str">
        <f>IF(ISERROR(VLOOKUP(Table6[[#This Row],[APPL_ID]],IO_Riparian[APP_ID],1,FALSE)),"","Y")</f>
        <v>Y</v>
      </c>
      <c r="C250" s="58" t="str">
        <f>IF(ISERROR(VLOOKUP(Table6[[#This Row],[APPL_ID]],Sheet1!$C$2:$C$9,1,FALSE)),"","Y")</f>
        <v/>
      </c>
      <c r="D250" s="58" t="str">
        <f>IF(COUNTA(#REF!)&gt;0,"","Y")</f>
        <v/>
      </c>
      <c r="E250" t="s">
        <v>1531</v>
      </c>
      <c r="F250" t="s">
        <v>1533</v>
      </c>
      <c r="G250" t="s">
        <v>801</v>
      </c>
      <c r="H250">
        <v>1</v>
      </c>
      <c r="I250">
        <v>1</v>
      </c>
      <c r="J250">
        <v>1</v>
      </c>
      <c r="K250">
        <v>0</v>
      </c>
      <c r="L250">
        <v>1</v>
      </c>
      <c r="M250">
        <v>1</v>
      </c>
      <c r="N250">
        <v>1</v>
      </c>
      <c r="O250">
        <v>1</v>
      </c>
      <c r="P250">
        <v>0</v>
      </c>
      <c r="Q250">
        <v>0</v>
      </c>
      <c r="R250">
        <v>0</v>
      </c>
      <c r="S250">
        <v>0</v>
      </c>
    </row>
    <row r="251" spans="1:19" x14ac:dyDescent="0.25">
      <c r="A251" t="s">
        <v>1319</v>
      </c>
      <c r="B251" t="str">
        <f>IF(ISERROR(VLOOKUP(Table6[[#This Row],[APPL_ID]],IO_Riparian[APP_ID],1,FALSE)),"","Y")</f>
        <v>Y</v>
      </c>
      <c r="C251" s="58" t="str">
        <f>IF(ISERROR(VLOOKUP(Table6[[#This Row],[APPL_ID]],Sheet1!$C$2:$C$9,1,FALSE)),"","Y")</f>
        <v/>
      </c>
      <c r="D251" s="58" t="str">
        <f>IF(COUNTA(#REF!)&gt;0,"","Y")</f>
        <v/>
      </c>
      <c r="E251" t="s">
        <v>1531</v>
      </c>
      <c r="F251" t="s">
        <v>1532</v>
      </c>
      <c r="G251" t="s">
        <v>1318</v>
      </c>
      <c r="H251">
        <v>0</v>
      </c>
      <c r="I251">
        <v>0</v>
      </c>
      <c r="J251">
        <v>0</v>
      </c>
      <c r="K251">
        <v>1</v>
      </c>
      <c r="L251">
        <v>1</v>
      </c>
      <c r="M251">
        <v>1</v>
      </c>
      <c r="N251">
        <v>1</v>
      </c>
      <c r="O251">
        <v>0</v>
      </c>
      <c r="P251">
        <v>0</v>
      </c>
      <c r="Q251">
        <v>0</v>
      </c>
      <c r="R251">
        <v>0</v>
      </c>
      <c r="S251">
        <v>0</v>
      </c>
    </row>
    <row r="252" spans="1:19" x14ac:dyDescent="0.25">
      <c r="A252" t="s">
        <v>248</v>
      </c>
      <c r="B252" t="str">
        <f>IF(ISERROR(VLOOKUP(Table6[[#This Row],[APPL_ID]],IO_Riparian[APP_ID],1,FALSE)),"","Y")</f>
        <v>Y</v>
      </c>
      <c r="C252" s="58" t="str">
        <f>IF(ISERROR(VLOOKUP(Table6[[#This Row],[APPL_ID]],Sheet1!$C$2:$C$9,1,FALSE)),"","Y")</f>
        <v/>
      </c>
      <c r="D252" s="58" t="str">
        <f>IF(COUNTA(#REF!)&gt;0,"","Y")</f>
        <v/>
      </c>
      <c r="E252" t="s">
        <v>1531</v>
      </c>
      <c r="F252" t="s">
        <v>1532</v>
      </c>
      <c r="G252" t="s">
        <v>249</v>
      </c>
      <c r="H252">
        <v>0</v>
      </c>
      <c r="I252">
        <v>0</v>
      </c>
      <c r="J252">
        <v>99.4</v>
      </c>
      <c r="K252">
        <v>139.30000000000001</v>
      </c>
      <c r="L252">
        <v>179.1</v>
      </c>
      <c r="M252">
        <v>176.6</v>
      </c>
      <c r="N252">
        <v>168.5</v>
      </c>
      <c r="O252">
        <v>116.26</v>
      </c>
      <c r="P252">
        <v>0</v>
      </c>
      <c r="Q252">
        <v>0</v>
      </c>
      <c r="R252">
        <v>0</v>
      </c>
      <c r="S252">
        <v>0</v>
      </c>
    </row>
    <row r="253" spans="1:19" x14ac:dyDescent="0.25">
      <c r="A253" t="s">
        <v>857</v>
      </c>
      <c r="B253" t="str">
        <f>IF(ISERROR(VLOOKUP(Table6[[#This Row],[APPL_ID]],IO_Riparian[APP_ID],1,FALSE)),"","Y")</f>
        <v>Y</v>
      </c>
      <c r="C253" s="58" t="str">
        <f>IF(ISERROR(VLOOKUP(Table6[[#This Row],[APPL_ID]],Sheet1!$C$2:$C$9,1,FALSE)),"","Y")</f>
        <v/>
      </c>
      <c r="D253" s="58" t="str">
        <f>IF(COUNTA(#REF!)&gt;0,"","Y")</f>
        <v/>
      </c>
      <c r="E253" t="s">
        <v>1531</v>
      </c>
      <c r="F253" t="s">
        <v>1533</v>
      </c>
      <c r="G253" t="s">
        <v>858</v>
      </c>
      <c r="H253">
        <v>0</v>
      </c>
      <c r="I253">
        <v>0</v>
      </c>
      <c r="J253">
        <v>0.5</v>
      </c>
      <c r="K253">
        <v>1</v>
      </c>
      <c r="L253">
        <v>1</v>
      </c>
      <c r="M253">
        <v>1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</row>
    <row r="254" spans="1:19" x14ac:dyDescent="0.25">
      <c r="A254" t="s">
        <v>1136</v>
      </c>
      <c r="B254" t="str">
        <f>IF(ISERROR(VLOOKUP(Table6[[#This Row],[APPL_ID]],IO_Riparian[APP_ID],1,FALSE)),"","Y")</f>
        <v>Y</v>
      </c>
      <c r="C254" s="58" t="str">
        <f>IF(ISERROR(VLOOKUP(Table6[[#This Row],[APPL_ID]],Sheet1!$C$2:$C$9,1,FALSE)),"","Y")</f>
        <v/>
      </c>
      <c r="D254" s="58" t="str">
        <f>IF(COUNTA(#REF!)&gt;0,"","Y")</f>
        <v/>
      </c>
      <c r="E254" t="s">
        <v>1531</v>
      </c>
      <c r="F254" t="s">
        <v>1532</v>
      </c>
      <c r="G254" t="s">
        <v>1070</v>
      </c>
      <c r="H254">
        <v>1</v>
      </c>
      <c r="I254">
        <v>1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1</v>
      </c>
      <c r="P254">
        <v>0</v>
      </c>
      <c r="Q254">
        <v>0</v>
      </c>
      <c r="R254">
        <v>0</v>
      </c>
      <c r="S254">
        <v>0</v>
      </c>
    </row>
    <row r="255" spans="1:19" x14ac:dyDescent="0.25">
      <c r="A255" t="s">
        <v>1143</v>
      </c>
      <c r="B255" t="str">
        <f>IF(ISERROR(VLOOKUP(Table6[[#This Row],[APPL_ID]],IO_Riparian[APP_ID],1,FALSE)),"","Y")</f>
        <v>Y</v>
      </c>
      <c r="C255" s="58" t="str">
        <f>IF(ISERROR(VLOOKUP(Table6[[#This Row],[APPL_ID]],Sheet1!$C$2:$C$9,1,FALSE)),"","Y")</f>
        <v/>
      </c>
      <c r="D255" s="58" t="str">
        <f>IF(COUNTA(#REF!)&gt;0,"","Y")</f>
        <v/>
      </c>
      <c r="E255" t="s">
        <v>1531</v>
      </c>
      <c r="F255" t="s">
        <v>1532</v>
      </c>
      <c r="G255" t="s">
        <v>1070</v>
      </c>
      <c r="H255">
        <v>1</v>
      </c>
      <c r="I255">
        <v>1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  <c r="P255">
        <v>0</v>
      </c>
      <c r="Q255">
        <v>0</v>
      </c>
      <c r="R255">
        <v>0</v>
      </c>
      <c r="S255">
        <v>0</v>
      </c>
    </row>
    <row r="256" spans="1:19" x14ac:dyDescent="0.25">
      <c r="A256" t="s">
        <v>780</v>
      </c>
      <c r="B256" t="str">
        <f>IF(ISERROR(VLOOKUP(Table6[[#This Row],[APPL_ID]],IO_Riparian[APP_ID],1,FALSE)),"","Y")</f>
        <v>Y</v>
      </c>
      <c r="C256" s="58" t="str">
        <f>IF(ISERROR(VLOOKUP(Table6[[#This Row],[APPL_ID]],Sheet1!$C$2:$C$9,1,FALSE)),"","Y")</f>
        <v/>
      </c>
      <c r="D256" s="58" t="str">
        <f>IF(COUNTA(#REF!)&gt;0,"","Y")</f>
        <v/>
      </c>
      <c r="E256" t="s">
        <v>1531</v>
      </c>
      <c r="F256" t="s">
        <v>1533</v>
      </c>
      <c r="G256" t="s">
        <v>781</v>
      </c>
      <c r="H256">
        <v>0</v>
      </c>
      <c r="I256">
        <v>0</v>
      </c>
      <c r="J256">
        <v>1</v>
      </c>
      <c r="K256">
        <v>1</v>
      </c>
      <c r="L256">
        <v>1</v>
      </c>
      <c r="M256">
        <v>1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</row>
    <row r="257" spans="1:19" x14ac:dyDescent="0.25">
      <c r="A257" t="s">
        <v>975</v>
      </c>
      <c r="B257" t="str">
        <f>IF(ISERROR(VLOOKUP(Table6[[#This Row],[APPL_ID]],IO_Riparian[APP_ID],1,FALSE)),"","Y")</f>
        <v>Y</v>
      </c>
      <c r="C257" s="58" t="str">
        <f>IF(ISERROR(VLOOKUP(Table6[[#This Row],[APPL_ID]],Sheet1!$C$2:$C$9,1,FALSE)),"","Y")</f>
        <v/>
      </c>
      <c r="D257" s="58" t="str">
        <f>IF(COUNTA(#REF!)&gt;0,"","Y")</f>
        <v/>
      </c>
      <c r="E257" t="s">
        <v>1531</v>
      </c>
      <c r="F257" t="s">
        <v>1532</v>
      </c>
      <c r="G257" t="s">
        <v>976</v>
      </c>
      <c r="H257">
        <v>1</v>
      </c>
      <c r="I257">
        <v>0</v>
      </c>
      <c r="J257">
        <v>0</v>
      </c>
      <c r="K257">
        <v>0</v>
      </c>
      <c r="L257">
        <v>1</v>
      </c>
      <c r="M257">
        <v>1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</row>
    <row r="258" spans="1:19" x14ac:dyDescent="0.25">
      <c r="A258" t="s">
        <v>1298</v>
      </c>
      <c r="B258" t="str">
        <f>IF(ISERROR(VLOOKUP(Table6[[#This Row],[APPL_ID]],IO_Riparian[APP_ID],1,FALSE)),"","Y")</f>
        <v>Y</v>
      </c>
      <c r="C258" s="58" t="str">
        <f>IF(ISERROR(VLOOKUP(Table6[[#This Row],[APPL_ID]],Sheet1!$C$2:$C$9,1,FALSE)),"","Y")</f>
        <v/>
      </c>
      <c r="D258" s="58" t="str">
        <f>IF(COUNTA(#REF!)&gt;0,"","Y")</f>
        <v/>
      </c>
      <c r="E258" t="s">
        <v>1531</v>
      </c>
      <c r="F258" t="s">
        <v>1533</v>
      </c>
      <c r="G258" t="s">
        <v>1297</v>
      </c>
      <c r="H258">
        <v>0</v>
      </c>
      <c r="I258">
        <v>0</v>
      </c>
      <c r="J258">
        <v>1</v>
      </c>
      <c r="K258">
        <v>1</v>
      </c>
      <c r="L258">
        <v>1</v>
      </c>
      <c r="M258">
        <v>1</v>
      </c>
      <c r="N258">
        <v>1</v>
      </c>
      <c r="O258">
        <v>0</v>
      </c>
      <c r="P258">
        <v>0</v>
      </c>
      <c r="Q258">
        <v>0</v>
      </c>
      <c r="R258">
        <v>0</v>
      </c>
      <c r="S258">
        <v>0</v>
      </c>
    </row>
    <row r="259" spans="1:19" x14ac:dyDescent="0.25">
      <c r="A259" t="s">
        <v>1296</v>
      </c>
      <c r="B259" t="str">
        <f>IF(ISERROR(VLOOKUP(Table6[[#This Row],[APPL_ID]],IO_Riparian[APP_ID],1,FALSE)),"","Y")</f>
        <v>Y</v>
      </c>
      <c r="C259" s="58" t="str">
        <f>IF(ISERROR(VLOOKUP(Table6[[#This Row],[APPL_ID]],Sheet1!$C$2:$C$9,1,FALSE)),"","Y")</f>
        <v/>
      </c>
      <c r="D259" s="58" t="str">
        <f>IF(COUNTA(#REF!)&gt;0,"","Y")</f>
        <v/>
      </c>
      <c r="E259" t="s">
        <v>1531</v>
      </c>
      <c r="F259" t="s">
        <v>1533</v>
      </c>
      <c r="G259" t="s">
        <v>1297</v>
      </c>
      <c r="H259">
        <v>0</v>
      </c>
      <c r="I259">
        <v>0</v>
      </c>
      <c r="J259">
        <v>1</v>
      </c>
      <c r="K259">
        <v>1</v>
      </c>
      <c r="L259">
        <v>1</v>
      </c>
      <c r="M259">
        <v>1</v>
      </c>
      <c r="N259">
        <v>1</v>
      </c>
      <c r="O259">
        <v>0</v>
      </c>
      <c r="P259">
        <v>0</v>
      </c>
      <c r="Q259">
        <v>0</v>
      </c>
      <c r="R259">
        <v>0</v>
      </c>
      <c r="S259">
        <v>0</v>
      </c>
    </row>
    <row r="260" spans="1:19" x14ac:dyDescent="0.25">
      <c r="A260" t="s">
        <v>1265</v>
      </c>
      <c r="B260" t="str">
        <f>IF(ISERROR(VLOOKUP(Table6[[#This Row],[APPL_ID]],IO_Riparian[APP_ID],1,FALSE)),"","Y")</f>
        <v>Y</v>
      </c>
      <c r="C260" s="58" t="str">
        <f>IF(ISERROR(VLOOKUP(Table6[[#This Row],[APPL_ID]],Sheet1!$C$2:$C$9,1,FALSE)),"","Y")</f>
        <v/>
      </c>
      <c r="D260" s="58" t="str">
        <f>IF(COUNTA(#REF!)&gt;0,"","Y")</f>
        <v/>
      </c>
      <c r="E260" t="s">
        <v>1531</v>
      </c>
      <c r="F260" t="s">
        <v>1532</v>
      </c>
      <c r="G260" t="s">
        <v>1266</v>
      </c>
      <c r="H260">
        <v>0</v>
      </c>
      <c r="I260">
        <v>0</v>
      </c>
      <c r="J260">
        <v>1</v>
      </c>
      <c r="K260">
        <v>0</v>
      </c>
      <c r="L260">
        <v>0</v>
      </c>
      <c r="M260">
        <v>1</v>
      </c>
      <c r="N260">
        <v>1</v>
      </c>
      <c r="O260">
        <v>0</v>
      </c>
      <c r="P260">
        <v>0</v>
      </c>
      <c r="Q260">
        <v>0</v>
      </c>
      <c r="R260">
        <v>0</v>
      </c>
      <c r="S260">
        <v>0</v>
      </c>
    </row>
    <row r="261" spans="1:19" x14ac:dyDescent="0.25">
      <c r="A261" t="s">
        <v>1268</v>
      </c>
      <c r="B261" t="str">
        <f>IF(ISERROR(VLOOKUP(Table6[[#This Row],[APPL_ID]],IO_Riparian[APP_ID],1,FALSE)),"","Y")</f>
        <v>Y</v>
      </c>
      <c r="C261" s="58" t="str">
        <f>IF(ISERROR(VLOOKUP(Table6[[#This Row],[APPL_ID]],Sheet1!$C$2:$C$9,1,FALSE)),"","Y")</f>
        <v/>
      </c>
      <c r="D261" s="58" t="str">
        <f>IF(COUNTA(#REF!)&gt;0,"","Y")</f>
        <v/>
      </c>
      <c r="E261" t="s">
        <v>1531</v>
      </c>
      <c r="F261" t="s">
        <v>1532</v>
      </c>
      <c r="G261" t="s">
        <v>1266</v>
      </c>
      <c r="H261">
        <v>0</v>
      </c>
      <c r="I261">
        <v>0</v>
      </c>
      <c r="J261">
        <v>1</v>
      </c>
      <c r="K261">
        <v>0</v>
      </c>
      <c r="L261">
        <v>0</v>
      </c>
      <c r="M261">
        <v>1</v>
      </c>
      <c r="N261">
        <v>1</v>
      </c>
      <c r="O261">
        <v>0</v>
      </c>
      <c r="P261">
        <v>0</v>
      </c>
      <c r="Q261">
        <v>0</v>
      </c>
      <c r="R261">
        <v>0</v>
      </c>
      <c r="S261">
        <v>0</v>
      </c>
    </row>
    <row r="262" spans="1:19" x14ac:dyDescent="0.25">
      <c r="A262" t="s">
        <v>1269</v>
      </c>
      <c r="B262" t="str">
        <f>IF(ISERROR(VLOOKUP(Table6[[#This Row],[APPL_ID]],IO_Riparian[APP_ID],1,FALSE)),"","Y")</f>
        <v>Y</v>
      </c>
      <c r="C262" s="58" t="str">
        <f>IF(ISERROR(VLOOKUP(Table6[[#This Row],[APPL_ID]],Sheet1!$C$2:$C$9,1,FALSE)),"","Y")</f>
        <v/>
      </c>
      <c r="D262" s="58" t="str">
        <f>IF(COUNTA(#REF!)&gt;0,"","Y")</f>
        <v/>
      </c>
      <c r="E262" t="s">
        <v>1531</v>
      </c>
      <c r="F262" t="s">
        <v>1532</v>
      </c>
      <c r="G262" t="s">
        <v>1266</v>
      </c>
      <c r="H262">
        <v>0</v>
      </c>
      <c r="I262">
        <v>0</v>
      </c>
      <c r="J262">
        <v>1</v>
      </c>
      <c r="K262">
        <v>0</v>
      </c>
      <c r="L262">
        <v>0</v>
      </c>
      <c r="M262">
        <v>1</v>
      </c>
      <c r="N262">
        <v>1</v>
      </c>
      <c r="O262">
        <v>0</v>
      </c>
      <c r="P262">
        <v>0</v>
      </c>
      <c r="Q262">
        <v>0</v>
      </c>
      <c r="R262">
        <v>0</v>
      </c>
      <c r="S262">
        <v>0</v>
      </c>
    </row>
    <row r="263" spans="1:19" x14ac:dyDescent="0.25">
      <c r="A263" t="s">
        <v>741</v>
      </c>
      <c r="B263" t="str">
        <f>IF(ISERROR(VLOOKUP(Table6[[#This Row],[APPL_ID]],IO_Riparian[APP_ID],1,FALSE)),"","Y")</f>
        <v>Y</v>
      </c>
      <c r="C263" s="58" t="str">
        <f>IF(ISERROR(VLOOKUP(Table6[[#This Row],[APPL_ID]],Sheet1!$C$2:$C$9,1,FALSE)),"","Y")</f>
        <v/>
      </c>
      <c r="D263" s="58" t="str">
        <f>IF(COUNTA(#REF!)&gt;0,"","Y")</f>
        <v/>
      </c>
      <c r="E263" t="s">
        <v>1531</v>
      </c>
      <c r="F263" t="s">
        <v>1533</v>
      </c>
      <c r="G263" t="s">
        <v>742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</row>
    <row r="264" spans="1:19" x14ac:dyDescent="0.25">
      <c r="A264" t="s">
        <v>1270</v>
      </c>
      <c r="B264" t="str">
        <f>IF(ISERROR(VLOOKUP(Table6[[#This Row],[APPL_ID]],IO_Riparian[APP_ID],1,FALSE)),"","Y")</f>
        <v>Y</v>
      </c>
      <c r="C264" s="58" t="str">
        <f>IF(ISERROR(VLOOKUP(Table6[[#This Row],[APPL_ID]],Sheet1!$C$2:$C$9,1,FALSE)),"","Y")</f>
        <v/>
      </c>
      <c r="D264" s="58" t="str">
        <f>IF(COUNTA(#REF!)&gt;0,"","Y")</f>
        <v/>
      </c>
      <c r="E264" t="s">
        <v>1531</v>
      </c>
      <c r="F264" t="s">
        <v>1532</v>
      </c>
      <c r="G264" t="s">
        <v>1266</v>
      </c>
      <c r="H264">
        <v>0</v>
      </c>
      <c r="I264">
        <v>0</v>
      </c>
      <c r="J264">
        <v>1</v>
      </c>
      <c r="K264">
        <v>0</v>
      </c>
      <c r="L264">
        <v>0</v>
      </c>
      <c r="M264">
        <v>1</v>
      </c>
      <c r="N264">
        <v>1</v>
      </c>
      <c r="O264">
        <v>0</v>
      </c>
      <c r="P264">
        <v>0</v>
      </c>
      <c r="Q264">
        <v>0</v>
      </c>
      <c r="R264">
        <v>0</v>
      </c>
      <c r="S264">
        <v>0</v>
      </c>
    </row>
    <row r="265" spans="1:19" x14ac:dyDescent="0.25">
      <c r="A265" t="s">
        <v>1194</v>
      </c>
      <c r="B265" t="str">
        <f>IF(ISERROR(VLOOKUP(Table6[[#This Row],[APPL_ID]],IO_Riparian[APP_ID],1,FALSE)),"","Y")</f>
        <v>Y</v>
      </c>
      <c r="C265" s="58" t="str">
        <f>IF(ISERROR(VLOOKUP(Table6[[#This Row],[APPL_ID]],Sheet1!$C$2:$C$9,1,FALSE)),"","Y")</f>
        <v/>
      </c>
      <c r="D265" s="58" t="str">
        <f>IF(COUNTA(#REF!)&gt;0,"","Y")</f>
        <v/>
      </c>
      <c r="E265" t="s">
        <v>1531</v>
      </c>
      <c r="F265" t="s">
        <v>1532</v>
      </c>
      <c r="G265" t="s">
        <v>1195</v>
      </c>
      <c r="H265">
        <v>1</v>
      </c>
      <c r="I265">
        <v>1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0</v>
      </c>
      <c r="P265">
        <v>0</v>
      </c>
      <c r="Q265">
        <v>0</v>
      </c>
      <c r="R265">
        <v>0</v>
      </c>
      <c r="S265">
        <v>0</v>
      </c>
    </row>
    <row r="266" spans="1:19" x14ac:dyDescent="0.25">
      <c r="A266" t="s">
        <v>744</v>
      </c>
      <c r="B266" t="str">
        <f>IF(ISERROR(VLOOKUP(Table6[[#This Row],[APPL_ID]],IO_Riparian[APP_ID],1,FALSE)),"","Y")</f>
        <v>Y</v>
      </c>
      <c r="C266" s="58" t="str">
        <f>IF(ISERROR(VLOOKUP(Table6[[#This Row],[APPL_ID]],Sheet1!$C$2:$C$9,1,FALSE)),"","Y")</f>
        <v/>
      </c>
      <c r="D266" s="58" t="str">
        <f>IF(COUNTA(#REF!)&gt;0,"","Y")</f>
        <v/>
      </c>
      <c r="E266" t="s">
        <v>1531</v>
      </c>
      <c r="F266" t="s">
        <v>1533</v>
      </c>
      <c r="G266" t="s">
        <v>742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</row>
    <row r="267" spans="1:19" x14ac:dyDescent="0.25">
      <c r="A267" t="s">
        <v>1176</v>
      </c>
      <c r="B267" t="str">
        <f>IF(ISERROR(VLOOKUP(Table6[[#This Row],[APPL_ID]],IO_Riparian[APP_ID],1,FALSE)),"","Y")</f>
        <v>Y</v>
      </c>
      <c r="C267" s="58" t="str">
        <f>IF(ISERROR(VLOOKUP(Table6[[#This Row],[APPL_ID]],Sheet1!$C$2:$C$9,1,FALSE)),"","Y")</f>
        <v/>
      </c>
      <c r="D267" s="58" t="str">
        <f>IF(COUNTA(#REF!)&gt;0,"","Y")</f>
        <v/>
      </c>
      <c r="E267" t="s">
        <v>1531</v>
      </c>
      <c r="F267" t="s">
        <v>1532</v>
      </c>
      <c r="G267" t="s">
        <v>1177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</row>
    <row r="268" spans="1:19" x14ac:dyDescent="0.25">
      <c r="A268" t="s">
        <v>1199</v>
      </c>
      <c r="B268" t="str">
        <f>IF(ISERROR(VLOOKUP(Table6[[#This Row],[APPL_ID]],IO_Riparian[APP_ID],1,FALSE)),"","Y")</f>
        <v>Y</v>
      </c>
      <c r="C268" s="58" t="str">
        <f>IF(ISERROR(VLOOKUP(Table6[[#This Row],[APPL_ID]],Sheet1!$C$2:$C$9,1,FALSE)),"","Y")</f>
        <v/>
      </c>
      <c r="D268" s="58" t="str">
        <f>IF(COUNTA(#REF!)&gt;0,"","Y")</f>
        <v/>
      </c>
      <c r="E268" t="s">
        <v>1531</v>
      </c>
      <c r="F268" t="s">
        <v>1532</v>
      </c>
      <c r="G268" t="s">
        <v>1195</v>
      </c>
      <c r="H268">
        <v>0</v>
      </c>
      <c r="I268">
        <v>0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0</v>
      </c>
      <c r="P268">
        <v>0</v>
      </c>
      <c r="Q268">
        <v>0</v>
      </c>
      <c r="R268">
        <v>0</v>
      </c>
      <c r="S268">
        <v>0</v>
      </c>
    </row>
    <row r="269" spans="1:19" x14ac:dyDescent="0.25">
      <c r="A269" t="s">
        <v>896</v>
      </c>
      <c r="B269" t="str">
        <f>IF(ISERROR(VLOOKUP(Table6[[#This Row],[APPL_ID]],IO_Riparian[APP_ID],1,FALSE)),"","Y")</f>
        <v>Y</v>
      </c>
      <c r="C269" s="58" t="str">
        <f>IF(ISERROR(VLOOKUP(Table6[[#This Row],[APPL_ID]],Sheet1!$C$2:$C$9,1,FALSE)),"","Y")</f>
        <v/>
      </c>
      <c r="D269" s="58" t="str">
        <f>IF(COUNTA(#REF!)&gt;0,"","Y")</f>
        <v/>
      </c>
      <c r="E269" t="s">
        <v>1531</v>
      </c>
      <c r="F269" t="s">
        <v>1532</v>
      </c>
      <c r="G269" t="s">
        <v>57</v>
      </c>
      <c r="H269">
        <v>0</v>
      </c>
      <c r="I269">
        <v>0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0</v>
      </c>
      <c r="Q269">
        <v>0</v>
      </c>
      <c r="R269">
        <v>0</v>
      </c>
      <c r="S269">
        <v>0</v>
      </c>
    </row>
    <row r="270" spans="1:19" x14ac:dyDescent="0.25">
      <c r="A270" t="s">
        <v>701</v>
      </c>
      <c r="B270" t="str">
        <f>IF(ISERROR(VLOOKUP(Table6[[#This Row],[APPL_ID]],IO_Riparian[APP_ID],1,FALSE)),"","Y")</f>
        <v>Y</v>
      </c>
      <c r="C270" s="58" t="str">
        <f>IF(ISERROR(VLOOKUP(Table6[[#This Row],[APPL_ID]],Sheet1!$C$2:$C$9,1,FALSE)),"","Y")</f>
        <v/>
      </c>
      <c r="D270" s="58" t="str">
        <f>IF(COUNTA(#REF!)&gt;0,"","Y")</f>
        <v/>
      </c>
      <c r="E270" t="s">
        <v>1531</v>
      </c>
      <c r="F270" t="s">
        <v>1532</v>
      </c>
      <c r="G270" t="s">
        <v>57</v>
      </c>
      <c r="H270">
        <v>0</v>
      </c>
      <c r="I270">
        <v>0</v>
      </c>
      <c r="J270">
        <v>0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0</v>
      </c>
      <c r="Q270">
        <v>0</v>
      </c>
      <c r="R270">
        <v>0</v>
      </c>
      <c r="S270">
        <v>0</v>
      </c>
    </row>
    <row r="271" spans="1:19" x14ac:dyDescent="0.25">
      <c r="A271" t="s">
        <v>770</v>
      </c>
      <c r="B271" t="str">
        <f>IF(ISERROR(VLOOKUP(Table6[[#This Row],[APPL_ID]],IO_Riparian[APP_ID],1,FALSE)),"","Y")</f>
        <v>Y</v>
      </c>
      <c r="C271" s="58" t="str">
        <f>IF(ISERROR(VLOOKUP(Table6[[#This Row],[APPL_ID]],Sheet1!$C$2:$C$9,1,FALSE)),"","Y")</f>
        <v/>
      </c>
      <c r="D271" s="58" t="str">
        <f>IF(COUNTA(#REF!)&gt;0,"","Y")</f>
        <v/>
      </c>
      <c r="E271" t="s">
        <v>1531</v>
      </c>
      <c r="F271" t="s">
        <v>1532</v>
      </c>
      <c r="G271" t="s">
        <v>771</v>
      </c>
      <c r="H271">
        <v>0</v>
      </c>
      <c r="I271">
        <v>0</v>
      </c>
      <c r="J271">
        <v>0</v>
      </c>
      <c r="K271">
        <v>1</v>
      </c>
      <c r="L271">
        <v>1</v>
      </c>
      <c r="M271">
        <v>0</v>
      </c>
      <c r="N271">
        <v>1</v>
      </c>
      <c r="O271">
        <v>1</v>
      </c>
      <c r="P271">
        <v>0</v>
      </c>
      <c r="Q271">
        <v>0</v>
      </c>
      <c r="R271">
        <v>0</v>
      </c>
      <c r="S271">
        <v>0</v>
      </c>
    </row>
    <row r="272" spans="1:19" x14ac:dyDescent="0.25">
      <c r="A272" t="s">
        <v>710</v>
      </c>
      <c r="B272" t="str">
        <f>IF(ISERROR(VLOOKUP(Table6[[#This Row],[APPL_ID]],IO_Riparian[APP_ID],1,FALSE)),"","Y")</f>
        <v>Y</v>
      </c>
      <c r="C272" s="58" t="str">
        <f>IF(ISERROR(VLOOKUP(Table6[[#This Row],[APPL_ID]],Sheet1!$C$2:$C$9,1,FALSE)),"","Y")</f>
        <v/>
      </c>
      <c r="D272" s="58" t="str">
        <f>IF(COUNTA(#REF!)&gt;0,"","Y")</f>
        <v/>
      </c>
      <c r="E272" t="s">
        <v>1531</v>
      </c>
      <c r="F272" t="s">
        <v>1532</v>
      </c>
      <c r="G272" t="s">
        <v>57</v>
      </c>
      <c r="H272">
        <v>0</v>
      </c>
      <c r="I272">
        <v>0</v>
      </c>
      <c r="J272">
        <v>0</v>
      </c>
      <c r="K272">
        <v>1</v>
      </c>
      <c r="L272">
        <v>1</v>
      </c>
      <c r="M272">
        <v>1</v>
      </c>
      <c r="N272">
        <v>1</v>
      </c>
      <c r="O272">
        <v>1</v>
      </c>
      <c r="P272">
        <v>0</v>
      </c>
      <c r="Q272">
        <v>0</v>
      </c>
      <c r="R272">
        <v>0</v>
      </c>
      <c r="S272">
        <v>0</v>
      </c>
    </row>
    <row r="273" spans="1:19" x14ac:dyDescent="0.25">
      <c r="A273" t="s">
        <v>33</v>
      </c>
      <c r="B273" t="str">
        <f>IF(ISERROR(VLOOKUP(Table6[[#This Row],[APPL_ID]],IO_Riparian[APP_ID],1,FALSE)),"","Y")</f>
        <v>Y</v>
      </c>
      <c r="C273" s="58" t="str">
        <f>IF(ISERROR(VLOOKUP(Table6[[#This Row],[APPL_ID]],Sheet1!$C$2:$C$9,1,FALSE)),"","Y")</f>
        <v/>
      </c>
      <c r="D273" s="58" t="str">
        <f>IF(COUNTA(#REF!)&gt;0,"","Y")</f>
        <v/>
      </c>
      <c r="E273" t="s">
        <v>1531</v>
      </c>
      <c r="F273" t="s">
        <v>1532</v>
      </c>
      <c r="G273" t="s">
        <v>34</v>
      </c>
      <c r="H273">
        <v>1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1</v>
      </c>
      <c r="P273">
        <v>0</v>
      </c>
      <c r="Q273">
        <v>0</v>
      </c>
      <c r="R273">
        <v>0</v>
      </c>
      <c r="S273">
        <v>0</v>
      </c>
    </row>
    <row r="274" spans="1:19" x14ac:dyDescent="0.25">
      <c r="A274" t="s">
        <v>454</v>
      </c>
      <c r="B274" t="str">
        <f>IF(ISERROR(VLOOKUP(Table6[[#This Row],[APPL_ID]],IO_Riparian[APP_ID],1,FALSE)),"","Y")</f>
        <v>Y</v>
      </c>
      <c r="C274" s="58" t="str">
        <f>IF(ISERROR(VLOOKUP(Table6[[#This Row],[APPL_ID]],Sheet1!$C$2:$C$9,1,FALSE)),"","Y")</f>
        <v/>
      </c>
      <c r="D274" s="58" t="str">
        <f>IF(COUNTA(#REF!)&gt;0,"","Y")</f>
        <v/>
      </c>
      <c r="E274" t="s">
        <v>1531</v>
      </c>
      <c r="F274" t="s">
        <v>1532</v>
      </c>
      <c r="G274" t="s">
        <v>448</v>
      </c>
      <c r="H274">
        <v>1</v>
      </c>
      <c r="I274">
        <v>1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  <c r="P274">
        <v>0</v>
      </c>
      <c r="Q274">
        <v>0</v>
      </c>
      <c r="R274">
        <v>0</v>
      </c>
      <c r="S274">
        <v>0</v>
      </c>
    </row>
    <row r="275" spans="1:19" x14ac:dyDescent="0.25">
      <c r="A275" t="s">
        <v>1377</v>
      </c>
      <c r="B275" t="str">
        <f>IF(ISERROR(VLOOKUP(Table6[[#This Row],[APPL_ID]],IO_Riparian[APP_ID],1,FALSE)),"","Y")</f>
        <v>Y</v>
      </c>
      <c r="C275" s="58" t="str">
        <f>IF(ISERROR(VLOOKUP(Table6[[#This Row],[APPL_ID]],Sheet1!$C$2:$C$9,1,FALSE)),"","Y")</f>
        <v/>
      </c>
      <c r="D275" s="58" t="str">
        <f>IF(COUNTA(#REF!)&gt;0,"","Y")</f>
        <v/>
      </c>
      <c r="E275" t="s">
        <v>1531</v>
      </c>
      <c r="F275" t="s">
        <v>1532</v>
      </c>
      <c r="G275" t="s">
        <v>1378</v>
      </c>
    </row>
    <row r="276" spans="1:19" x14ac:dyDescent="0.25">
      <c r="A276" t="s">
        <v>455</v>
      </c>
      <c r="B276" t="str">
        <f>IF(ISERROR(VLOOKUP(Table6[[#This Row],[APPL_ID]],IO_Riparian[APP_ID],1,FALSE)),"","Y")</f>
        <v>Y</v>
      </c>
      <c r="C276" s="58" t="str">
        <f>IF(ISERROR(VLOOKUP(Table6[[#This Row],[APPL_ID]],Sheet1!$C$2:$C$9,1,FALSE)),"","Y")</f>
        <v/>
      </c>
      <c r="D276" s="58" t="str">
        <f>IF(COUNTA(#REF!)&gt;0,"","Y")</f>
        <v/>
      </c>
      <c r="E276" t="s">
        <v>1531</v>
      </c>
      <c r="F276" t="s">
        <v>1532</v>
      </c>
      <c r="G276" t="s">
        <v>448</v>
      </c>
      <c r="H276">
        <v>1</v>
      </c>
      <c r="I276">
        <v>1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  <c r="P276">
        <v>0</v>
      </c>
      <c r="Q276">
        <v>0</v>
      </c>
      <c r="R276">
        <v>0</v>
      </c>
      <c r="S276">
        <v>0</v>
      </c>
    </row>
    <row r="277" spans="1:19" x14ac:dyDescent="0.25">
      <c r="A277" t="s">
        <v>1379</v>
      </c>
      <c r="B277" t="str">
        <f>IF(ISERROR(VLOOKUP(Table6[[#This Row],[APPL_ID]],IO_Riparian[APP_ID],1,FALSE)),"","Y")</f>
        <v>Y</v>
      </c>
      <c r="C277" s="58" t="str">
        <f>IF(ISERROR(VLOOKUP(Table6[[#This Row],[APPL_ID]],Sheet1!$C$2:$C$9,1,FALSE)),"","Y")</f>
        <v/>
      </c>
      <c r="D277" s="58" t="str">
        <f>IF(COUNTA(#REF!)&gt;0,"","Y")</f>
        <v/>
      </c>
      <c r="E277" t="s">
        <v>1531</v>
      </c>
      <c r="F277" t="s">
        <v>1532</v>
      </c>
      <c r="G277" t="s">
        <v>1380</v>
      </c>
    </row>
    <row r="278" spans="1:19" x14ac:dyDescent="0.25">
      <c r="A278" t="s">
        <v>447</v>
      </c>
      <c r="B278" t="str">
        <f>IF(ISERROR(VLOOKUP(Table6[[#This Row],[APPL_ID]],IO_Riparian[APP_ID],1,FALSE)),"","Y")</f>
        <v>Y</v>
      </c>
      <c r="C278" s="58" t="str">
        <f>IF(ISERROR(VLOOKUP(Table6[[#This Row],[APPL_ID]],Sheet1!$C$2:$C$9,1,FALSE)),"","Y")</f>
        <v/>
      </c>
      <c r="D278" s="58" t="str">
        <f>IF(COUNTA(#REF!)&gt;0,"","Y")</f>
        <v/>
      </c>
      <c r="E278" t="s">
        <v>1531</v>
      </c>
      <c r="F278" t="s">
        <v>1532</v>
      </c>
      <c r="G278" t="s">
        <v>448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0</v>
      </c>
      <c r="Q278">
        <v>0</v>
      </c>
      <c r="R278">
        <v>0</v>
      </c>
      <c r="S278">
        <v>0</v>
      </c>
    </row>
    <row r="279" spans="1:19" x14ac:dyDescent="0.25">
      <c r="A279" t="s">
        <v>1368</v>
      </c>
      <c r="B279" t="str">
        <f>IF(ISERROR(VLOOKUP(Table6[[#This Row],[APPL_ID]],IO_Riparian[APP_ID],1,FALSE)),"","Y")</f>
        <v>Y</v>
      </c>
      <c r="C279" s="58" t="str">
        <f>IF(ISERROR(VLOOKUP(Table6[[#This Row],[APPL_ID]],Sheet1!$C$2:$C$9,1,FALSE)),"","Y")</f>
        <v/>
      </c>
      <c r="D279" s="58" t="str">
        <f>IF(COUNTA(#REF!)&gt;0,"","Y")</f>
        <v/>
      </c>
      <c r="E279" t="s">
        <v>1531</v>
      </c>
      <c r="F279" t="s">
        <v>1532</v>
      </c>
      <c r="G279" t="s">
        <v>448</v>
      </c>
      <c r="H279">
        <v>1</v>
      </c>
      <c r="I279">
        <v>0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  <c r="P279">
        <v>0</v>
      </c>
      <c r="Q279">
        <v>0</v>
      </c>
      <c r="R279">
        <v>0</v>
      </c>
      <c r="S279">
        <v>0</v>
      </c>
    </row>
    <row r="280" spans="1:19" x14ac:dyDescent="0.25">
      <c r="A280" t="s">
        <v>453</v>
      </c>
      <c r="B280" t="str">
        <f>IF(ISERROR(VLOOKUP(Table6[[#This Row],[APPL_ID]],IO_Riparian[APP_ID],1,FALSE)),"","Y")</f>
        <v>Y</v>
      </c>
      <c r="C280" s="58" t="str">
        <f>IF(ISERROR(VLOOKUP(Table6[[#This Row],[APPL_ID]],Sheet1!$C$2:$C$9,1,FALSE)),"","Y")</f>
        <v/>
      </c>
      <c r="D280" s="58" t="str">
        <f>IF(COUNTA(#REF!)&gt;0,"","Y")</f>
        <v/>
      </c>
      <c r="E280" t="s">
        <v>1531</v>
      </c>
      <c r="F280" t="s">
        <v>1532</v>
      </c>
      <c r="G280" t="s">
        <v>448</v>
      </c>
      <c r="H280">
        <v>1</v>
      </c>
      <c r="I280">
        <v>1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  <c r="P280">
        <v>0</v>
      </c>
      <c r="Q280">
        <v>0</v>
      </c>
      <c r="R280">
        <v>0</v>
      </c>
      <c r="S280">
        <v>0</v>
      </c>
    </row>
    <row r="281" spans="1:19" x14ac:dyDescent="0.25">
      <c r="A281" t="s">
        <v>253</v>
      </c>
      <c r="B281" t="str">
        <f>IF(ISERROR(VLOOKUP(Table6[[#This Row],[APPL_ID]],IO_Riparian[APP_ID],1,FALSE)),"","Y")</f>
        <v>Y</v>
      </c>
      <c r="C281" s="58" t="str">
        <f>IF(ISERROR(VLOOKUP(Table6[[#This Row],[APPL_ID]],Sheet1!$C$2:$C$9,1,FALSE)),"","Y")</f>
        <v/>
      </c>
      <c r="D281" s="58" t="str">
        <f>IF(COUNTA(#REF!)&gt;0,"","Y")</f>
        <v/>
      </c>
      <c r="E281" t="s">
        <v>1531</v>
      </c>
      <c r="F281" t="s">
        <v>1532</v>
      </c>
      <c r="G281" t="s">
        <v>254</v>
      </c>
      <c r="H281">
        <v>1</v>
      </c>
      <c r="I281">
        <v>1</v>
      </c>
      <c r="J281">
        <v>0</v>
      </c>
      <c r="K281">
        <v>1</v>
      </c>
      <c r="L281">
        <v>1</v>
      </c>
      <c r="M281">
        <v>1</v>
      </c>
      <c r="N281">
        <v>1</v>
      </c>
      <c r="O281">
        <v>1</v>
      </c>
      <c r="P281">
        <v>0</v>
      </c>
      <c r="Q281">
        <v>0</v>
      </c>
      <c r="R281">
        <v>0</v>
      </c>
      <c r="S281">
        <v>0</v>
      </c>
    </row>
    <row r="282" spans="1:19" x14ac:dyDescent="0.25">
      <c r="A282" t="s">
        <v>452</v>
      </c>
      <c r="B282" t="str">
        <f>IF(ISERROR(VLOOKUP(Table6[[#This Row],[APPL_ID]],IO_Riparian[APP_ID],1,FALSE)),"","Y")</f>
        <v>Y</v>
      </c>
      <c r="C282" s="58" t="str">
        <f>IF(ISERROR(VLOOKUP(Table6[[#This Row],[APPL_ID]],Sheet1!$C$2:$C$9,1,FALSE)),"","Y")</f>
        <v/>
      </c>
      <c r="D282" s="58" t="str">
        <f>IF(COUNTA(#REF!)&gt;0,"","Y")</f>
        <v/>
      </c>
      <c r="E282" t="s">
        <v>1531</v>
      </c>
      <c r="F282" t="s">
        <v>1532</v>
      </c>
      <c r="G282" t="s">
        <v>448</v>
      </c>
      <c r="H282">
        <v>1</v>
      </c>
      <c r="I282">
        <v>1</v>
      </c>
      <c r="J282">
        <v>1</v>
      </c>
      <c r="K282">
        <v>0</v>
      </c>
      <c r="L282">
        <v>1</v>
      </c>
      <c r="M282">
        <v>1</v>
      </c>
      <c r="N282">
        <v>1</v>
      </c>
      <c r="O282">
        <v>1</v>
      </c>
      <c r="P282">
        <v>0</v>
      </c>
      <c r="Q282">
        <v>0</v>
      </c>
      <c r="R282">
        <v>0</v>
      </c>
      <c r="S282">
        <v>0</v>
      </c>
    </row>
    <row r="283" spans="1:19" x14ac:dyDescent="0.25">
      <c r="A283" t="s">
        <v>75</v>
      </c>
      <c r="B283" t="str">
        <f>IF(ISERROR(VLOOKUP(Table6[[#This Row],[APPL_ID]],IO_Riparian[APP_ID],1,FALSE)),"","Y")</f>
        <v>Y</v>
      </c>
      <c r="C283" s="58" t="str">
        <f>IF(ISERROR(VLOOKUP(Table6[[#This Row],[APPL_ID]],Sheet1!$C$2:$C$9,1,FALSE)),"","Y")</f>
        <v/>
      </c>
      <c r="D283" s="58" t="str">
        <f>IF(COUNTA(#REF!)&gt;0,"","Y")</f>
        <v/>
      </c>
      <c r="E283" t="s">
        <v>1531</v>
      </c>
      <c r="F283" t="s">
        <v>1532</v>
      </c>
      <c r="G283" t="s">
        <v>57</v>
      </c>
      <c r="H283">
        <v>0</v>
      </c>
      <c r="I283">
        <v>0</v>
      </c>
      <c r="J283">
        <v>0</v>
      </c>
      <c r="K283">
        <v>1</v>
      </c>
      <c r="L283">
        <v>1</v>
      </c>
      <c r="M283">
        <v>1</v>
      </c>
      <c r="N283">
        <v>1</v>
      </c>
      <c r="O283">
        <v>1</v>
      </c>
      <c r="P283">
        <v>0</v>
      </c>
      <c r="Q283">
        <v>0</v>
      </c>
      <c r="R283">
        <v>0</v>
      </c>
      <c r="S283">
        <v>0</v>
      </c>
    </row>
    <row r="284" spans="1:19" x14ac:dyDescent="0.25">
      <c r="A284" t="s">
        <v>798</v>
      </c>
      <c r="B284" t="str">
        <f>IF(ISERROR(VLOOKUP(Table6[[#This Row],[APPL_ID]],IO_Riparian[APP_ID],1,FALSE)),"","Y")</f>
        <v>Y</v>
      </c>
      <c r="C284" s="58" t="str">
        <f>IF(ISERROR(VLOOKUP(Table6[[#This Row],[APPL_ID]],Sheet1!$C$2:$C$9,1,FALSE)),"","Y")</f>
        <v/>
      </c>
      <c r="D284" s="58" t="str">
        <f>IF(COUNTA(#REF!)&gt;0,"","Y")</f>
        <v/>
      </c>
      <c r="E284" t="s">
        <v>1531</v>
      </c>
      <c r="F284" t="s">
        <v>1532</v>
      </c>
      <c r="G284" t="s">
        <v>771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1</v>
      </c>
      <c r="N284">
        <v>1</v>
      </c>
      <c r="O284">
        <v>1</v>
      </c>
      <c r="P284">
        <v>0</v>
      </c>
      <c r="Q284">
        <v>0</v>
      </c>
      <c r="R284">
        <v>0</v>
      </c>
      <c r="S284">
        <v>0</v>
      </c>
    </row>
    <row r="285" spans="1:19" x14ac:dyDescent="0.25">
      <c r="A285" t="s">
        <v>319</v>
      </c>
      <c r="B285" t="str">
        <f>IF(ISERROR(VLOOKUP(Table6[[#This Row],[APPL_ID]],IO_Riparian[APP_ID],1,FALSE)),"","Y")</f>
        <v>Y</v>
      </c>
      <c r="C285" s="58" t="str">
        <f>IF(ISERROR(VLOOKUP(Table6[[#This Row],[APPL_ID]],Sheet1!$C$2:$C$9,1,FALSE)),"","Y")</f>
        <v/>
      </c>
      <c r="D285" s="58" t="str">
        <f>IF(COUNTA(#REF!)&gt;0,"","Y")</f>
        <v/>
      </c>
      <c r="E285" t="s">
        <v>1531</v>
      </c>
      <c r="F285" t="s">
        <v>1532</v>
      </c>
      <c r="G285" t="s">
        <v>108</v>
      </c>
      <c r="H285">
        <v>1</v>
      </c>
      <c r="I285">
        <v>1</v>
      </c>
      <c r="J285">
        <v>0</v>
      </c>
      <c r="K285">
        <v>1</v>
      </c>
      <c r="L285">
        <v>1</v>
      </c>
      <c r="M285">
        <v>1</v>
      </c>
      <c r="N285">
        <v>1</v>
      </c>
      <c r="O285">
        <v>0</v>
      </c>
      <c r="P285">
        <v>0</v>
      </c>
      <c r="Q285">
        <v>0</v>
      </c>
      <c r="R285">
        <v>0</v>
      </c>
      <c r="S285">
        <v>0</v>
      </c>
    </row>
    <row r="286" spans="1:19" x14ac:dyDescent="0.25">
      <c r="A286" t="s">
        <v>604</v>
      </c>
      <c r="B286" t="str">
        <f>IF(ISERROR(VLOOKUP(Table6[[#This Row],[APPL_ID]],IO_Riparian[APP_ID],1,FALSE)),"","Y")</f>
        <v>Y</v>
      </c>
      <c r="C286" s="58" t="str">
        <f>IF(ISERROR(VLOOKUP(Table6[[#This Row],[APPL_ID]],Sheet1!$C$2:$C$9,1,FALSE)),"","Y")</f>
        <v/>
      </c>
      <c r="D286" s="58" t="str">
        <f>IF(COUNTA(#REF!)&gt;0,"","Y")</f>
        <v/>
      </c>
      <c r="E286" t="s">
        <v>1531</v>
      </c>
      <c r="F286" t="s">
        <v>1532</v>
      </c>
      <c r="G286" t="s">
        <v>605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</row>
    <row r="287" spans="1:19" x14ac:dyDescent="0.25">
      <c r="A287" t="s">
        <v>335</v>
      </c>
      <c r="B287" t="str">
        <f>IF(ISERROR(VLOOKUP(Table6[[#This Row],[APPL_ID]],IO_Riparian[APP_ID],1,FALSE)),"","Y")</f>
        <v>Y</v>
      </c>
      <c r="C287" s="58" t="str">
        <f>IF(ISERROR(VLOOKUP(Table6[[#This Row],[APPL_ID]],Sheet1!$C$2:$C$9,1,FALSE)),"","Y")</f>
        <v/>
      </c>
      <c r="D287" s="58" t="str">
        <f>IF(COUNTA(#REF!)&gt;0,"","Y")</f>
        <v/>
      </c>
      <c r="E287" t="s">
        <v>1531</v>
      </c>
      <c r="F287" t="s">
        <v>1532</v>
      </c>
      <c r="G287" t="s">
        <v>108</v>
      </c>
      <c r="H287">
        <v>1</v>
      </c>
      <c r="I287">
        <v>1</v>
      </c>
      <c r="J287">
        <v>0</v>
      </c>
      <c r="K287">
        <v>1</v>
      </c>
      <c r="L287">
        <v>1</v>
      </c>
      <c r="M287">
        <v>1</v>
      </c>
      <c r="N287">
        <v>1</v>
      </c>
      <c r="O287">
        <v>0</v>
      </c>
      <c r="P287">
        <v>0</v>
      </c>
      <c r="Q287">
        <v>0</v>
      </c>
      <c r="R287">
        <v>0</v>
      </c>
      <c r="S287">
        <v>0</v>
      </c>
    </row>
    <row r="288" spans="1:19" x14ac:dyDescent="0.25">
      <c r="A288" t="s">
        <v>608</v>
      </c>
      <c r="B288" t="str">
        <f>IF(ISERROR(VLOOKUP(Table6[[#This Row],[APPL_ID]],IO_Riparian[APP_ID],1,FALSE)),"","Y")</f>
        <v>Y</v>
      </c>
      <c r="C288" s="58" t="str">
        <f>IF(ISERROR(VLOOKUP(Table6[[#This Row],[APPL_ID]],Sheet1!$C$2:$C$9,1,FALSE)),"","Y")</f>
        <v/>
      </c>
      <c r="D288" s="58" t="str">
        <f>IF(COUNTA(#REF!)&gt;0,"","Y")</f>
        <v/>
      </c>
      <c r="E288" t="s">
        <v>1531</v>
      </c>
      <c r="F288" t="s">
        <v>1532</v>
      </c>
      <c r="G288" t="s">
        <v>605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</row>
    <row r="289" spans="1:19" x14ac:dyDescent="0.25">
      <c r="A289" t="s">
        <v>609</v>
      </c>
      <c r="B289" t="str">
        <f>IF(ISERROR(VLOOKUP(Table6[[#This Row],[APPL_ID]],IO_Riparian[APP_ID],1,FALSE)),"","Y")</f>
        <v>Y</v>
      </c>
      <c r="C289" s="58" t="str">
        <f>IF(ISERROR(VLOOKUP(Table6[[#This Row],[APPL_ID]],Sheet1!$C$2:$C$9,1,FALSE)),"","Y")</f>
        <v/>
      </c>
      <c r="D289" s="58" t="str">
        <f>IF(COUNTA(#REF!)&gt;0,"","Y")</f>
        <v/>
      </c>
      <c r="E289" t="s">
        <v>1531</v>
      </c>
      <c r="F289" t="s">
        <v>1533</v>
      </c>
      <c r="G289" t="s">
        <v>605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</row>
    <row r="290" spans="1:19" x14ac:dyDescent="0.25">
      <c r="A290" t="s">
        <v>459</v>
      </c>
      <c r="B290" t="str">
        <f>IF(ISERROR(VLOOKUP(Table6[[#This Row],[APPL_ID]],IO_Riparian[APP_ID],1,FALSE)),"","Y")</f>
        <v>Y</v>
      </c>
      <c r="C290" s="58" t="str">
        <f>IF(ISERROR(VLOOKUP(Table6[[#This Row],[APPL_ID]],Sheet1!$C$2:$C$9,1,FALSE)),"","Y")</f>
        <v/>
      </c>
      <c r="D290" s="58" t="str">
        <f>IF(COUNTA(#REF!)&gt;0,"","Y")</f>
        <v/>
      </c>
      <c r="E290" t="s">
        <v>1531</v>
      </c>
      <c r="F290" t="s">
        <v>1532</v>
      </c>
      <c r="G290" t="s">
        <v>448</v>
      </c>
      <c r="H290">
        <v>1</v>
      </c>
      <c r="I290">
        <v>1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  <c r="P290">
        <v>0</v>
      </c>
      <c r="Q290">
        <v>0</v>
      </c>
      <c r="R290">
        <v>0</v>
      </c>
      <c r="S290">
        <v>0</v>
      </c>
    </row>
    <row r="291" spans="1:19" x14ac:dyDescent="0.25">
      <c r="A291" t="s">
        <v>347</v>
      </c>
      <c r="B291" t="str">
        <f>IF(ISERROR(VLOOKUP(Table6[[#This Row],[APPL_ID]],IO_Riparian[APP_ID],1,FALSE)),"","Y")</f>
        <v>Y</v>
      </c>
      <c r="C291" s="58" t="str">
        <f>IF(ISERROR(VLOOKUP(Table6[[#This Row],[APPL_ID]],Sheet1!$C$2:$C$9,1,FALSE)),"","Y")</f>
        <v/>
      </c>
      <c r="D291" s="58" t="str">
        <f>IF(COUNTA(#REF!)&gt;0,"","Y")</f>
        <v/>
      </c>
      <c r="E291" t="s">
        <v>1531</v>
      </c>
      <c r="F291" t="s">
        <v>1532</v>
      </c>
      <c r="G291" t="s">
        <v>108</v>
      </c>
      <c r="H291">
        <v>1</v>
      </c>
      <c r="I291">
        <v>0</v>
      </c>
      <c r="J291">
        <v>1</v>
      </c>
      <c r="K291">
        <v>0</v>
      </c>
      <c r="L291">
        <v>1</v>
      </c>
      <c r="M291">
        <v>1</v>
      </c>
      <c r="N291">
        <v>1</v>
      </c>
      <c r="O291">
        <v>0</v>
      </c>
      <c r="P291">
        <v>0</v>
      </c>
      <c r="Q291">
        <v>0</v>
      </c>
      <c r="R291">
        <v>0</v>
      </c>
      <c r="S291">
        <v>0</v>
      </c>
    </row>
    <row r="292" spans="1:19" x14ac:dyDescent="0.25">
      <c r="A292" t="s">
        <v>365</v>
      </c>
      <c r="B292" t="str">
        <f>IF(ISERROR(VLOOKUP(Table6[[#This Row],[APPL_ID]],IO_Riparian[APP_ID],1,FALSE)),"","Y")</f>
        <v>Y</v>
      </c>
      <c r="C292" s="58" t="str">
        <f>IF(ISERROR(VLOOKUP(Table6[[#This Row],[APPL_ID]],Sheet1!$C$2:$C$9,1,FALSE)),"","Y")</f>
        <v/>
      </c>
      <c r="D292" s="58" t="str">
        <f>IF(COUNTA(#REF!)&gt;0,"","Y")</f>
        <v/>
      </c>
      <c r="E292" t="s">
        <v>1531</v>
      </c>
      <c r="F292" t="s">
        <v>1532</v>
      </c>
      <c r="G292" t="s">
        <v>108</v>
      </c>
      <c r="H292">
        <v>1</v>
      </c>
      <c r="I292">
        <v>1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0</v>
      </c>
      <c r="P292">
        <v>0</v>
      </c>
      <c r="Q292">
        <v>0</v>
      </c>
      <c r="R292">
        <v>0</v>
      </c>
      <c r="S292">
        <v>0</v>
      </c>
    </row>
    <row r="293" spans="1:19" x14ac:dyDescent="0.25">
      <c r="A293" t="s">
        <v>993</v>
      </c>
      <c r="B293" t="str">
        <f>IF(ISERROR(VLOOKUP(Table6[[#This Row],[APPL_ID]],IO_Riparian[APP_ID],1,FALSE)),"","Y")</f>
        <v>Y</v>
      </c>
      <c r="C293" s="58" t="str">
        <f>IF(ISERROR(VLOOKUP(Table6[[#This Row],[APPL_ID]],Sheet1!$C$2:$C$9,1,FALSE)),"","Y")</f>
        <v/>
      </c>
      <c r="D293" s="58" t="str">
        <f>IF(COUNTA(#REF!)&gt;0,"","Y")</f>
        <v/>
      </c>
      <c r="E293" t="s">
        <v>1531</v>
      </c>
      <c r="F293" t="s">
        <v>1532</v>
      </c>
      <c r="G293" t="s">
        <v>994</v>
      </c>
      <c r="H293">
        <v>0</v>
      </c>
      <c r="I293">
        <v>0</v>
      </c>
      <c r="J293">
        <v>0</v>
      </c>
      <c r="K293">
        <v>1</v>
      </c>
      <c r="L293">
        <v>1</v>
      </c>
      <c r="M293">
        <v>1</v>
      </c>
      <c r="N293">
        <v>1</v>
      </c>
      <c r="O293">
        <v>0</v>
      </c>
      <c r="P293">
        <v>0</v>
      </c>
      <c r="Q293">
        <v>0</v>
      </c>
      <c r="R293">
        <v>0</v>
      </c>
      <c r="S293">
        <v>0</v>
      </c>
    </row>
    <row r="294" spans="1:19" x14ac:dyDescent="0.25">
      <c r="A294" t="s">
        <v>388</v>
      </c>
      <c r="B294" t="str">
        <f>IF(ISERROR(VLOOKUP(Table6[[#This Row],[APPL_ID]],IO_Riparian[APP_ID],1,FALSE)),"","Y")</f>
        <v>Y</v>
      </c>
      <c r="C294" s="58" t="str">
        <f>IF(ISERROR(VLOOKUP(Table6[[#This Row],[APPL_ID]],Sheet1!$C$2:$C$9,1,FALSE)),"","Y")</f>
        <v/>
      </c>
      <c r="D294" s="58" t="str">
        <f>IF(COUNTA(#REF!)&gt;0,"","Y")</f>
        <v/>
      </c>
      <c r="E294" t="s">
        <v>1531</v>
      </c>
      <c r="F294" t="s">
        <v>1532</v>
      </c>
      <c r="G294" t="s">
        <v>108</v>
      </c>
      <c r="H294">
        <v>0</v>
      </c>
      <c r="I294">
        <v>0</v>
      </c>
      <c r="J294">
        <v>0</v>
      </c>
      <c r="K294">
        <v>1</v>
      </c>
      <c r="L294">
        <v>1</v>
      </c>
      <c r="M294">
        <v>1</v>
      </c>
      <c r="N294">
        <v>1</v>
      </c>
      <c r="O294">
        <v>0</v>
      </c>
      <c r="P294">
        <v>0</v>
      </c>
      <c r="Q294">
        <v>0</v>
      </c>
      <c r="R294">
        <v>0</v>
      </c>
      <c r="S294">
        <v>0</v>
      </c>
    </row>
    <row r="295" spans="1:19" x14ac:dyDescent="0.25">
      <c r="A295" t="s">
        <v>945</v>
      </c>
      <c r="B295" t="str">
        <f>IF(ISERROR(VLOOKUP(Table6[[#This Row],[APPL_ID]],IO_Riparian[APP_ID],1,FALSE)),"","Y")</f>
        <v>Y</v>
      </c>
      <c r="C295" s="58" t="str">
        <f>IF(ISERROR(VLOOKUP(Table6[[#This Row],[APPL_ID]],Sheet1!$C$2:$C$9,1,FALSE)),"","Y")</f>
        <v/>
      </c>
      <c r="D295" s="58" t="str">
        <f>IF(COUNTA(#REF!)&gt;0,"","Y")</f>
        <v/>
      </c>
      <c r="E295" t="s">
        <v>1531</v>
      </c>
      <c r="F295" t="s">
        <v>1532</v>
      </c>
      <c r="G295" t="s">
        <v>946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</row>
    <row r="296" spans="1:19" x14ac:dyDescent="0.25">
      <c r="A296" t="s">
        <v>107</v>
      </c>
      <c r="B296" t="str">
        <f>IF(ISERROR(VLOOKUP(Table6[[#This Row],[APPL_ID]],IO_Riparian[APP_ID],1,FALSE)),"","Y")</f>
        <v>Y</v>
      </c>
      <c r="C296" s="58" t="str">
        <f>IF(ISERROR(VLOOKUP(Table6[[#This Row],[APPL_ID]],Sheet1!$C$2:$C$9,1,FALSE)),"","Y")</f>
        <v/>
      </c>
      <c r="D296" s="58" t="str">
        <f>IF(COUNTA(#REF!)&gt;0,"","Y")</f>
        <v/>
      </c>
      <c r="E296" t="s">
        <v>1531</v>
      </c>
      <c r="F296" t="s">
        <v>1532</v>
      </c>
      <c r="G296" t="s">
        <v>108</v>
      </c>
      <c r="H296">
        <v>0</v>
      </c>
      <c r="I296">
        <v>0</v>
      </c>
      <c r="J296">
        <v>0</v>
      </c>
      <c r="K296">
        <v>1</v>
      </c>
      <c r="L296">
        <v>1</v>
      </c>
      <c r="M296">
        <v>1</v>
      </c>
      <c r="N296">
        <v>1</v>
      </c>
      <c r="O296">
        <v>1</v>
      </c>
      <c r="P296">
        <v>0</v>
      </c>
      <c r="Q296">
        <v>0</v>
      </c>
      <c r="R296">
        <v>0</v>
      </c>
      <c r="S296">
        <v>0</v>
      </c>
    </row>
    <row r="297" spans="1:19" x14ac:dyDescent="0.25">
      <c r="A297" t="s">
        <v>293</v>
      </c>
      <c r="B297" t="str">
        <f>IF(ISERROR(VLOOKUP(Table6[[#This Row],[APPL_ID]],IO_Riparian[APP_ID],1,FALSE)),"","Y")</f>
        <v>Y</v>
      </c>
      <c r="C297" s="58" t="str">
        <f>IF(ISERROR(VLOOKUP(Table6[[#This Row],[APPL_ID]],Sheet1!$C$2:$C$9,1,FALSE)),"","Y")</f>
        <v/>
      </c>
      <c r="D297" s="58" t="str">
        <f>IF(COUNTA(#REF!)&gt;0,"","Y")</f>
        <v/>
      </c>
      <c r="E297" t="s">
        <v>1531</v>
      </c>
      <c r="F297" t="s">
        <v>1532</v>
      </c>
      <c r="G297" t="s">
        <v>294</v>
      </c>
    </row>
    <row r="298" spans="1:19" x14ac:dyDescent="0.25">
      <c r="A298" t="s">
        <v>785</v>
      </c>
      <c r="B298" t="str">
        <f>IF(ISERROR(VLOOKUP(Table6[[#This Row],[APPL_ID]],IO_Riparian[APP_ID],1,FALSE)),"","Y")</f>
        <v>Y</v>
      </c>
      <c r="C298" s="58" t="str">
        <f>IF(ISERROR(VLOOKUP(Table6[[#This Row],[APPL_ID]],Sheet1!$C$2:$C$9,1,FALSE)),"","Y")</f>
        <v/>
      </c>
      <c r="D298" s="58" t="str">
        <f>IF(COUNTA(#REF!)&gt;0,"","Y")</f>
        <v/>
      </c>
      <c r="E298" t="s">
        <v>1531</v>
      </c>
      <c r="F298" t="s">
        <v>1533</v>
      </c>
      <c r="G298" t="s">
        <v>786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</row>
    <row r="299" spans="1:19" x14ac:dyDescent="0.25">
      <c r="A299" t="s">
        <v>1227</v>
      </c>
      <c r="B299" t="str">
        <f>IF(ISERROR(VLOOKUP(Table6[[#This Row],[APPL_ID]],IO_Riparian[APP_ID],1,FALSE)),"","Y")</f>
        <v>Y</v>
      </c>
      <c r="C299" s="58" t="str">
        <f>IF(ISERROR(VLOOKUP(Table6[[#This Row],[APPL_ID]],Sheet1!$C$2:$C$9,1,FALSE)),"","Y")</f>
        <v/>
      </c>
      <c r="D299" s="58" t="str">
        <f>IF(COUNTA(#REF!)&gt;0,"","Y")</f>
        <v/>
      </c>
      <c r="E299" t="s">
        <v>1531</v>
      </c>
      <c r="F299" t="s">
        <v>1533</v>
      </c>
      <c r="G299" t="s">
        <v>1228</v>
      </c>
      <c r="H299">
        <v>0</v>
      </c>
      <c r="I299">
        <v>0</v>
      </c>
      <c r="J299">
        <v>0</v>
      </c>
      <c r="K299">
        <v>1</v>
      </c>
      <c r="L299">
        <v>1</v>
      </c>
      <c r="M299">
        <v>1</v>
      </c>
      <c r="N299">
        <v>1</v>
      </c>
      <c r="O299">
        <v>1</v>
      </c>
      <c r="P299">
        <v>0</v>
      </c>
      <c r="Q299">
        <v>0</v>
      </c>
      <c r="R299">
        <v>0</v>
      </c>
      <c r="S299">
        <v>0</v>
      </c>
    </row>
    <row r="300" spans="1:19" x14ac:dyDescent="0.25">
      <c r="A300" t="s">
        <v>675</v>
      </c>
      <c r="B300" t="str">
        <f>IF(ISERROR(VLOOKUP(Table6[[#This Row],[APPL_ID]],IO_Riparian[APP_ID],1,FALSE)),"","Y")</f>
        <v>Y</v>
      </c>
      <c r="C300" s="58" t="str">
        <f>IF(ISERROR(VLOOKUP(Table6[[#This Row],[APPL_ID]],Sheet1!$C$2:$C$9,1,FALSE)),"","Y")</f>
        <v/>
      </c>
      <c r="D300" s="58" t="str">
        <f>IF(COUNTA(#REF!)&gt;0,"","Y")</f>
        <v/>
      </c>
      <c r="E300" t="s">
        <v>1531</v>
      </c>
      <c r="F300" t="s">
        <v>1533</v>
      </c>
      <c r="G300" t="s">
        <v>676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</row>
    <row r="301" spans="1:19" x14ac:dyDescent="0.25">
      <c r="A301" t="s">
        <v>109</v>
      </c>
      <c r="B301" t="str">
        <f>IF(ISERROR(VLOOKUP(Table6[[#This Row],[APPL_ID]],IO_Riparian[APP_ID],1,FALSE)),"","Y")</f>
        <v>Y</v>
      </c>
      <c r="C301" s="58" t="str">
        <f>IF(ISERROR(VLOOKUP(Table6[[#This Row],[APPL_ID]],Sheet1!$C$2:$C$9,1,FALSE)),"","Y")</f>
        <v/>
      </c>
      <c r="D301" s="58" t="str">
        <f>IF(COUNTA(#REF!)&gt;0,"","Y")</f>
        <v/>
      </c>
      <c r="E301" t="s">
        <v>1531</v>
      </c>
      <c r="F301" t="s">
        <v>1532</v>
      </c>
      <c r="G301" t="s">
        <v>108</v>
      </c>
    </row>
    <row r="302" spans="1:19" x14ac:dyDescent="0.25">
      <c r="A302" t="s">
        <v>688</v>
      </c>
      <c r="B302" t="str">
        <f>IF(ISERROR(VLOOKUP(Table6[[#This Row],[APPL_ID]],IO_Riparian[APP_ID],1,FALSE)),"","Y")</f>
        <v>Y</v>
      </c>
      <c r="C302" s="58" t="str">
        <f>IF(ISERROR(VLOOKUP(Table6[[#This Row],[APPL_ID]],Sheet1!$C$2:$C$9,1,FALSE)),"","Y")</f>
        <v/>
      </c>
      <c r="D302" s="58" t="str">
        <f>IF(COUNTA(#REF!)&gt;0,"","Y")</f>
        <v/>
      </c>
      <c r="E302" t="s">
        <v>1531</v>
      </c>
      <c r="F302" t="s">
        <v>1533</v>
      </c>
      <c r="G302" t="s">
        <v>689</v>
      </c>
    </row>
    <row r="303" spans="1:19" x14ac:dyDescent="0.25">
      <c r="A303" t="s">
        <v>679</v>
      </c>
      <c r="B303" t="str">
        <f>IF(ISERROR(VLOOKUP(Table6[[#This Row],[APPL_ID]],IO_Riparian[APP_ID],1,FALSE)),"","Y")</f>
        <v>Y</v>
      </c>
      <c r="C303" s="58" t="str">
        <f>IF(ISERROR(VLOOKUP(Table6[[#This Row],[APPL_ID]],Sheet1!$C$2:$C$9,1,FALSE)),"","Y")</f>
        <v/>
      </c>
      <c r="D303" s="58" t="str">
        <f>IF(COUNTA(#REF!)&gt;0,"","Y")</f>
        <v/>
      </c>
      <c r="E303" t="s">
        <v>1531</v>
      </c>
      <c r="F303" t="s">
        <v>1533</v>
      </c>
      <c r="G303" t="s">
        <v>676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</row>
    <row r="304" spans="1:19" x14ac:dyDescent="0.25">
      <c r="A304" t="s">
        <v>110</v>
      </c>
      <c r="B304" t="str">
        <f>IF(ISERROR(VLOOKUP(Table6[[#This Row],[APPL_ID]],IO_Riparian[APP_ID],1,FALSE)),"","Y")</f>
        <v>Y</v>
      </c>
      <c r="C304" s="58" t="str">
        <f>IF(ISERROR(VLOOKUP(Table6[[#This Row],[APPL_ID]],Sheet1!$C$2:$C$9,1,FALSE)),"","Y")</f>
        <v/>
      </c>
      <c r="D304" s="58" t="str">
        <f>IF(COUNTA(#REF!)&gt;0,"","Y")</f>
        <v/>
      </c>
      <c r="E304" t="s">
        <v>1531</v>
      </c>
      <c r="F304" t="s">
        <v>1532</v>
      </c>
      <c r="G304" t="s">
        <v>108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</row>
    <row r="305" spans="1:19" x14ac:dyDescent="0.25">
      <c r="A305" t="s">
        <v>1407</v>
      </c>
      <c r="B305" t="str">
        <f>IF(ISERROR(VLOOKUP(Table6[[#This Row],[APPL_ID]],IO_Riparian[APP_ID],1,FALSE)),"","Y")</f>
        <v>Y</v>
      </c>
      <c r="C305" s="58" t="str">
        <f>IF(ISERROR(VLOOKUP(Table6[[#This Row],[APPL_ID]],Sheet1!$C$2:$C$9,1,FALSE)),"","Y")</f>
        <v/>
      </c>
      <c r="D305" s="58" t="str">
        <f>IF(COUNTA(#REF!)&gt;0,"","Y")</f>
        <v/>
      </c>
      <c r="E305" t="s">
        <v>1531</v>
      </c>
      <c r="F305" t="s">
        <v>1533</v>
      </c>
      <c r="G305" t="s">
        <v>1408</v>
      </c>
      <c r="H305">
        <v>0</v>
      </c>
      <c r="I305">
        <v>0</v>
      </c>
      <c r="J305">
        <v>0</v>
      </c>
      <c r="K305">
        <v>1</v>
      </c>
      <c r="L305">
        <v>1</v>
      </c>
      <c r="M305">
        <v>1</v>
      </c>
      <c r="N305">
        <v>1</v>
      </c>
      <c r="O305">
        <v>1</v>
      </c>
      <c r="P305">
        <v>0</v>
      </c>
      <c r="Q305">
        <v>0</v>
      </c>
      <c r="R305">
        <v>0</v>
      </c>
      <c r="S305">
        <v>0</v>
      </c>
    </row>
    <row r="306" spans="1:19" x14ac:dyDescent="0.25">
      <c r="A306" t="s">
        <v>1237</v>
      </c>
      <c r="B306" t="str">
        <f>IF(ISERROR(VLOOKUP(Table6[[#This Row],[APPL_ID]],IO_Riparian[APP_ID],1,FALSE)),"","Y")</f>
        <v>Y</v>
      </c>
      <c r="C306" s="58" t="str">
        <f>IF(ISERROR(VLOOKUP(Table6[[#This Row],[APPL_ID]],Sheet1!$C$2:$C$9,1,FALSE)),"","Y")</f>
        <v/>
      </c>
      <c r="D306" s="58" t="str">
        <f>IF(COUNTA(#REF!)&gt;0,"","Y")</f>
        <v/>
      </c>
      <c r="E306" t="s">
        <v>1531</v>
      </c>
      <c r="F306" t="s">
        <v>1533</v>
      </c>
      <c r="G306" t="s">
        <v>1228</v>
      </c>
      <c r="H306">
        <v>0</v>
      </c>
      <c r="I306">
        <v>0</v>
      </c>
      <c r="J306">
        <v>0</v>
      </c>
      <c r="K306">
        <v>1</v>
      </c>
      <c r="L306">
        <v>1</v>
      </c>
      <c r="M306">
        <v>1</v>
      </c>
      <c r="N306">
        <v>1</v>
      </c>
      <c r="O306">
        <v>1</v>
      </c>
      <c r="P306">
        <v>0</v>
      </c>
      <c r="Q306">
        <v>0</v>
      </c>
      <c r="R306">
        <v>0</v>
      </c>
      <c r="S306">
        <v>0</v>
      </c>
    </row>
    <row r="307" spans="1:19" x14ac:dyDescent="0.25">
      <c r="A307" t="s">
        <v>111</v>
      </c>
      <c r="B307" t="str">
        <f>IF(ISERROR(VLOOKUP(Table6[[#This Row],[APPL_ID]],IO_Riparian[APP_ID],1,FALSE)),"","Y")</f>
        <v>Y</v>
      </c>
      <c r="C307" s="58" t="str">
        <f>IF(ISERROR(VLOOKUP(Table6[[#This Row],[APPL_ID]],Sheet1!$C$2:$C$9,1,FALSE)),"","Y")</f>
        <v/>
      </c>
      <c r="D307" s="58" t="str">
        <f>IF(COUNTA(#REF!)&gt;0,"","Y")</f>
        <v/>
      </c>
      <c r="E307" t="s">
        <v>1531</v>
      </c>
      <c r="F307" t="s">
        <v>1532</v>
      </c>
      <c r="G307" t="s">
        <v>108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</row>
    <row r="308" spans="1:19" x14ac:dyDescent="0.25">
      <c r="A308" t="s">
        <v>1349</v>
      </c>
      <c r="B308" t="str">
        <f>IF(ISERROR(VLOOKUP(Table6[[#This Row],[APPL_ID]],IO_Riparian[APP_ID],1,FALSE)),"","Y")</f>
        <v>Y</v>
      </c>
      <c r="C308" s="58" t="str">
        <f>IF(ISERROR(VLOOKUP(Table6[[#This Row],[APPL_ID]],Sheet1!$C$2:$C$9,1,FALSE)),"","Y")</f>
        <v/>
      </c>
      <c r="D308" s="58" t="str">
        <f>IF(COUNTA(#REF!)&gt;0,"","Y")</f>
        <v/>
      </c>
      <c r="E308" t="s">
        <v>1531</v>
      </c>
      <c r="F308" t="s">
        <v>1532</v>
      </c>
      <c r="G308" t="s">
        <v>1350</v>
      </c>
      <c r="H308">
        <v>0</v>
      </c>
      <c r="I308">
        <v>0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0</v>
      </c>
      <c r="P308">
        <v>0</v>
      </c>
      <c r="Q308">
        <v>0</v>
      </c>
      <c r="R308">
        <v>0</v>
      </c>
      <c r="S308">
        <v>0</v>
      </c>
    </row>
    <row r="309" spans="1:19" x14ac:dyDescent="0.25">
      <c r="A309" t="s">
        <v>824</v>
      </c>
      <c r="B309" t="str">
        <f>IF(ISERROR(VLOOKUP(Table6[[#This Row],[APPL_ID]],IO_Riparian[APP_ID],1,FALSE)),"","Y")</f>
        <v>Y</v>
      </c>
      <c r="C309" s="58" t="str">
        <f>IF(ISERROR(VLOOKUP(Table6[[#This Row],[APPL_ID]],Sheet1!$C$2:$C$9,1,FALSE)),"","Y")</f>
        <v/>
      </c>
      <c r="D309" s="58" t="str">
        <f>IF(COUNTA(#REF!)&gt;0,"","Y")</f>
        <v/>
      </c>
      <c r="E309" t="s">
        <v>1531</v>
      </c>
      <c r="F309" t="s">
        <v>1533</v>
      </c>
      <c r="G309" t="s">
        <v>825</v>
      </c>
    </row>
    <row r="310" spans="1:19" x14ac:dyDescent="0.25">
      <c r="A310" t="s">
        <v>112</v>
      </c>
      <c r="B310" t="str">
        <f>IF(ISERROR(VLOOKUP(Table6[[#This Row],[APPL_ID]],IO_Riparian[APP_ID],1,FALSE)),"","Y")</f>
        <v>Y</v>
      </c>
      <c r="C310" s="58" t="str">
        <f>IF(ISERROR(VLOOKUP(Table6[[#This Row],[APPL_ID]],Sheet1!$C$2:$C$9,1,FALSE)),"","Y")</f>
        <v/>
      </c>
      <c r="D310" s="58" t="str">
        <f>IF(COUNTA(#REF!)&gt;0,"","Y")</f>
        <v/>
      </c>
      <c r="E310" t="s">
        <v>1531</v>
      </c>
      <c r="F310" t="s">
        <v>1532</v>
      </c>
      <c r="G310" t="s">
        <v>108</v>
      </c>
      <c r="H310">
        <v>0</v>
      </c>
      <c r="I310">
        <v>0</v>
      </c>
      <c r="J310">
        <v>0</v>
      </c>
      <c r="K310">
        <v>1</v>
      </c>
      <c r="L310">
        <v>1</v>
      </c>
      <c r="M310">
        <v>1</v>
      </c>
      <c r="N310">
        <v>1</v>
      </c>
      <c r="O310">
        <v>1</v>
      </c>
      <c r="P310">
        <v>0</v>
      </c>
      <c r="Q310">
        <v>0</v>
      </c>
      <c r="R310">
        <v>0</v>
      </c>
      <c r="S310">
        <v>0</v>
      </c>
    </row>
    <row r="311" spans="1:19" x14ac:dyDescent="0.25">
      <c r="A311" t="s">
        <v>1162</v>
      </c>
      <c r="B311" t="str">
        <f>IF(ISERROR(VLOOKUP(Table6[[#This Row],[APPL_ID]],IO_Riparian[APP_ID],1,FALSE)),"","Y")</f>
        <v>Y</v>
      </c>
      <c r="C311" s="58" t="str">
        <f>IF(ISERROR(VLOOKUP(Table6[[#This Row],[APPL_ID]],Sheet1!$C$2:$C$9,1,FALSE)),"","Y")</f>
        <v/>
      </c>
      <c r="D311" s="58" t="str">
        <f>IF(COUNTA(#REF!)&gt;0,"","Y")</f>
        <v/>
      </c>
      <c r="E311" t="s">
        <v>1531</v>
      </c>
      <c r="F311" t="s">
        <v>1533</v>
      </c>
      <c r="G311" t="s">
        <v>1163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</row>
    <row r="312" spans="1:19" x14ac:dyDescent="0.25">
      <c r="A312" t="s">
        <v>115</v>
      </c>
      <c r="B312" t="str">
        <f>IF(ISERROR(VLOOKUP(Table6[[#This Row],[APPL_ID]],IO_Riparian[APP_ID],1,FALSE)),"","Y")</f>
        <v>Y</v>
      </c>
      <c r="C312" s="58" t="str">
        <f>IF(ISERROR(VLOOKUP(Table6[[#This Row],[APPL_ID]],Sheet1!$C$2:$C$9,1,FALSE)),"","Y")</f>
        <v/>
      </c>
      <c r="D312" s="58" t="str">
        <f>IF(COUNTA(#REF!)&gt;0,"","Y")</f>
        <v/>
      </c>
      <c r="E312" t="s">
        <v>1531</v>
      </c>
      <c r="F312" t="s">
        <v>1533</v>
      </c>
      <c r="G312" t="s">
        <v>116</v>
      </c>
    </row>
    <row r="313" spans="1:19" x14ac:dyDescent="0.25">
      <c r="A313" t="s">
        <v>1351</v>
      </c>
      <c r="B313" t="str">
        <f>IF(ISERROR(VLOOKUP(Table6[[#This Row],[APPL_ID]],IO_Riparian[APP_ID],1,FALSE)),"","Y")</f>
        <v>Y</v>
      </c>
      <c r="C313" s="58" t="str">
        <f>IF(ISERROR(VLOOKUP(Table6[[#This Row],[APPL_ID]],Sheet1!$C$2:$C$9,1,FALSE)),"","Y")</f>
        <v/>
      </c>
      <c r="D313" s="58" t="str">
        <f>IF(COUNTA(#REF!)&gt;0,"","Y")</f>
        <v/>
      </c>
      <c r="E313" t="s">
        <v>1531</v>
      </c>
      <c r="F313" t="s">
        <v>1532</v>
      </c>
      <c r="G313" t="s">
        <v>1350</v>
      </c>
      <c r="H313">
        <v>0</v>
      </c>
      <c r="I313">
        <v>0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0</v>
      </c>
      <c r="P313">
        <v>0</v>
      </c>
      <c r="Q313">
        <v>0</v>
      </c>
      <c r="R313">
        <v>0</v>
      </c>
      <c r="S313">
        <v>0</v>
      </c>
    </row>
    <row r="314" spans="1:19" x14ac:dyDescent="0.25">
      <c r="A314" t="s">
        <v>886</v>
      </c>
      <c r="B314" t="str">
        <f>IF(ISERROR(VLOOKUP(Table6[[#This Row],[APPL_ID]],IO_Riparian[APP_ID],1,FALSE)),"","Y")</f>
        <v>Y</v>
      </c>
      <c r="C314" s="58" t="str">
        <f>IF(ISERROR(VLOOKUP(Table6[[#This Row],[APPL_ID]],Sheet1!$C$2:$C$9,1,FALSE)),"","Y")</f>
        <v/>
      </c>
      <c r="D314" s="58" t="str">
        <f>IF(COUNTA(#REF!)&gt;0,"","Y")</f>
        <v/>
      </c>
      <c r="E314" t="s">
        <v>1531</v>
      </c>
      <c r="F314" t="s">
        <v>1533</v>
      </c>
      <c r="G314" t="s">
        <v>887</v>
      </c>
      <c r="H314">
        <v>0</v>
      </c>
      <c r="I314">
        <v>0</v>
      </c>
      <c r="J314">
        <v>1</v>
      </c>
      <c r="K314">
        <v>1</v>
      </c>
      <c r="L314">
        <v>1</v>
      </c>
      <c r="M314">
        <v>1</v>
      </c>
      <c r="N314">
        <v>1</v>
      </c>
      <c r="O314">
        <v>0</v>
      </c>
      <c r="P314">
        <v>0</v>
      </c>
      <c r="Q314">
        <v>0</v>
      </c>
      <c r="R314">
        <v>0</v>
      </c>
      <c r="S314">
        <v>0</v>
      </c>
    </row>
    <row r="315" spans="1:19" x14ac:dyDescent="0.25">
      <c r="A315" t="s">
        <v>849</v>
      </c>
      <c r="B315" t="str">
        <f>IF(ISERROR(VLOOKUP(Table6[[#This Row],[APPL_ID]],IO_Riparian[APP_ID],1,FALSE)),"","Y")</f>
        <v>Y</v>
      </c>
      <c r="C315" s="58" t="str">
        <f>IF(ISERROR(VLOOKUP(Table6[[#This Row],[APPL_ID]],Sheet1!$C$2:$C$9,1,FALSE)),"","Y")</f>
        <v/>
      </c>
      <c r="D315" s="58" t="str">
        <f>IF(COUNTA(#REF!)&gt;0,"","Y")</f>
        <v/>
      </c>
      <c r="E315" t="s">
        <v>1531</v>
      </c>
      <c r="F315" t="s">
        <v>1533</v>
      </c>
      <c r="G315" t="s">
        <v>825</v>
      </c>
    </row>
    <row r="316" spans="1:19" x14ac:dyDescent="0.25">
      <c r="A316" t="s">
        <v>708</v>
      </c>
      <c r="B316" t="str">
        <f>IF(ISERROR(VLOOKUP(Table6[[#This Row],[APPL_ID]],IO_Riparian[APP_ID],1,FALSE)),"","Y")</f>
        <v>Y</v>
      </c>
      <c r="C316" s="58" t="str">
        <f>IF(ISERROR(VLOOKUP(Table6[[#This Row],[APPL_ID]],Sheet1!$C$2:$C$9,1,FALSE)),"","Y")</f>
        <v/>
      </c>
      <c r="D316" s="58" t="str">
        <f>IF(COUNTA(#REF!)&gt;0,"","Y")</f>
        <v/>
      </c>
      <c r="E316" t="s">
        <v>1531</v>
      </c>
      <c r="F316" t="s">
        <v>1532</v>
      </c>
      <c r="G316" t="s">
        <v>656</v>
      </c>
      <c r="H316">
        <v>0</v>
      </c>
      <c r="I316">
        <v>1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  <c r="P316">
        <v>0</v>
      </c>
      <c r="Q316">
        <v>0</v>
      </c>
      <c r="R316">
        <v>0</v>
      </c>
      <c r="S316">
        <v>0</v>
      </c>
    </row>
    <row r="317" spans="1:19" x14ac:dyDescent="0.25">
      <c r="A317" t="s">
        <v>867</v>
      </c>
      <c r="B317" t="str">
        <f>IF(ISERROR(VLOOKUP(Table6[[#This Row],[APPL_ID]],IO_Riparian[APP_ID],1,FALSE)),"","Y")</f>
        <v>Y</v>
      </c>
      <c r="C317" s="58" t="str">
        <f>IF(ISERROR(VLOOKUP(Table6[[#This Row],[APPL_ID]],Sheet1!$C$2:$C$9,1,FALSE)),"","Y")</f>
        <v/>
      </c>
      <c r="D317" s="58" t="str">
        <f>IF(COUNTA(#REF!)&gt;0,"","Y")</f>
        <v/>
      </c>
      <c r="E317" t="s">
        <v>1531</v>
      </c>
      <c r="F317" t="s">
        <v>1532</v>
      </c>
      <c r="G317" t="s">
        <v>707</v>
      </c>
      <c r="H317">
        <v>0</v>
      </c>
      <c r="I317">
        <v>0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  <c r="P317">
        <v>0</v>
      </c>
      <c r="Q317">
        <v>0</v>
      </c>
      <c r="R317">
        <v>0</v>
      </c>
      <c r="S317">
        <v>0</v>
      </c>
    </row>
    <row r="318" spans="1:19" x14ac:dyDescent="0.25">
      <c r="A318" t="s">
        <v>954</v>
      </c>
      <c r="B318" t="str">
        <f>IF(ISERROR(VLOOKUP(Table6[[#This Row],[APPL_ID]],IO_Riparian[APP_ID],1,FALSE)),"","Y")</f>
        <v>Y</v>
      </c>
      <c r="C318" s="58" t="str">
        <f>IF(ISERROR(VLOOKUP(Table6[[#This Row],[APPL_ID]],Sheet1!$C$2:$C$9,1,FALSE)),"","Y")</f>
        <v/>
      </c>
      <c r="D318" s="58" t="str">
        <f>IF(COUNTA(#REF!)&gt;0,"","Y")</f>
        <v/>
      </c>
      <c r="E318" t="s">
        <v>1531</v>
      </c>
      <c r="F318" t="s">
        <v>1533</v>
      </c>
      <c r="G318" t="s">
        <v>946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</row>
    <row r="319" spans="1:19" x14ac:dyDescent="0.25">
      <c r="A319" t="s">
        <v>959</v>
      </c>
      <c r="B319" t="str">
        <f>IF(ISERROR(VLOOKUP(Table6[[#This Row],[APPL_ID]],IO_Riparian[APP_ID],1,FALSE)),"","Y")</f>
        <v>Y</v>
      </c>
      <c r="C319" s="58" t="str">
        <f>IF(ISERROR(VLOOKUP(Table6[[#This Row],[APPL_ID]],Sheet1!$C$2:$C$9,1,FALSE)),"","Y")</f>
        <v/>
      </c>
      <c r="D319" s="58" t="str">
        <f>IF(COUNTA(#REF!)&gt;0,"","Y")</f>
        <v/>
      </c>
      <c r="E319" t="s">
        <v>1531</v>
      </c>
      <c r="F319" t="s">
        <v>1533</v>
      </c>
      <c r="G319" t="s">
        <v>946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</row>
    <row r="320" spans="1:19" x14ac:dyDescent="0.25">
      <c r="A320" t="s">
        <v>957</v>
      </c>
      <c r="B320" t="str">
        <f>IF(ISERROR(VLOOKUP(Table6[[#This Row],[APPL_ID]],IO_Riparian[APP_ID],1,FALSE)),"","Y")</f>
        <v>Y</v>
      </c>
      <c r="C320" s="58" t="str">
        <f>IF(ISERROR(VLOOKUP(Table6[[#This Row],[APPL_ID]],Sheet1!$C$2:$C$9,1,FALSE)),"","Y")</f>
        <v/>
      </c>
      <c r="D320" s="58" t="str">
        <f>IF(COUNTA(#REF!)&gt;0,"","Y")</f>
        <v/>
      </c>
      <c r="E320" t="s">
        <v>1531</v>
      </c>
      <c r="F320" t="s">
        <v>1533</v>
      </c>
      <c r="G320" t="s">
        <v>946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</row>
    <row r="321" spans="1:19" x14ac:dyDescent="0.25">
      <c r="A321" t="s">
        <v>1421</v>
      </c>
      <c r="B321" t="str">
        <f>IF(ISERROR(VLOOKUP(Table6[[#This Row],[APPL_ID]],IO_Riparian[APP_ID],1,FALSE)),"","Y")</f>
        <v>Y</v>
      </c>
      <c r="C321" s="58" t="str">
        <f>IF(ISERROR(VLOOKUP(Table6[[#This Row],[APPL_ID]],Sheet1!$C$2:$C$9,1,FALSE)),"","Y")</f>
        <v/>
      </c>
      <c r="D321" s="58" t="str">
        <f>IF(COUNTA(#REF!)&gt;0,"","Y")</f>
        <v/>
      </c>
      <c r="E321" t="s">
        <v>1531</v>
      </c>
      <c r="F321" t="s">
        <v>1533</v>
      </c>
      <c r="G321" t="s">
        <v>1422</v>
      </c>
      <c r="H321">
        <v>0</v>
      </c>
      <c r="I321">
        <v>0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  <c r="P321">
        <v>0</v>
      </c>
      <c r="Q321">
        <v>0</v>
      </c>
      <c r="R321">
        <v>0</v>
      </c>
      <c r="S321">
        <v>0</v>
      </c>
    </row>
    <row r="322" spans="1:19" x14ac:dyDescent="0.25">
      <c r="A322" t="s">
        <v>1205</v>
      </c>
      <c r="B322" t="str">
        <f>IF(ISERROR(VLOOKUP(Table6[[#This Row],[APPL_ID]],IO_Riparian[APP_ID],1,FALSE)),"","Y")</f>
        <v>Y</v>
      </c>
      <c r="C322" s="58" t="str">
        <f>IF(ISERROR(VLOOKUP(Table6[[#This Row],[APPL_ID]],Sheet1!$C$2:$C$9,1,FALSE)),"","Y")</f>
        <v/>
      </c>
      <c r="D322" s="58" t="str">
        <f>IF(COUNTA(#REF!)&gt;0,"","Y")</f>
        <v/>
      </c>
      <c r="E322" t="s">
        <v>1531</v>
      </c>
      <c r="F322" t="s">
        <v>1533</v>
      </c>
      <c r="G322" t="s">
        <v>1206</v>
      </c>
      <c r="H322">
        <v>0</v>
      </c>
      <c r="I322">
        <v>0</v>
      </c>
      <c r="J322">
        <v>0</v>
      </c>
      <c r="K322">
        <v>0</v>
      </c>
      <c r="L322">
        <v>19</v>
      </c>
      <c r="M322">
        <v>24.4</v>
      </c>
      <c r="N322">
        <v>25</v>
      </c>
      <c r="O322">
        <v>21.9</v>
      </c>
      <c r="P322">
        <v>0</v>
      </c>
      <c r="Q322">
        <v>0</v>
      </c>
      <c r="R322">
        <v>0</v>
      </c>
      <c r="S322">
        <v>0</v>
      </c>
    </row>
    <row r="323" spans="1:19" x14ac:dyDescent="0.25">
      <c r="A323" t="s">
        <v>1053</v>
      </c>
      <c r="B323" t="str">
        <f>IF(ISERROR(VLOOKUP(Table6[[#This Row],[APPL_ID]],IO_Riparian[APP_ID],1,FALSE)),"","Y")</f>
        <v>Y</v>
      </c>
      <c r="C323" s="58" t="str">
        <f>IF(ISERROR(VLOOKUP(Table6[[#This Row],[APPL_ID]],Sheet1!$C$2:$C$9,1,FALSE)),"","Y")</f>
        <v/>
      </c>
      <c r="D323" s="58" t="str">
        <f>IF(COUNTA(#REF!)&gt;0,"","Y")</f>
        <v/>
      </c>
      <c r="E323" t="s">
        <v>1531</v>
      </c>
      <c r="F323" t="s">
        <v>1533</v>
      </c>
      <c r="G323" t="s">
        <v>1054</v>
      </c>
    </row>
    <row r="324" spans="1:19" x14ac:dyDescent="0.25">
      <c r="A324" t="s">
        <v>1271</v>
      </c>
      <c r="B324" t="str">
        <f>IF(ISERROR(VLOOKUP(Table6[[#This Row],[APPL_ID]],IO_Riparian[APP_ID],1,FALSE)),"","Y")</f>
        <v>Y</v>
      </c>
      <c r="C324" s="58" t="str">
        <f>IF(ISERROR(VLOOKUP(Table6[[#This Row],[APPL_ID]],Sheet1!$C$2:$C$9,1,FALSE)),"","Y")</f>
        <v/>
      </c>
      <c r="D324" s="58" t="str">
        <f>IF(COUNTA(#REF!)&gt;0,"","Y")</f>
        <v/>
      </c>
      <c r="E324" t="s">
        <v>1531</v>
      </c>
      <c r="F324" t="s">
        <v>1532</v>
      </c>
      <c r="G324" t="s">
        <v>1272</v>
      </c>
      <c r="H324">
        <v>1</v>
      </c>
      <c r="I324">
        <v>1</v>
      </c>
      <c r="J324">
        <v>1</v>
      </c>
      <c r="K324">
        <v>1</v>
      </c>
      <c r="L324">
        <v>1</v>
      </c>
      <c r="M324">
        <v>1</v>
      </c>
      <c r="N324">
        <v>1</v>
      </c>
      <c r="O324">
        <v>0</v>
      </c>
      <c r="P324">
        <v>0</v>
      </c>
      <c r="Q324">
        <v>0</v>
      </c>
      <c r="R324">
        <v>0</v>
      </c>
      <c r="S324">
        <v>0</v>
      </c>
    </row>
    <row r="325" spans="1:19" x14ac:dyDescent="0.25">
      <c r="A325" t="s">
        <v>164</v>
      </c>
      <c r="B325" t="str">
        <f>IF(ISERROR(VLOOKUP(Table6[[#This Row],[APPL_ID]],IO_Riparian[APP_ID],1,FALSE)),"","Y")</f>
        <v>Y</v>
      </c>
      <c r="C325" s="58" t="str">
        <f>IF(ISERROR(VLOOKUP(Table6[[#This Row],[APPL_ID]],Sheet1!$C$2:$C$9,1,FALSE)),"","Y")</f>
        <v/>
      </c>
      <c r="D325" s="58" t="str">
        <f>IF(COUNTA(#REF!)&gt;0,"","Y")</f>
        <v/>
      </c>
      <c r="E325" t="s">
        <v>1531</v>
      </c>
      <c r="F325" t="s">
        <v>1532</v>
      </c>
      <c r="G325" t="s">
        <v>165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1</v>
      </c>
      <c r="N325">
        <v>1</v>
      </c>
      <c r="O325">
        <v>0</v>
      </c>
      <c r="P325">
        <v>0</v>
      </c>
      <c r="Q325">
        <v>0</v>
      </c>
      <c r="R325">
        <v>0</v>
      </c>
      <c r="S325">
        <v>0</v>
      </c>
    </row>
    <row r="326" spans="1:19" x14ac:dyDescent="0.25">
      <c r="A326" t="s">
        <v>401</v>
      </c>
      <c r="B326" t="str">
        <f>IF(ISERROR(VLOOKUP(Table6[[#This Row],[APPL_ID]],IO_Riparian[APP_ID],1,FALSE)),"","Y")</f>
        <v>Y</v>
      </c>
      <c r="C326" s="58" t="str">
        <f>IF(ISERROR(VLOOKUP(Table6[[#This Row],[APPL_ID]],Sheet1!$C$2:$C$9,1,FALSE)),"","Y")</f>
        <v/>
      </c>
      <c r="D326" s="58" t="str">
        <f>IF(COUNTA(#REF!)&gt;0,"","Y")</f>
        <v/>
      </c>
      <c r="E326" t="s">
        <v>1531</v>
      </c>
      <c r="F326" t="s">
        <v>1532</v>
      </c>
      <c r="G326" t="s">
        <v>402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</row>
    <row r="327" spans="1:19" x14ac:dyDescent="0.25">
      <c r="A327" t="s">
        <v>272</v>
      </c>
      <c r="B327" t="str">
        <f>IF(ISERROR(VLOOKUP(Table6[[#This Row],[APPL_ID]],IO_Riparian[APP_ID],1,FALSE)),"","Y")</f>
        <v>Y</v>
      </c>
      <c r="C327" s="58" t="str">
        <f>IF(ISERROR(VLOOKUP(Table6[[#This Row],[APPL_ID]],Sheet1!$C$2:$C$9,1,FALSE)),"","Y")</f>
        <v/>
      </c>
      <c r="D327" s="58" t="str">
        <f>IF(COUNTA(#REF!)&gt;0,"","Y")</f>
        <v/>
      </c>
      <c r="E327" t="s">
        <v>1531</v>
      </c>
      <c r="F327" t="s">
        <v>1532</v>
      </c>
      <c r="G327" t="s">
        <v>273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1</v>
      </c>
      <c r="N327">
        <v>1</v>
      </c>
      <c r="O327">
        <v>0</v>
      </c>
      <c r="P327">
        <v>0</v>
      </c>
      <c r="Q327">
        <v>0</v>
      </c>
      <c r="R327">
        <v>0</v>
      </c>
      <c r="S327">
        <v>0</v>
      </c>
    </row>
    <row r="328" spans="1:19" x14ac:dyDescent="0.25">
      <c r="A328" t="s">
        <v>281</v>
      </c>
      <c r="B328" t="str">
        <f>IF(ISERROR(VLOOKUP(Table6[[#This Row],[APPL_ID]],IO_Riparian[APP_ID],1,FALSE)),"","Y")</f>
        <v>Y</v>
      </c>
      <c r="C328" s="58" t="str">
        <f>IF(ISERROR(VLOOKUP(Table6[[#This Row],[APPL_ID]],Sheet1!$C$2:$C$9,1,FALSE)),"","Y")</f>
        <v/>
      </c>
      <c r="D328" s="58" t="str">
        <f>IF(COUNTA(#REF!)&gt;0,"","Y")</f>
        <v/>
      </c>
      <c r="E328" t="s">
        <v>1531</v>
      </c>
      <c r="F328" t="s">
        <v>1532</v>
      </c>
      <c r="G328" t="s">
        <v>273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1</v>
      </c>
      <c r="N328">
        <v>1</v>
      </c>
      <c r="O328">
        <v>0</v>
      </c>
      <c r="P328">
        <v>0</v>
      </c>
      <c r="Q328">
        <v>0</v>
      </c>
      <c r="R328">
        <v>0</v>
      </c>
      <c r="S328">
        <v>0</v>
      </c>
    </row>
    <row r="329" spans="1:19" x14ac:dyDescent="0.25">
      <c r="A329" t="s">
        <v>285</v>
      </c>
      <c r="B329" t="str">
        <f>IF(ISERROR(VLOOKUP(Table6[[#This Row],[APPL_ID]],IO_Riparian[APP_ID],1,FALSE)),"","Y")</f>
        <v>Y</v>
      </c>
      <c r="C329" s="58" t="str">
        <f>IF(ISERROR(VLOOKUP(Table6[[#This Row],[APPL_ID]],Sheet1!$C$2:$C$9,1,FALSE)),"","Y")</f>
        <v/>
      </c>
      <c r="D329" s="58" t="str">
        <f>IF(COUNTA(#REF!)&gt;0,"","Y")</f>
        <v/>
      </c>
      <c r="E329" t="s">
        <v>1531</v>
      </c>
      <c r="F329" t="s">
        <v>1532</v>
      </c>
      <c r="G329" t="s">
        <v>273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1</v>
      </c>
      <c r="N329">
        <v>1</v>
      </c>
      <c r="O329">
        <v>0</v>
      </c>
      <c r="P329">
        <v>0</v>
      </c>
      <c r="Q329">
        <v>0</v>
      </c>
      <c r="R329">
        <v>0</v>
      </c>
      <c r="S329">
        <v>0</v>
      </c>
    </row>
    <row r="330" spans="1:19" x14ac:dyDescent="0.25">
      <c r="A330" t="s">
        <v>403</v>
      </c>
      <c r="B330" t="str">
        <f>IF(ISERROR(VLOOKUP(Table6[[#This Row],[APPL_ID]],IO_Riparian[APP_ID],1,FALSE)),"","Y")</f>
        <v>Y</v>
      </c>
      <c r="C330" s="58" t="str">
        <f>IF(ISERROR(VLOOKUP(Table6[[#This Row],[APPL_ID]],Sheet1!$C$2:$C$9,1,FALSE)),"","Y")</f>
        <v/>
      </c>
      <c r="D330" s="58" t="str">
        <f>IF(COUNTA(#REF!)&gt;0,"","Y")</f>
        <v/>
      </c>
      <c r="E330" t="s">
        <v>1531</v>
      </c>
      <c r="F330" t="s">
        <v>1532</v>
      </c>
      <c r="G330" t="s">
        <v>402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</row>
    <row r="331" spans="1:19" x14ac:dyDescent="0.25">
      <c r="A331" t="s">
        <v>1273</v>
      </c>
      <c r="B331" t="str">
        <f>IF(ISERROR(VLOOKUP(Table6[[#This Row],[APPL_ID]],IO_Riparian[APP_ID],1,FALSE)),"","Y")</f>
        <v>Y</v>
      </c>
      <c r="C331" s="58" t="str">
        <f>IF(ISERROR(VLOOKUP(Table6[[#This Row],[APPL_ID]],Sheet1!$C$2:$C$9,1,FALSE)),"","Y")</f>
        <v/>
      </c>
      <c r="D331" s="58" t="str">
        <f>IF(COUNTA(#REF!)&gt;0,"","Y")</f>
        <v/>
      </c>
      <c r="E331" t="s">
        <v>1531</v>
      </c>
      <c r="F331" t="s">
        <v>1532</v>
      </c>
      <c r="G331" t="s">
        <v>1272</v>
      </c>
      <c r="H331">
        <v>1</v>
      </c>
      <c r="I331">
        <v>1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0</v>
      </c>
      <c r="P331">
        <v>0</v>
      </c>
      <c r="Q331">
        <v>0</v>
      </c>
      <c r="R331">
        <v>0</v>
      </c>
      <c r="S331">
        <v>0</v>
      </c>
    </row>
    <row r="332" spans="1:19" x14ac:dyDescent="0.25">
      <c r="A332" t="s">
        <v>823</v>
      </c>
      <c r="B332" t="str">
        <f>IF(ISERROR(VLOOKUP(Table6[[#This Row],[APPL_ID]],IO_Riparian[APP_ID],1,FALSE)),"","Y")</f>
        <v>Y</v>
      </c>
      <c r="C332" s="58" t="str">
        <f>IF(ISERROR(VLOOKUP(Table6[[#This Row],[APPL_ID]],Sheet1!$C$2:$C$9,1,FALSE)),"","Y")</f>
        <v/>
      </c>
      <c r="D332" s="58" t="str">
        <f>IF(COUNTA(#REF!)&gt;0,"","Y")</f>
        <v/>
      </c>
      <c r="E332" t="s">
        <v>1531</v>
      </c>
      <c r="F332" t="s">
        <v>1532</v>
      </c>
      <c r="G332" t="s">
        <v>812</v>
      </c>
      <c r="H332">
        <v>1</v>
      </c>
      <c r="I332">
        <v>1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  <c r="P332">
        <v>0</v>
      </c>
      <c r="Q332">
        <v>0</v>
      </c>
      <c r="R332">
        <v>0</v>
      </c>
      <c r="S332">
        <v>0</v>
      </c>
    </row>
    <row r="333" spans="1:19" x14ac:dyDescent="0.25">
      <c r="A333" t="s">
        <v>811</v>
      </c>
      <c r="B333" t="str">
        <f>IF(ISERROR(VLOOKUP(Table6[[#This Row],[APPL_ID]],IO_Riparian[APP_ID],1,FALSE)),"","Y")</f>
        <v>Y</v>
      </c>
      <c r="C333" s="58" t="str">
        <f>IF(ISERROR(VLOOKUP(Table6[[#This Row],[APPL_ID]],Sheet1!$C$2:$C$9,1,FALSE)),"","Y")</f>
        <v/>
      </c>
      <c r="D333" s="58" t="str">
        <f>IF(COUNTA(#REF!)&gt;0,"","Y")</f>
        <v/>
      </c>
      <c r="E333" t="s">
        <v>1531</v>
      </c>
      <c r="F333" t="s">
        <v>1532</v>
      </c>
      <c r="G333" t="s">
        <v>812</v>
      </c>
      <c r="H333">
        <v>1</v>
      </c>
      <c r="I333">
        <v>1</v>
      </c>
      <c r="J333">
        <v>1</v>
      </c>
      <c r="K333">
        <v>1</v>
      </c>
      <c r="L333">
        <v>1</v>
      </c>
      <c r="M333">
        <v>1</v>
      </c>
      <c r="N333">
        <v>1</v>
      </c>
      <c r="O333">
        <v>1</v>
      </c>
      <c r="P333">
        <v>0</v>
      </c>
      <c r="Q333">
        <v>0</v>
      </c>
      <c r="R333">
        <v>0</v>
      </c>
      <c r="S333">
        <v>0</v>
      </c>
    </row>
    <row r="334" spans="1:19" x14ac:dyDescent="0.25">
      <c r="A334" t="s">
        <v>843</v>
      </c>
      <c r="B334" t="str">
        <f>IF(ISERROR(VLOOKUP(Table6[[#This Row],[APPL_ID]],IO_Riparian[APP_ID],1,FALSE)),"","Y")</f>
        <v>Y</v>
      </c>
      <c r="C334" s="58" t="str">
        <f>IF(ISERROR(VLOOKUP(Table6[[#This Row],[APPL_ID]],Sheet1!$C$2:$C$9,1,FALSE)),"","Y")</f>
        <v/>
      </c>
      <c r="D334" s="58" t="str">
        <f>IF(COUNTA(#REF!)&gt;0,"","Y")</f>
        <v/>
      </c>
      <c r="E334" t="s">
        <v>1531</v>
      </c>
      <c r="F334" t="s">
        <v>1532</v>
      </c>
      <c r="G334" t="s">
        <v>812</v>
      </c>
      <c r="H334">
        <v>1</v>
      </c>
      <c r="I334">
        <v>1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1</v>
      </c>
      <c r="P334">
        <v>0</v>
      </c>
      <c r="Q334">
        <v>0</v>
      </c>
      <c r="R334">
        <v>0</v>
      </c>
      <c r="S334">
        <v>0</v>
      </c>
    </row>
    <row r="335" spans="1:19" x14ac:dyDescent="0.25">
      <c r="A335" t="s">
        <v>148</v>
      </c>
      <c r="B335" t="str">
        <f>IF(ISERROR(VLOOKUP(Table6[[#This Row],[APPL_ID]],IO_Riparian[APP_ID],1,FALSE)),"","Y")</f>
        <v>Y</v>
      </c>
      <c r="C335" s="58" t="str">
        <f>IF(ISERROR(VLOOKUP(Table6[[#This Row],[APPL_ID]],Sheet1!$C$2:$C$9,1,FALSE)),"","Y")</f>
        <v/>
      </c>
      <c r="D335" s="58" t="str">
        <f>IF(COUNTA(#REF!)&gt;0,"","Y")</f>
        <v/>
      </c>
      <c r="E335" t="s">
        <v>1531</v>
      </c>
      <c r="F335" t="s">
        <v>1532</v>
      </c>
      <c r="G335" t="s">
        <v>64</v>
      </c>
      <c r="H335">
        <v>1</v>
      </c>
      <c r="I335">
        <v>1</v>
      </c>
      <c r="J335">
        <v>1</v>
      </c>
      <c r="K335">
        <v>1</v>
      </c>
      <c r="L335">
        <v>0</v>
      </c>
      <c r="M335">
        <v>80.040000000000006</v>
      </c>
      <c r="N335">
        <v>104.41</v>
      </c>
      <c r="O335">
        <v>122.45</v>
      </c>
      <c r="P335">
        <v>0</v>
      </c>
      <c r="Q335">
        <v>0</v>
      </c>
      <c r="R335">
        <v>0</v>
      </c>
      <c r="S335">
        <v>0</v>
      </c>
    </row>
    <row r="336" spans="1:19" x14ac:dyDescent="0.25">
      <c r="A336" t="s">
        <v>63</v>
      </c>
      <c r="B336" t="str">
        <f>IF(ISERROR(VLOOKUP(Table6[[#This Row],[APPL_ID]],IO_Riparian[APP_ID],1,FALSE)),"","Y")</f>
        <v>Y</v>
      </c>
      <c r="C336" s="58" t="str">
        <f>IF(ISERROR(VLOOKUP(Table6[[#This Row],[APPL_ID]],Sheet1!$C$2:$C$9,1,FALSE)),"","Y")</f>
        <v/>
      </c>
      <c r="D336" s="58" t="str">
        <f>IF(COUNTA(#REF!)&gt;0,"","Y")</f>
        <v/>
      </c>
      <c r="E336" t="s">
        <v>1531</v>
      </c>
      <c r="F336" t="s">
        <v>1532</v>
      </c>
      <c r="G336" t="s">
        <v>64</v>
      </c>
      <c r="H336">
        <v>1</v>
      </c>
      <c r="I336">
        <v>1</v>
      </c>
      <c r="J336">
        <v>1</v>
      </c>
      <c r="K336">
        <v>1</v>
      </c>
      <c r="L336">
        <v>0</v>
      </c>
      <c r="M336">
        <v>80.040000000000006</v>
      </c>
      <c r="N336">
        <v>104.41</v>
      </c>
      <c r="O336">
        <v>122.045</v>
      </c>
      <c r="P336">
        <v>0</v>
      </c>
      <c r="Q336">
        <v>0</v>
      </c>
      <c r="R336">
        <v>0</v>
      </c>
      <c r="S336">
        <v>0</v>
      </c>
    </row>
    <row r="337" spans="1:19" x14ac:dyDescent="0.25">
      <c r="A337" t="s">
        <v>565</v>
      </c>
      <c r="B337" t="str">
        <f>IF(ISERROR(VLOOKUP(Table6[[#This Row],[APPL_ID]],IO_Riparian[APP_ID],1,FALSE)),"","Y")</f>
        <v>Y</v>
      </c>
      <c r="C337" s="58" t="str">
        <f>IF(ISERROR(VLOOKUP(Table6[[#This Row],[APPL_ID]],Sheet1!$C$2:$C$9,1,FALSE)),"","Y")</f>
        <v/>
      </c>
      <c r="D337" s="58" t="str">
        <f>IF(COUNTA(#REF!)&gt;0,"","Y")</f>
        <v/>
      </c>
      <c r="E337" t="s">
        <v>1531</v>
      </c>
      <c r="F337" t="s">
        <v>1532</v>
      </c>
      <c r="G337" t="s">
        <v>566</v>
      </c>
      <c r="H337">
        <v>1</v>
      </c>
      <c r="I337">
        <v>1</v>
      </c>
      <c r="J337">
        <v>1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</row>
    <row r="338" spans="1:19" x14ac:dyDescent="0.25">
      <c r="A338" t="s">
        <v>103</v>
      </c>
      <c r="B338" t="str">
        <f>IF(ISERROR(VLOOKUP(Table6[[#This Row],[APPL_ID]],IO_Riparian[APP_ID],1,FALSE)),"","Y")</f>
        <v>Y</v>
      </c>
      <c r="C338" s="58" t="str">
        <f>IF(ISERROR(VLOOKUP(Table6[[#This Row],[APPL_ID]],Sheet1!$C$2:$C$9,1,FALSE)),"","Y")</f>
        <v/>
      </c>
      <c r="D338" s="58" t="str">
        <f>IF(COUNTA(#REF!)&gt;0,"","Y")</f>
        <v/>
      </c>
      <c r="E338" t="s">
        <v>1531</v>
      </c>
      <c r="F338" t="s">
        <v>1533</v>
      </c>
      <c r="G338" t="s">
        <v>104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</row>
    <row r="339" spans="1:19" x14ac:dyDescent="0.25">
      <c r="A339" t="s">
        <v>678</v>
      </c>
      <c r="B339" t="str">
        <f>IF(ISERROR(VLOOKUP(Table6[[#This Row],[APPL_ID]],IO_Riparian[APP_ID],1,FALSE)),"","Y")</f>
        <v>Y</v>
      </c>
      <c r="C339" s="58" t="str">
        <f>IF(ISERROR(VLOOKUP(Table6[[#This Row],[APPL_ID]],Sheet1!$C$2:$C$9,1,FALSE)),"","Y")</f>
        <v/>
      </c>
      <c r="D339" s="58" t="str">
        <f>IF(COUNTA(#REF!)&gt;0,"","Y")</f>
        <v/>
      </c>
      <c r="E339" t="s">
        <v>1531</v>
      </c>
      <c r="F339" t="s">
        <v>1532</v>
      </c>
      <c r="G339" t="s">
        <v>566</v>
      </c>
      <c r="H339">
        <v>1</v>
      </c>
      <c r="I339">
        <v>1</v>
      </c>
      <c r="J339">
        <v>1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</row>
    <row r="340" spans="1:19" x14ac:dyDescent="0.25">
      <c r="A340" t="s">
        <v>1401</v>
      </c>
      <c r="B340" t="str">
        <f>IF(ISERROR(VLOOKUP(Table6[[#This Row],[APPL_ID]],IO_Riparian[APP_ID],1,FALSE)),"","Y")</f>
        <v>Y</v>
      </c>
      <c r="C340" s="58" t="str">
        <f>IF(ISERROR(VLOOKUP(Table6[[#This Row],[APPL_ID]],Sheet1!$C$2:$C$9,1,FALSE)),"","Y")</f>
        <v/>
      </c>
      <c r="D340" s="58" t="str">
        <f>IF(COUNTA(#REF!)&gt;0,"","Y")</f>
        <v/>
      </c>
      <c r="E340" t="s">
        <v>1531</v>
      </c>
      <c r="F340" t="s">
        <v>1533</v>
      </c>
      <c r="G340" t="s">
        <v>1400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1</v>
      </c>
      <c r="N340">
        <v>1</v>
      </c>
      <c r="O340">
        <v>1</v>
      </c>
      <c r="P340">
        <v>0</v>
      </c>
      <c r="Q340">
        <v>0</v>
      </c>
      <c r="R340">
        <v>0</v>
      </c>
      <c r="S340">
        <v>0</v>
      </c>
    </row>
    <row r="341" spans="1:19" x14ac:dyDescent="0.25">
      <c r="A341" t="s">
        <v>695</v>
      </c>
      <c r="B341" t="str">
        <f>IF(ISERROR(VLOOKUP(Table6[[#This Row],[APPL_ID]],IO_Riparian[APP_ID],1,FALSE)),"","Y")</f>
        <v>Y</v>
      </c>
      <c r="C341" s="58" t="str">
        <f>IF(ISERROR(VLOOKUP(Table6[[#This Row],[APPL_ID]],Sheet1!$C$2:$C$9,1,FALSE)),"","Y")</f>
        <v/>
      </c>
      <c r="D341" s="58" t="str">
        <f>IF(COUNTA(#REF!)&gt;0,"","Y")</f>
        <v/>
      </c>
      <c r="E341" t="s">
        <v>1531</v>
      </c>
      <c r="F341" t="s">
        <v>1532</v>
      </c>
      <c r="G341" t="s">
        <v>566</v>
      </c>
      <c r="H341">
        <v>1</v>
      </c>
      <c r="I341">
        <v>1</v>
      </c>
      <c r="J341">
        <v>1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</row>
    <row r="342" spans="1:19" x14ac:dyDescent="0.25">
      <c r="A342" t="s">
        <v>151</v>
      </c>
      <c r="B342" t="str">
        <f>IF(ISERROR(VLOOKUP(Table6[[#This Row],[APPL_ID]],IO_Riparian[APP_ID],1,FALSE)),"","Y")</f>
        <v>Y</v>
      </c>
      <c r="C342" s="58" t="str">
        <f>IF(ISERROR(VLOOKUP(Table6[[#This Row],[APPL_ID]],Sheet1!$C$2:$C$9,1,FALSE)),"","Y")</f>
        <v/>
      </c>
      <c r="D342" s="58" t="str">
        <f>IF(COUNTA(#REF!)&gt;0,"","Y")</f>
        <v/>
      </c>
      <c r="E342" t="s">
        <v>1531</v>
      </c>
      <c r="F342" t="s">
        <v>1532</v>
      </c>
      <c r="G342" t="s">
        <v>64</v>
      </c>
      <c r="H342">
        <v>1</v>
      </c>
      <c r="I342">
        <v>1</v>
      </c>
      <c r="J342">
        <v>1</v>
      </c>
      <c r="K342">
        <v>1</v>
      </c>
      <c r="L342">
        <v>0</v>
      </c>
      <c r="M342">
        <v>80.040000000000006</v>
      </c>
      <c r="N342">
        <v>104.41</v>
      </c>
      <c r="O342">
        <v>122.045</v>
      </c>
      <c r="P342">
        <v>0</v>
      </c>
      <c r="Q342">
        <v>0</v>
      </c>
      <c r="R342">
        <v>0</v>
      </c>
      <c r="S342">
        <v>0</v>
      </c>
    </row>
    <row r="343" spans="1:19" x14ac:dyDescent="0.25">
      <c r="A343" t="s">
        <v>181</v>
      </c>
      <c r="B343" t="str">
        <f>IF(ISERROR(VLOOKUP(Table6[[#This Row],[APPL_ID]],IO_Riparian[APP_ID],1,FALSE)),"","Y")</f>
        <v>Y</v>
      </c>
      <c r="C343" s="58" t="str">
        <f>IF(ISERROR(VLOOKUP(Table6[[#This Row],[APPL_ID]],Sheet1!$C$2:$C$9,1,FALSE)),"","Y")</f>
        <v/>
      </c>
      <c r="D343" s="58" t="str">
        <f>IF(COUNTA(#REF!)&gt;0,"","Y")</f>
        <v/>
      </c>
      <c r="E343" t="s">
        <v>1531</v>
      </c>
      <c r="F343" t="s">
        <v>1532</v>
      </c>
      <c r="G343" t="s">
        <v>182</v>
      </c>
      <c r="H343">
        <v>1</v>
      </c>
      <c r="I343">
        <v>1</v>
      </c>
      <c r="J343">
        <v>1</v>
      </c>
      <c r="K343">
        <v>1</v>
      </c>
      <c r="L343">
        <v>23.73</v>
      </c>
      <c r="M343">
        <v>68.739999999999995</v>
      </c>
      <c r="N343">
        <v>102.44</v>
      </c>
      <c r="O343">
        <v>76.52</v>
      </c>
      <c r="P343">
        <v>0</v>
      </c>
      <c r="Q343">
        <v>0</v>
      </c>
      <c r="R343">
        <v>0</v>
      </c>
      <c r="S343">
        <v>0</v>
      </c>
    </row>
    <row r="344" spans="1:19" x14ac:dyDescent="0.25">
      <c r="A344" t="s">
        <v>671</v>
      </c>
      <c r="B344" t="str">
        <f>IF(ISERROR(VLOOKUP(Table6[[#This Row],[APPL_ID]],IO_Riparian[APP_ID],1,FALSE)),"","Y")</f>
        <v>Y</v>
      </c>
      <c r="C344" s="58" t="str">
        <f>IF(ISERROR(VLOOKUP(Table6[[#This Row],[APPL_ID]],Sheet1!$C$2:$C$9,1,FALSE)),"","Y")</f>
        <v/>
      </c>
      <c r="D344" s="58" t="str">
        <f>IF(COUNTA(#REF!)&gt;0,"","Y")</f>
        <v/>
      </c>
      <c r="E344" t="s">
        <v>1531</v>
      </c>
      <c r="F344" t="s">
        <v>1532</v>
      </c>
      <c r="G344" t="s">
        <v>566</v>
      </c>
      <c r="H344">
        <v>1</v>
      </c>
      <c r="I344">
        <v>1</v>
      </c>
      <c r="J344">
        <v>1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</row>
    <row r="345" spans="1:19" x14ac:dyDescent="0.25">
      <c r="A345" t="s">
        <v>1190</v>
      </c>
      <c r="B345" t="str">
        <f>IF(ISERROR(VLOOKUP(Table6[[#This Row],[APPL_ID]],IO_Riparian[APP_ID],1,FALSE)),"","Y")</f>
        <v>Y</v>
      </c>
      <c r="C345" s="58" t="str">
        <f>IF(ISERROR(VLOOKUP(Table6[[#This Row],[APPL_ID]],Sheet1!$C$2:$C$9,1,FALSE)),"","Y")</f>
        <v/>
      </c>
      <c r="D345" s="58" t="str">
        <f>IF(COUNTA(#REF!)&gt;0,"","Y")</f>
        <v/>
      </c>
      <c r="E345" t="s">
        <v>1531</v>
      </c>
      <c r="F345" t="s">
        <v>1532</v>
      </c>
      <c r="G345" t="s">
        <v>1191</v>
      </c>
      <c r="H345">
        <v>1</v>
      </c>
      <c r="I345">
        <v>0</v>
      </c>
      <c r="J345">
        <v>0</v>
      </c>
      <c r="K345">
        <v>0</v>
      </c>
      <c r="L345">
        <v>1</v>
      </c>
      <c r="M345">
        <v>1</v>
      </c>
      <c r="N345">
        <v>1</v>
      </c>
      <c r="O345">
        <v>1</v>
      </c>
      <c r="P345">
        <v>0</v>
      </c>
      <c r="Q345">
        <v>0</v>
      </c>
      <c r="R345">
        <v>0</v>
      </c>
      <c r="S345">
        <v>0</v>
      </c>
    </row>
    <row r="346" spans="1:19" x14ac:dyDescent="0.25">
      <c r="A346" t="s">
        <v>223</v>
      </c>
      <c r="B346" t="str">
        <f>IF(ISERROR(VLOOKUP(Table6[[#This Row],[APPL_ID]],IO_Riparian[APP_ID],1,FALSE)),"","Y")</f>
        <v>Y</v>
      </c>
      <c r="C346" s="58" t="str">
        <f>IF(ISERROR(VLOOKUP(Table6[[#This Row],[APPL_ID]],Sheet1!$C$2:$C$9,1,FALSE)),"","Y")</f>
        <v/>
      </c>
      <c r="D346" s="58" t="str">
        <f>IF(COUNTA(#REF!)&gt;0,"","Y")</f>
        <v/>
      </c>
      <c r="E346" t="s">
        <v>1531</v>
      </c>
      <c r="F346" t="s">
        <v>1532</v>
      </c>
      <c r="G346" t="s">
        <v>197</v>
      </c>
      <c r="H346">
        <v>1</v>
      </c>
      <c r="I346">
        <v>1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0</v>
      </c>
      <c r="P346">
        <v>0</v>
      </c>
      <c r="Q346">
        <v>0</v>
      </c>
      <c r="R346">
        <v>0</v>
      </c>
      <c r="S346">
        <v>0</v>
      </c>
    </row>
    <row r="347" spans="1:19" x14ac:dyDescent="0.25">
      <c r="A347" t="s">
        <v>186</v>
      </c>
      <c r="B347" t="str">
        <f>IF(ISERROR(VLOOKUP(Table6[[#This Row],[APPL_ID]],IO_Riparian[APP_ID],1,FALSE)),"","Y")</f>
        <v>Y</v>
      </c>
      <c r="C347" s="58" t="str">
        <f>IF(ISERROR(VLOOKUP(Table6[[#This Row],[APPL_ID]],Sheet1!$C$2:$C$9,1,FALSE)),"","Y")</f>
        <v/>
      </c>
      <c r="D347" s="58" t="str">
        <f>IF(COUNTA(#REF!)&gt;0,"","Y")</f>
        <v/>
      </c>
      <c r="E347" t="s">
        <v>1531</v>
      </c>
      <c r="F347" t="s">
        <v>1532</v>
      </c>
      <c r="G347" t="s">
        <v>182</v>
      </c>
      <c r="H347">
        <v>1</v>
      </c>
      <c r="I347">
        <v>1</v>
      </c>
      <c r="J347">
        <v>1</v>
      </c>
      <c r="K347">
        <v>1</v>
      </c>
      <c r="L347">
        <v>35.5</v>
      </c>
      <c r="M347">
        <v>68.739999999999995</v>
      </c>
      <c r="N347">
        <v>102.44</v>
      </c>
      <c r="O347">
        <v>76.52</v>
      </c>
      <c r="P347">
        <v>0</v>
      </c>
      <c r="Q347">
        <v>0</v>
      </c>
      <c r="R347">
        <v>0</v>
      </c>
      <c r="S347">
        <v>0</v>
      </c>
    </row>
    <row r="348" spans="1:19" x14ac:dyDescent="0.25">
      <c r="A348" t="s">
        <v>226</v>
      </c>
      <c r="B348" t="str">
        <f>IF(ISERROR(VLOOKUP(Table6[[#This Row],[APPL_ID]],IO_Riparian[APP_ID],1,FALSE)),"","Y")</f>
        <v>Y</v>
      </c>
      <c r="C348" s="58" t="str">
        <f>IF(ISERROR(VLOOKUP(Table6[[#This Row],[APPL_ID]],Sheet1!$C$2:$C$9,1,FALSE)),"","Y")</f>
        <v/>
      </c>
      <c r="D348" s="58" t="str">
        <f>IF(COUNTA(#REF!)&gt;0,"","Y")</f>
        <v/>
      </c>
      <c r="E348" t="s">
        <v>1531</v>
      </c>
      <c r="F348" t="s">
        <v>1532</v>
      </c>
      <c r="G348" t="s">
        <v>197</v>
      </c>
      <c r="H348">
        <v>1</v>
      </c>
      <c r="I348">
        <v>1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0</v>
      </c>
      <c r="P348">
        <v>0</v>
      </c>
      <c r="Q348">
        <v>0</v>
      </c>
      <c r="R348">
        <v>0</v>
      </c>
      <c r="S348">
        <v>0</v>
      </c>
    </row>
    <row r="349" spans="1:19" x14ac:dyDescent="0.25">
      <c r="A349" t="s">
        <v>196</v>
      </c>
      <c r="B349" t="str">
        <f>IF(ISERROR(VLOOKUP(Table6[[#This Row],[APPL_ID]],IO_Riparian[APP_ID],1,FALSE)),"","Y")</f>
        <v>Y</v>
      </c>
      <c r="C349" s="58" t="str">
        <f>IF(ISERROR(VLOOKUP(Table6[[#This Row],[APPL_ID]],Sheet1!$C$2:$C$9,1,FALSE)),"","Y")</f>
        <v/>
      </c>
      <c r="D349" s="58" t="str">
        <f>IF(COUNTA(#REF!)&gt;0,"","Y")</f>
        <v/>
      </c>
      <c r="E349" t="s">
        <v>1531</v>
      </c>
      <c r="F349" t="s">
        <v>1532</v>
      </c>
      <c r="G349" t="s">
        <v>197</v>
      </c>
      <c r="H349">
        <v>1</v>
      </c>
      <c r="I349">
        <v>1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  <c r="P349">
        <v>0</v>
      </c>
      <c r="Q349">
        <v>0</v>
      </c>
      <c r="R349">
        <v>0</v>
      </c>
      <c r="S349">
        <v>0</v>
      </c>
    </row>
    <row r="350" spans="1:19" x14ac:dyDescent="0.25">
      <c r="A350" t="s">
        <v>217</v>
      </c>
      <c r="B350" t="str">
        <f>IF(ISERROR(VLOOKUP(Table6[[#This Row],[APPL_ID]],IO_Riparian[APP_ID],1,FALSE)),"","Y")</f>
        <v>Y</v>
      </c>
      <c r="C350" s="58" t="str">
        <f>IF(ISERROR(VLOOKUP(Table6[[#This Row],[APPL_ID]],Sheet1!$C$2:$C$9,1,FALSE)),"","Y")</f>
        <v/>
      </c>
      <c r="D350" s="58" t="str">
        <f>IF(COUNTA(#REF!)&gt;0,"","Y")</f>
        <v/>
      </c>
      <c r="E350" t="s">
        <v>1531</v>
      </c>
      <c r="F350" t="s">
        <v>1532</v>
      </c>
      <c r="G350" t="s">
        <v>197</v>
      </c>
      <c r="H350">
        <v>1</v>
      </c>
      <c r="I350">
        <v>1</v>
      </c>
      <c r="J350">
        <v>1</v>
      </c>
      <c r="K350">
        <v>1</v>
      </c>
      <c r="L350">
        <v>1</v>
      </c>
      <c r="M350">
        <v>1</v>
      </c>
      <c r="N350">
        <v>1</v>
      </c>
      <c r="O350">
        <v>1</v>
      </c>
      <c r="P350">
        <v>0</v>
      </c>
      <c r="Q350">
        <v>0</v>
      </c>
      <c r="R350">
        <v>0</v>
      </c>
      <c r="S350">
        <v>0</v>
      </c>
    </row>
    <row r="351" spans="1:19" x14ac:dyDescent="0.25">
      <c r="A351" t="s">
        <v>216</v>
      </c>
      <c r="B351" t="str">
        <f>IF(ISERROR(VLOOKUP(Table6[[#This Row],[APPL_ID]],IO_Riparian[APP_ID],1,FALSE)),"","Y")</f>
        <v>Y</v>
      </c>
      <c r="C351" s="58" t="str">
        <f>IF(ISERROR(VLOOKUP(Table6[[#This Row],[APPL_ID]],Sheet1!$C$2:$C$9,1,FALSE)),"","Y")</f>
        <v/>
      </c>
      <c r="D351" s="58" t="str">
        <f>IF(COUNTA(#REF!)&gt;0,"","Y")</f>
        <v/>
      </c>
      <c r="E351" t="s">
        <v>1531</v>
      </c>
      <c r="F351" t="s">
        <v>1532</v>
      </c>
      <c r="G351" t="s">
        <v>197</v>
      </c>
      <c r="H351">
        <v>1</v>
      </c>
      <c r="I351">
        <v>1</v>
      </c>
      <c r="J351">
        <v>1</v>
      </c>
      <c r="K351">
        <v>1</v>
      </c>
      <c r="L351">
        <v>0</v>
      </c>
      <c r="M351">
        <v>1</v>
      </c>
      <c r="N351">
        <v>1</v>
      </c>
      <c r="O351">
        <v>1</v>
      </c>
      <c r="P351">
        <v>0</v>
      </c>
      <c r="Q351">
        <v>0</v>
      </c>
      <c r="R351">
        <v>0</v>
      </c>
      <c r="S351">
        <v>0</v>
      </c>
    </row>
    <row r="352" spans="1:19" x14ac:dyDescent="0.25">
      <c r="A352" t="s">
        <v>221</v>
      </c>
      <c r="B352" t="str">
        <f>IF(ISERROR(VLOOKUP(Table6[[#This Row],[APPL_ID]],IO_Riparian[APP_ID],1,FALSE)),"","Y")</f>
        <v>Y</v>
      </c>
      <c r="C352" s="58" t="str">
        <f>IF(ISERROR(VLOOKUP(Table6[[#This Row],[APPL_ID]],Sheet1!$C$2:$C$9,1,FALSE)),"","Y")</f>
        <v/>
      </c>
      <c r="D352" s="58" t="str">
        <f>IF(COUNTA(#REF!)&gt;0,"","Y")</f>
        <v/>
      </c>
      <c r="E352" t="s">
        <v>1531</v>
      </c>
      <c r="F352" t="s">
        <v>1532</v>
      </c>
      <c r="G352" t="s">
        <v>197</v>
      </c>
      <c r="H352">
        <v>1</v>
      </c>
      <c r="I352">
        <v>1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  <c r="P352">
        <v>0</v>
      </c>
      <c r="Q352">
        <v>0</v>
      </c>
      <c r="R352">
        <v>0</v>
      </c>
      <c r="S352">
        <v>0</v>
      </c>
    </row>
    <row r="353" spans="1:19" x14ac:dyDescent="0.25">
      <c r="A353" t="s">
        <v>1447</v>
      </c>
      <c r="B353" t="str">
        <f>IF(ISERROR(VLOOKUP(Table6[[#This Row],[APPL_ID]],IO_Riparian[APP_ID],1,FALSE)),"","Y")</f>
        <v>Y</v>
      </c>
      <c r="C353" s="58" t="str">
        <f>IF(ISERROR(VLOOKUP(Table6[[#This Row],[APPL_ID]],Sheet1!$C$2:$C$9,1,FALSE)),"","Y")</f>
        <v/>
      </c>
      <c r="D353" s="58" t="str">
        <f>IF(COUNTA(#REF!)&gt;0,"","Y")</f>
        <v/>
      </c>
      <c r="E353" t="s">
        <v>1531</v>
      </c>
      <c r="F353" t="s">
        <v>1533</v>
      </c>
      <c r="G353" t="s">
        <v>1446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</row>
    <row r="354" spans="1:19" x14ac:dyDescent="0.25">
      <c r="A354" t="s">
        <v>1445</v>
      </c>
      <c r="B354" t="str">
        <f>IF(ISERROR(VLOOKUP(Table6[[#This Row],[APPL_ID]],IO_Riparian[APP_ID],1,FALSE)),"","Y")</f>
        <v>Y</v>
      </c>
      <c r="C354" s="58" t="str">
        <f>IF(ISERROR(VLOOKUP(Table6[[#This Row],[APPL_ID]],Sheet1!$C$2:$C$9,1,FALSE)),"","Y")</f>
        <v/>
      </c>
      <c r="D354" s="58" t="str">
        <f>IF(COUNTA(#REF!)&gt;0,"","Y")</f>
        <v/>
      </c>
      <c r="E354" t="s">
        <v>1531</v>
      </c>
      <c r="F354" t="s">
        <v>1533</v>
      </c>
      <c r="G354" t="s">
        <v>1446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</row>
    <row r="355" spans="1:19" x14ac:dyDescent="0.25">
      <c r="A355" t="s">
        <v>361</v>
      </c>
      <c r="B355" t="str">
        <f>IF(ISERROR(VLOOKUP(Table6[[#This Row],[APPL_ID]],IO_Riparian[APP_ID],1,FALSE)),"","Y")</f>
        <v>Y</v>
      </c>
      <c r="C355" s="58" t="str">
        <f>IF(ISERROR(VLOOKUP(Table6[[#This Row],[APPL_ID]],Sheet1!$C$2:$C$9,1,FALSE)),"","Y")</f>
        <v/>
      </c>
      <c r="D355" s="58" t="str">
        <f>IF(COUNTA(#REF!)&gt;0,"","Y")</f>
        <v/>
      </c>
      <c r="E355" t="s">
        <v>1531</v>
      </c>
      <c r="F355" t="s">
        <v>1532</v>
      </c>
      <c r="G355" t="s">
        <v>362</v>
      </c>
      <c r="H355">
        <v>0</v>
      </c>
      <c r="I355">
        <v>0</v>
      </c>
      <c r="J355">
        <v>0</v>
      </c>
      <c r="K355">
        <v>46</v>
      </c>
      <c r="L355">
        <v>0</v>
      </c>
      <c r="M355">
        <v>10</v>
      </c>
      <c r="N355">
        <v>22</v>
      </c>
      <c r="O355">
        <v>12</v>
      </c>
      <c r="P355">
        <v>0</v>
      </c>
      <c r="Q355">
        <v>0</v>
      </c>
      <c r="R355">
        <v>0</v>
      </c>
      <c r="S355">
        <v>0</v>
      </c>
    </row>
    <row r="356" spans="1:19" x14ac:dyDescent="0.25">
      <c r="A356" t="s">
        <v>937</v>
      </c>
      <c r="B356" t="str">
        <f>IF(ISERROR(VLOOKUP(Table6[[#This Row],[APPL_ID]],IO_Riparian[APP_ID],1,FALSE)),"","Y")</f>
        <v>Y</v>
      </c>
      <c r="C356" s="58" t="str">
        <f>IF(ISERROR(VLOOKUP(Table6[[#This Row],[APPL_ID]],Sheet1!$C$2:$C$9,1,FALSE)),"","Y")</f>
        <v/>
      </c>
      <c r="D356" s="58" t="str">
        <f>IF(COUNTA(#REF!)&gt;0,"","Y")</f>
        <v/>
      </c>
      <c r="E356" t="s">
        <v>1531</v>
      </c>
      <c r="F356" t="s">
        <v>1532</v>
      </c>
      <c r="G356" t="s">
        <v>936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1</v>
      </c>
      <c r="N356">
        <v>1</v>
      </c>
      <c r="O356">
        <v>1</v>
      </c>
      <c r="P356">
        <v>0</v>
      </c>
      <c r="Q356">
        <v>0</v>
      </c>
      <c r="R356">
        <v>0</v>
      </c>
      <c r="S356">
        <v>0</v>
      </c>
    </row>
    <row r="357" spans="1:19" x14ac:dyDescent="0.25">
      <c r="A357" t="s">
        <v>376</v>
      </c>
      <c r="B357" t="str">
        <f>IF(ISERROR(VLOOKUP(Table6[[#This Row],[APPL_ID]],IO_Riparian[APP_ID],1,FALSE)),"","Y")</f>
        <v>Y</v>
      </c>
      <c r="C357" s="58" t="str">
        <f>IF(ISERROR(VLOOKUP(Table6[[#This Row],[APPL_ID]],Sheet1!$C$2:$C$9,1,FALSE)),"","Y")</f>
        <v/>
      </c>
      <c r="D357" s="58" t="str">
        <f>IF(COUNTA(#REF!)&gt;0,"","Y")</f>
        <v/>
      </c>
      <c r="E357" t="s">
        <v>1531</v>
      </c>
      <c r="F357" t="s">
        <v>1533</v>
      </c>
      <c r="G357" t="s">
        <v>362</v>
      </c>
      <c r="H357">
        <v>0</v>
      </c>
      <c r="I357">
        <v>0</v>
      </c>
      <c r="J357">
        <v>51</v>
      </c>
      <c r="K357">
        <v>55</v>
      </c>
      <c r="L357">
        <v>93</v>
      </c>
      <c r="M357">
        <v>93</v>
      </c>
      <c r="N357">
        <v>106</v>
      </c>
      <c r="O357">
        <v>103</v>
      </c>
      <c r="P357">
        <v>0</v>
      </c>
      <c r="Q357">
        <v>0</v>
      </c>
      <c r="R357">
        <v>0</v>
      </c>
      <c r="S357">
        <v>0</v>
      </c>
    </row>
    <row r="358" spans="1:19" x14ac:dyDescent="0.25">
      <c r="A358" t="s">
        <v>935</v>
      </c>
      <c r="B358" t="str">
        <f>IF(ISERROR(VLOOKUP(Table6[[#This Row],[APPL_ID]],IO_Riparian[APP_ID],1,FALSE)),"","Y")</f>
        <v>Y</v>
      </c>
      <c r="C358" s="58" t="str">
        <f>IF(ISERROR(VLOOKUP(Table6[[#This Row],[APPL_ID]],Sheet1!$C$2:$C$9,1,FALSE)),"","Y")</f>
        <v/>
      </c>
      <c r="D358" s="58" t="str">
        <f>IF(COUNTA(#REF!)&gt;0,"","Y")</f>
        <v/>
      </c>
      <c r="E358" t="s">
        <v>1531</v>
      </c>
      <c r="F358" t="s">
        <v>1532</v>
      </c>
      <c r="G358" t="s">
        <v>936</v>
      </c>
      <c r="H358">
        <v>1</v>
      </c>
      <c r="I358">
        <v>1</v>
      </c>
      <c r="J358">
        <v>1</v>
      </c>
      <c r="K358">
        <v>1</v>
      </c>
      <c r="L358">
        <v>1</v>
      </c>
      <c r="M358">
        <v>1</v>
      </c>
      <c r="N358">
        <v>1</v>
      </c>
      <c r="O358">
        <v>1</v>
      </c>
      <c r="P358">
        <v>0</v>
      </c>
      <c r="Q358">
        <v>0</v>
      </c>
      <c r="R358">
        <v>0</v>
      </c>
      <c r="S358">
        <v>0</v>
      </c>
    </row>
    <row r="359" spans="1:19" x14ac:dyDescent="0.25">
      <c r="A359" t="s">
        <v>611</v>
      </c>
      <c r="B359" t="str">
        <f>IF(ISERROR(VLOOKUP(Table6[[#This Row],[APPL_ID]],IO_Riparian[APP_ID],1,FALSE)),"","Y")</f>
        <v>Y</v>
      </c>
      <c r="C359" s="58" t="str">
        <f>IF(ISERROR(VLOOKUP(Table6[[#This Row],[APPL_ID]],Sheet1!$C$2:$C$9,1,FALSE)),"","Y")</f>
        <v/>
      </c>
      <c r="D359" s="58" t="str">
        <f>IF(COUNTA(#REF!)&gt;0,"","Y")</f>
        <v/>
      </c>
      <c r="E359" t="s">
        <v>1531</v>
      </c>
      <c r="F359" t="s">
        <v>1532</v>
      </c>
      <c r="G359" t="s">
        <v>605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</row>
    <row r="360" spans="1:19" x14ac:dyDescent="0.25">
      <c r="A360" t="s">
        <v>612</v>
      </c>
      <c r="B360" t="str">
        <f>IF(ISERROR(VLOOKUP(Table6[[#This Row],[APPL_ID]],IO_Riparian[APP_ID],1,FALSE)),"","Y")</f>
        <v>Y</v>
      </c>
      <c r="C360" s="58" t="str">
        <f>IF(ISERROR(VLOOKUP(Table6[[#This Row],[APPL_ID]],Sheet1!$C$2:$C$9,1,FALSE)),"","Y")</f>
        <v/>
      </c>
      <c r="D360" s="58" t="str">
        <f>IF(COUNTA(#REF!)&gt;0,"","Y")</f>
        <v/>
      </c>
      <c r="E360" t="s">
        <v>1531</v>
      </c>
      <c r="F360" t="s">
        <v>1533</v>
      </c>
      <c r="G360" t="s">
        <v>613</v>
      </c>
      <c r="H360">
        <v>0</v>
      </c>
      <c r="I360">
        <v>24</v>
      </c>
      <c r="J360">
        <v>0</v>
      </c>
      <c r="K360">
        <v>0</v>
      </c>
      <c r="L360">
        <v>0</v>
      </c>
      <c r="M360">
        <v>190</v>
      </c>
      <c r="N360">
        <v>260</v>
      </c>
      <c r="O360">
        <v>250</v>
      </c>
      <c r="P360">
        <v>0</v>
      </c>
      <c r="Q360">
        <v>0</v>
      </c>
      <c r="R360">
        <v>0</v>
      </c>
      <c r="S360">
        <v>0</v>
      </c>
    </row>
    <row r="361" spans="1:19" x14ac:dyDescent="0.25">
      <c r="A361" t="s">
        <v>1090</v>
      </c>
      <c r="B361" t="str">
        <f>IF(ISERROR(VLOOKUP(Table6[[#This Row],[APPL_ID]],IO_Riparian[APP_ID],1,FALSE)),"","Y")</f>
        <v>Y</v>
      </c>
      <c r="C361" s="58" t="str">
        <f>IF(ISERROR(VLOOKUP(Table6[[#This Row],[APPL_ID]],Sheet1!$C$2:$C$9,1,FALSE)),"","Y")</f>
        <v/>
      </c>
      <c r="D361" s="58" t="str">
        <f>IF(COUNTA(#REF!)&gt;0,"","Y")</f>
        <v/>
      </c>
      <c r="E361" t="s">
        <v>1531</v>
      </c>
      <c r="F361" t="s">
        <v>1532</v>
      </c>
      <c r="G361" t="s">
        <v>1091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</row>
    <row r="362" spans="1:19" x14ac:dyDescent="0.25">
      <c r="A362" t="s">
        <v>1222</v>
      </c>
      <c r="B362" t="str">
        <f>IF(ISERROR(VLOOKUP(Table6[[#This Row],[APPL_ID]],IO_Riparian[APP_ID],1,FALSE)),"","Y")</f>
        <v>Y</v>
      </c>
      <c r="C362" s="58" t="str">
        <f>IF(ISERROR(VLOOKUP(Table6[[#This Row],[APPL_ID]],Sheet1!$C$2:$C$9,1,FALSE)),"","Y")</f>
        <v/>
      </c>
      <c r="D362" s="58" t="str">
        <f>IF(COUNTA(#REF!)&gt;0,"","Y")</f>
        <v/>
      </c>
      <c r="E362" t="s">
        <v>1531</v>
      </c>
      <c r="F362" t="s">
        <v>1532</v>
      </c>
      <c r="G362" t="s">
        <v>1213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0.96</v>
      </c>
      <c r="N362">
        <v>1</v>
      </c>
      <c r="O362">
        <v>0.62</v>
      </c>
      <c r="P362">
        <v>0</v>
      </c>
      <c r="Q362">
        <v>0</v>
      </c>
      <c r="R362">
        <v>0</v>
      </c>
      <c r="S362">
        <v>0</v>
      </c>
    </row>
    <row r="363" spans="1:19" x14ac:dyDescent="0.25">
      <c r="A363" t="s">
        <v>1218</v>
      </c>
      <c r="B363" t="str">
        <f>IF(ISERROR(VLOOKUP(Table6[[#This Row],[APPL_ID]],IO_Riparian[APP_ID],1,FALSE)),"","Y")</f>
        <v>Y</v>
      </c>
      <c r="C363" s="58" t="str">
        <f>IF(ISERROR(VLOOKUP(Table6[[#This Row],[APPL_ID]],Sheet1!$C$2:$C$9,1,FALSE)),"","Y")</f>
        <v/>
      </c>
      <c r="D363" s="58" t="str">
        <f>IF(COUNTA(#REF!)&gt;0,"","Y")</f>
        <v/>
      </c>
      <c r="E363" t="s">
        <v>1531</v>
      </c>
      <c r="F363" t="s">
        <v>1532</v>
      </c>
      <c r="G363" t="s">
        <v>1213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0.96</v>
      </c>
      <c r="N363">
        <v>1</v>
      </c>
      <c r="O363">
        <v>0.62</v>
      </c>
      <c r="P363">
        <v>0</v>
      </c>
      <c r="Q363">
        <v>0</v>
      </c>
      <c r="R363">
        <v>0</v>
      </c>
      <c r="S363">
        <v>0</v>
      </c>
    </row>
    <row r="364" spans="1:19" x14ac:dyDescent="0.25">
      <c r="A364" t="s">
        <v>1196</v>
      </c>
      <c r="B364" t="str">
        <f>IF(ISERROR(VLOOKUP(Table6[[#This Row],[APPL_ID]],IO_Riparian[APP_ID],1,FALSE)),"","Y")</f>
        <v>Y</v>
      </c>
      <c r="C364" s="58" t="str">
        <f>IF(ISERROR(VLOOKUP(Table6[[#This Row],[APPL_ID]],Sheet1!$C$2:$C$9,1,FALSE)),"","Y")</f>
        <v/>
      </c>
      <c r="D364" s="58" t="str">
        <f>IF(COUNTA(#REF!)&gt;0,"","Y")</f>
        <v/>
      </c>
      <c r="E364" t="s">
        <v>1531</v>
      </c>
      <c r="F364" t="s">
        <v>1532</v>
      </c>
      <c r="G364" t="s">
        <v>1132</v>
      </c>
      <c r="H364">
        <v>1</v>
      </c>
      <c r="I364">
        <v>0</v>
      </c>
      <c r="J364">
        <v>0</v>
      </c>
      <c r="K364">
        <v>0</v>
      </c>
      <c r="L364">
        <v>0.66</v>
      </c>
      <c r="M364">
        <v>0.96</v>
      </c>
      <c r="N364">
        <v>1</v>
      </c>
      <c r="O364">
        <v>0</v>
      </c>
      <c r="P364">
        <v>0</v>
      </c>
      <c r="Q364">
        <v>0</v>
      </c>
      <c r="R364">
        <v>0</v>
      </c>
      <c r="S364">
        <v>0</v>
      </c>
    </row>
    <row r="365" spans="1:19" x14ac:dyDescent="0.25">
      <c r="A365" t="s">
        <v>1200</v>
      </c>
      <c r="B365" t="str">
        <f>IF(ISERROR(VLOOKUP(Table6[[#This Row],[APPL_ID]],IO_Riparian[APP_ID],1,FALSE)),"","Y")</f>
        <v>Y</v>
      </c>
      <c r="C365" s="58" t="str">
        <f>IF(ISERROR(VLOOKUP(Table6[[#This Row],[APPL_ID]],Sheet1!$C$2:$C$9,1,FALSE)),"","Y")</f>
        <v/>
      </c>
      <c r="D365" s="58" t="str">
        <f>IF(COUNTA(#REF!)&gt;0,"","Y")</f>
        <v/>
      </c>
      <c r="E365" t="s">
        <v>1531</v>
      </c>
      <c r="F365" t="s">
        <v>1532</v>
      </c>
      <c r="G365" t="s">
        <v>1132</v>
      </c>
      <c r="H365">
        <v>1</v>
      </c>
      <c r="I365">
        <v>0</v>
      </c>
      <c r="J365">
        <v>0</v>
      </c>
      <c r="K365">
        <v>0</v>
      </c>
      <c r="L365">
        <v>0</v>
      </c>
      <c r="M365">
        <v>0.96</v>
      </c>
      <c r="N365">
        <v>1</v>
      </c>
      <c r="O365">
        <v>0</v>
      </c>
      <c r="P365">
        <v>0</v>
      </c>
      <c r="Q365">
        <v>0</v>
      </c>
      <c r="R365">
        <v>0</v>
      </c>
      <c r="S365">
        <v>0</v>
      </c>
    </row>
    <row r="366" spans="1:19" x14ac:dyDescent="0.25">
      <c r="A366" t="s">
        <v>1212</v>
      </c>
      <c r="B366" t="str">
        <f>IF(ISERROR(VLOOKUP(Table6[[#This Row],[APPL_ID]],IO_Riparian[APP_ID],1,FALSE)),"","Y")</f>
        <v>Y</v>
      </c>
      <c r="C366" s="58" t="str">
        <f>IF(ISERROR(VLOOKUP(Table6[[#This Row],[APPL_ID]],Sheet1!$C$2:$C$9,1,FALSE)),"","Y")</f>
        <v/>
      </c>
      <c r="D366" s="58" t="str">
        <f>IF(COUNTA(#REF!)&gt;0,"","Y")</f>
        <v/>
      </c>
      <c r="E366" t="s">
        <v>1531</v>
      </c>
      <c r="F366" t="s">
        <v>1532</v>
      </c>
      <c r="G366" t="s">
        <v>1213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0.96</v>
      </c>
      <c r="N366">
        <v>1</v>
      </c>
      <c r="O366">
        <v>0.62</v>
      </c>
      <c r="P366">
        <v>0</v>
      </c>
      <c r="Q366">
        <v>0</v>
      </c>
      <c r="R366">
        <v>0</v>
      </c>
      <c r="S366">
        <v>0</v>
      </c>
    </row>
    <row r="367" spans="1:19" x14ac:dyDescent="0.25">
      <c r="A367" t="s">
        <v>1202</v>
      </c>
      <c r="B367" t="str">
        <f>IF(ISERROR(VLOOKUP(Table6[[#This Row],[APPL_ID]],IO_Riparian[APP_ID],1,FALSE)),"","Y")</f>
        <v>Y</v>
      </c>
      <c r="C367" s="58" t="str">
        <f>IF(ISERROR(VLOOKUP(Table6[[#This Row],[APPL_ID]],Sheet1!$C$2:$C$9,1,FALSE)),"","Y")</f>
        <v/>
      </c>
      <c r="D367" s="58" t="str">
        <f>IF(COUNTA(#REF!)&gt;0,"","Y")</f>
        <v/>
      </c>
      <c r="E367" t="s">
        <v>1531</v>
      </c>
      <c r="F367" t="s">
        <v>1532</v>
      </c>
      <c r="G367" t="s">
        <v>1132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0.96</v>
      </c>
      <c r="N367">
        <v>1</v>
      </c>
      <c r="O367">
        <v>0</v>
      </c>
      <c r="P367">
        <v>0</v>
      </c>
      <c r="Q367">
        <v>0</v>
      </c>
      <c r="R367">
        <v>0</v>
      </c>
      <c r="S367">
        <v>0</v>
      </c>
    </row>
    <row r="368" spans="1:19" x14ac:dyDescent="0.25">
      <c r="A368" t="s">
        <v>1423</v>
      </c>
      <c r="B368" t="str">
        <f>IF(ISERROR(VLOOKUP(Table6[[#This Row],[APPL_ID]],IO_Riparian[APP_ID],1,FALSE)),"","Y")</f>
        <v>Y</v>
      </c>
      <c r="C368" s="58" t="str">
        <f>IF(ISERROR(VLOOKUP(Table6[[#This Row],[APPL_ID]],Sheet1!$C$2:$C$9,1,FALSE)),"","Y")</f>
        <v/>
      </c>
      <c r="D368" s="58" t="str">
        <f>IF(COUNTA(#REF!)&gt;0,"","Y")</f>
        <v/>
      </c>
      <c r="E368" t="s">
        <v>1531</v>
      </c>
      <c r="F368" t="s">
        <v>1533</v>
      </c>
      <c r="G368" t="s">
        <v>1424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1</v>
      </c>
      <c r="N368">
        <v>1</v>
      </c>
      <c r="O368">
        <v>1</v>
      </c>
      <c r="P368">
        <v>0</v>
      </c>
      <c r="Q368">
        <v>0</v>
      </c>
      <c r="R368">
        <v>0</v>
      </c>
      <c r="S368">
        <v>0</v>
      </c>
    </row>
    <row r="369" spans="1:19" x14ac:dyDescent="0.25">
      <c r="A369" t="s">
        <v>1284</v>
      </c>
      <c r="B369" t="str">
        <f>IF(ISERROR(VLOOKUP(Table6[[#This Row],[APPL_ID]],IO_Riparian[APP_ID],1,FALSE)),"","Y")</f>
        <v>Y</v>
      </c>
      <c r="C369" s="58" t="str">
        <f>IF(ISERROR(VLOOKUP(Table6[[#This Row],[APPL_ID]],Sheet1!$C$2:$C$9,1,FALSE)),"","Y")</f>
        <v/>
      </c>
      <c r="D369" s="58" t="str">
        <f>IF(COUNTA(#REF!)&gt;0,"","Y")</f>
        <v/>
      </c>
      <c r="E369" t="s">
        <v>1531</v>
      </c>
      <c r="F369" t="s">
        <v>1532</v>
      </c>
      <c r="G369" t="s">
        <v>1285</v>
      </c>
      <c r="H369">
        <v>0</v>
      </c>
      <c r="I369">
        <v>0</v>
      </c>
      <c r="J369">
        <v>0</v>
      </c>
      <c r="K369">
        <v>1</v>
      </c>
      <c r="L369">
        <v>1</v>
      </c>
      <c r="M369">
        <v>1</v>
      </c>
      <c r="N369">
        <v>1</v>
      </c>
      <c r="O369">
        <v>0</v>
      </c>
      <c r="P369">
        <v>0</v>
      </c>
      <c r="Q369">
        <v>0</v>
      </c>
      <c r="R369">
        <v>0</v>
      </c>
      <c r="S369">
        <v>0</v>
      </c>
    </row>
    <row r="370" spans="1:19" x14ac:dyDescent="0.25">
      <c r="A370" t="s">
        <v>1204</v>
      </c>
      <c r="B370" t="str">
        <f>IF(ISERROR(VLOOKUP(Table6[[#This Row],[APPL_ID]],IO_Riparian[APP_ID],1,FALSE)),"","Y")</f>
        <v>Y</v>
      </c>
      <c r="C370" s="58" t="str">
        <f>IF(ISERROR(VLOOKUP(Table6[[#This Row],[APPL_ID]],Sheet1!$C$2:$C$9,1,FALSE)),"","Y")</f>
        <v/>
      </c>
      <c r="D370" s="58" t="str">
        <f>IF(COUNTA(#REF!)&gt;0,"","Y")</f>
        <v/>
      </c>
      <c r="E370" t="s">
        <v>1531</v>
      </c>
      <c r="F370" t="s">
        <v>1532</v>
      </c>
      <c r="G370" t="s">
        <v>1132</v>
      </c>
      <c r="H370">
        <v>1</v>
      </c>
      <c r="I370">
        <v>0</v>
      </c>
      <c r="J370">
        <v>0</v>
      </c>
      <c r="K370">
        <v>0</v>
      </c>
      <c r="L370">
        <v>0</v>
      </c>
      <c r="M370">
        <v>0.96</v>
      </c>
      <c r="N370">
        <v>1</v>
      </c>
      <c r="O370">
        <v>0.1</v>
      </c>
      <c r="P370">
        <v>0</v>
      </c>
      <c r="Q370">
        <v>0</v>
      </c>
      <c r="R370">
        <v>0</v>
      </c>
      <c r="S370">
        <v>0</v>
      </c>
    </row>
    <row r="371" spans="1:19" x14ac:dyDescent="0.25">
      <c r="A371" t="s">
        <v>1288</v>
      </c>
      <c r="B371" t="str">
        <f>IF(ISERROR(VLOOKUP(Table6[[#This Row],[APPL_ID]],IO_Riparian[APP_ID],1,FALSE)),"","Y")</f>
        <v>Y</v>
      </c>
      <c r="C371" s="58" t="str">
        <f>IF(ISERROR(VLOOKUP(Table6[[#This Row],[APPL_ID]],Sheet1!$C$2:$C$9,1,FALSE)),"","Y")</f>
        <v/>
      </c>
      <c r="D371" s="58" t="str">
        <f>IF(COUNTA(#REF!)&gt;0,"","Y")</f>
        <v/>
      </c>
      <c r="E371" t="s">
        <v>1531</v>
      </c>
      <c r="F371" t="s">
        <v>1532</v>
      </c>
      <c r="G371" t="s">
        <v>1285</v>
      </c>
      <c r="H371">
        <v>0</v>
      </c>
      <c r="I371">
        <v>0</v>
      </c>
      <c r="J371">
        <v>0</v>
      </c>
      <c r="K371">
        <v>1</v>
      </c>
      <c r="L371">
        <v>1</v>
      </c>
      <c r="M371">
        <v>1</v>
      </c>
      <c r="N371">
        <v>1</v>
      </c>
      <c r="O371">
        <v>0</v>
      </c>
      <c r="P371">
        <v>0</v>
      </c>
      <c r="Q371">
        <v>0</v>
      </c>
      <c r="R371">
        <v>0</v>
      </c>
      <c r="S371">
        <v>0</v>
      </c>
    </row>
    <row r="372" spans="1:19" x14ac:dyDescent="0.25">
      <c r="A372" t="s">
        <v>1425</v>
      </c>
      <c r="B372" t="str">
        <f>IF(ISERROR(VLOOKUP(Table6[[#This Row],[APPL_ID]],IO_Riparian[APP_ID],1,FALSE)),"","Y")</f>
        <v>Y</v>
      </c>
      <c r="C372" s="58" t="str">
        <f>IF(ISERROR(VLOOKUP(Table6[[#This Row],[APPL_ID]],Sheet1!$C$2:$C$9,1,FALSE)),"","Y")</f>
        <v/>
      </c>
      <c r="D372" s="58" t="str">
        <f>IF(COUNTA(#REF!)&gt;0,"","Y")</f>
        <v/>
      </c>
      <c r="E372" t="s">
        <v>1531</v>
      </c>
      <c r="F372" t="s">
        <v>1533</v>
      </c>
      <c r="G372" t="s">
        <v>1426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</row>
    <row r="373" spans="1:19" x14ac:dyDescent="0.25">
      <c r="A373" t="s">
        <v>1287</v>
      </c>
      <c r="B373" t="str">
        <f>IF(ISERROR(VLOOKUP(Table6[[#This Row],[APPL_ID]],IO_Riparian[APP_ID],1,FALSE)),"","Y")</f>
        <v>Y</v>
      </c>
      <c r="C373" s="58" t="str">
        <f>IF(ISERROR(VLOOKUP(Table6[[#This Row],[APPL_ID]],Sheet1!$C$2:$C$9,1,FALSE)),"","Y")</f>
        <v/>
      </c>
      <c r="D373" s="58" t="str">
        <f>IF(COUNTA(#REF!)&gt;0,"","Y")</f>
        <v/>
      </c>
      <c r="E373" t="s">
        <v>1531</v>
      </c>
      <c r="F373" t="s">
        <v>1532</v>
      </c>
      <c r="G373" t="s">
        <v>1285</v>
      </c>
      <c r="H373">
        <v>0</v>
      </c>
      <c r="I373">
        <v>0</v>
      </c>
      <c r="J373">
        <v>0</v>
      </c>
      <c r="K373">
        <v>1</v>
      </c>
      <c r="L373">
        <v>1</v>
      </c>
      <c r="M373">
        <v>1</v>
      </c>
      <c r="N373">
        <v>1</v>
      </c>
      <c r="O373">
        <v>0</v>
      </c>
      <c r="P373">
        <v>0</v>
      </c>
      <c r="Q373">
        <v>0</v>
      </c>
      <c r="R373">
        <v>0</v>
      </c>
      <c r="S373">
        <v>0</v>
      </c>
    </row>
    <row r="374" spans="1:19" x14ac:dyDescent="0.25">
      <c r="A374" t="s">
        <v>1427</v>
      </c>
      <c r="B374" t="str">
        <f>IF(ISERROR(VLOOKUP(Table6[[#This Row],[APPL_ID]],IO_Riparian[APP_ID],1,FALSE)),"","Y")</f>
        <v>Y</v>
      </c>
      <c r="C374" s="58" t="str">
        <f>IF(ISERROR(VLOOKUP(Table6[[#This Row],[APPL_ID]],Sheet1!$C$2:$C$9,1,FALSE)),"","Y")</f>
        <v/>
      </c>
      <c r="D374" s="58" t="str">
        <f>IF(COUNTA(#REF!)&gt;0,"","Y")</f>
        <v/>
      </c>
      <c r="E374" t="s">
        <v>1531</v>
      </c>
      <c r="F374" t="s">
        <v>1533</v>
      </c>
      <c r="G374" t="s">
        <v>1428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1</v>
      </c>
      <c r="N374">
        <v>1</v>
      </c>
      <c r="O374">
        <v>1</v>
      </c>
      <c r="P374">
        <v>0</v>
      </c>
      <c r="Q374">
        <v>0</v>
      </c>
      <c r="R374">
        <v>0</v>
      </c>
      <c r="S374">
        <v>0</v>
      </c>
    </row>
    <row r="375" spans="1:19" x14ac:dyDescent="0.25">
      <c r="A375" t="s">
        <v>1286</v>
      </c>
      <c r="B375" t="str">
        <f>IF(ISERROR(VLOOKUP(Table6[[#This Row],[APPL_ID]],IO_Riparian[APP_ID],1,FALSE)),"","Y")</f>
        <v>Y</v>
      </c>
      <c r="C375" s="58" t="str">
        <f>IF(ISERROR(VLOOKUP(Table6[[#This Row],[APPL_ID]],Sheet1!$C$2:$C$9,1,FALSE)),"","Y")</f>
        <v/>
      </c>
      <c r="D375" s="58" t="str">
        <f>IF(COUNTA(#REF!)&gt;0,"","Y")</f>
        <v/>
      </c>
      <c r="E375" t="s">
        <v>1531</v>
      </c>
      <c r="F375" t="s">
        <v>1532</v>
      </c>
      <c r="G375" t="s">
        <v>1285</v>
      </c>
      <c r="H375">
        <v>0</v>
      </c>
      <c r="I375">
        <v>0</v>
      </c>
      <c r="J375">
        <v>0</v>
      </c>
      <c r="K375">
        <v>1</v>
      </c>
      <c r="L375">
        <v>1</v>
      </c>
      <c r="M375">
        <v>1</v>
      </c>
      <c r="N375">
        <v>1</v>
      </c>
      <c r="O375">
        <v>0</v>
      </c>
      <c r="P375">
        <v>0</v>
      </c>
      <c r="Q375">
        <v>0</v>
      </c>
      <c r="R375">
        <v>0</v>
      </c>
      <c r="S375">
        <v>0</v>
      </c>
    </row>
    <row r="376" spans="1:19" x14ac:dyDescent="0.25">
      <c r="A376" t="s">
        <v>255</v>
      </c>
      <c r="B376" t="str">
        <f>IF(ISERROR(VLOOKUP(Table6[[#This Row],[APPL_ID]],IO_Riparian[APP_ID],1,FALSE)),"","Y")</f>
        <v>Y</v>
      </c>
      <c r="C376" s="58" t="str">
        <f>IF(ISERROR(VLOOKUP(Table6[[#This Row],[APPL_ID]],Sheet1!$C$2:$C$9,1,FALSE)),"","Y")</f>
        <v/>
      </c>
      <c r="D376" s="58" t="str">
        <f>IF(COUNTA(#REF!)&gt;0,"","Y")</f>
        <v/>
      </c>
      <c r="E376" t="s">
        <v>1531</v>
      </c>
      <c r="F376" t="s">
        <v>1532</v>
      </c>
      <c r="G376" t="s">
        <v>249</v>
      </c>
      <c r="H376">
        <v>0</v>
      </c>
      <c r="I376">
        <v>0</v>
      </c>
      <c r="J376">
        <v>99.4</v>
      </c>
      <c r="K376">
        <v>139.30000000000001</v>
      </c>
      <c r="L376">
        <v>179.1</v>
      </c>
      <c r="M376">
        <v>176.6</v>
      </c>
      <c r="N376">
        <v>168.5</v>
      </c>
      <c r="O376">
        <v>116.26</v>
      </c>
      <c r="P376">
        <v>0</v>
      </c>
      <c r="Q376">
        <v>0</v>
      </c>
      <c r="R376">
        <v>0</v>
      </c>
      <c r="S376">
        <v>0</v>
      </c>
    </row>
    <row r="377" spans="1:19" x14ac:dyDescent="0.25">
      <c r="A377" t="s">
        <v>966</v>
      </c>
      <c r="B377" t="str">
        <f>IF(ISERROR(VLOOKUP(Table6[[#This Row],[APPL_ID]],IO_Riparian[APP_ID],1,FALSE)),"","Y")</f>
        <v>Y</v>
      </c>
      <c r="C377" s="58" t="str">
        <f>IF(ISERROR(VLOOKUP(Table6[[#This Row],[APPL_ID]],Sheet1!$C$2:$C$9,1,FALSE)),"","Y")</f>
        <v/>
      </c>
      <c r="D377" s="58" t="str">
        <f>IF(COUNTA(#REF!)&gt;0,"","Y")</f>
        <v/>
      </c>
      <c r="E377" t="s">
        <v>1531</v>
      </c>
      <c r="F377" t="s">
        <v>1533</v>
      </c>
      <c r="G377" t="s">
        <v>967</v>
      </c>
      <c r="H377">
        <v>0</v>
      </c>
      <c r="I377">
        <v>0</v>
      </c>
      <c r="J377">
        <v>0</v>
      </c>
      <c r="K377">
        <v>1</v>
      </c>
      <c r="L377">
        <v>1</v>
      </c>
      <c r="M377">
        <v>1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0</v>
      </c>
    </row>
    <row r="378" spans="1:19" x14ac:dyDescent="0.25">
      <c r="A378" t="s">
        <v>519</v>
      </c>
      <c r="B378" t="str">
        <f>IF(ISERROR(VLOOKUP(Table6[[#This Row],[APPL_ID]],IO_Riparian[APP_ID],1,FALSE)),"","Y")</f>
        <v>Y</v>
      </c>
      <c r="C378" s="58" t="str">
        <f>IF(ISERROR(VLOOKUP(Table6[[#This Row],[APPL_ID]],Sheet1!$C$2:$C$9,1,FALSE)),"","Y")</f>
        <v/>
      </c>
      <c r="D378" s="58" t="str">
        <f>IF(COUNTA(#REF!)&gt;0,"","Y")</f>
        <v/>
      </c>
      <c r="E378" t="s">
        <v>1531</v>
      </c>
      <c r="F378" t="s">
        <v>1533</v>
      </c>
      <c r="G378" t="s">
        <v>520</v>
      </c>
      <c r="H378">
        <v>0</v>
      </c>
      <c r="I378">
        <v>0</v>
      </c>
      <c r="J378">
        <v>0</v>
      </c>
      <c r="K378">
        <v>0</v>
      </c>
      <c r="L378">
        <v>1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</row>
    <row r="379" spans="1:19" x14ac:dyDescent="0.25">
      <c r="A379" t="s">
        <v>287</v>
      </c>
      <c r="B379" t="str">
        <f>IF(ISERROR(VLOOKUP(Table6[[#This Row],[APPL_ID]],IO_Riparian[APP_ID],1,FALSE)),"","Y")</f>
        <v>Y</v>
      </c>
      <c r="C379" s="58" t="str">
        <f>IF(ISERROR(VLOOKUP(Table6[[#This Row],[APPL_ID]],Sheet1!$C$2:$C$9,1,FALSE)),"","Y")</f>
        <v/>
      </c>
      <c r="D379" s="58" t="str">
        <f>IF(COUNTA(#REF!)&gt;0,"","Y")</f>
        <v/>
      </c>
      <c r="E379" t="s">
        <v>1531</v>
      </c>
      <c r="F379" t="s">
        <v>1532</v>
      </c>
      <c r="G379" t="s">
        <v>288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</row>
    <row r="380" spans="1:19" x14ac:dyDescent="0.25">
      <c r="A380" t="s">
        <v>282</v>
      </c>
      <c r="B380" t="str">
        <f>IF(ISERROR(VLOOKUP(Table6[[#This Row],[APPL_ID]],IO_Riparian[APP_ID],1,FALSE)),"","Y")</f>
        <v>Y</v>
      </c>
      <c r="C380" s="58" t="str">
        <f>IF(ISERROR(VLOOKUP(Table6[[#This Row],[APPL_ID]],Sheet1!$C$2:$C$9,1,FALSE)),"","Y")</f>
        <v/>
      </c>
      <c r="D380" s="58" t="str">
        <f>IF(COUNTA(#REF!)&gt;0,"","Y")</f>
        <v/>
      </c>
      <c r="E380" t="s">
        <v>1531</v>
      </c>
      <c r="F380" t="s">
        <v>1532</v>
      </c>
      <c r="G380" t="s">
        <v>69</v>
      </c>
      <c r="H380">
        <v>0</v>
      </c>
      <c r="I380">
        <v>1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</row>
    <row r="381" spans="1:19" x14ac:dyDescent="0.25">
      <c r="A381" t="s">
        <v>265</v>
      </c>
      <c r="B381" t="str">
        <f>IF(ISERROR(VLOOKUP(Table6[[#This Row],[APPL_ID]],IO_Riparian[APP_ID],1,FALSE)),"","Y")</f>
        <v>Y</v>
      </c>
      <c r="C381" s="58" t="str">
        <f>IF(ISERROR(VLOOKUP(Table6[[#This Row],[APPL_ID]],Sheet1!$C$2:$C$9,1,FALSE)),"","Y")</f>
        <v/>
      </c>
      <c r="D381" s="58" t="str">
        <f>IF(COUNTA(#REF!)&gt;0,"","Y")</f>
        <v/>
      </c>
      <c r="E381" t="s">
        <v>1531</v>
      </c>
      <c r="F381" t="s">
        <v>1532</v>
      </c>
      <c r="G381" t="s">
        <v>69</v>
      </c>
      <c r="H381">
        <v>0</v>
      </c>
      <c r="I381">
        <v>1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</row>
    <row r="382" spans="1:19" x14ac:dyDescent="0.25">
      <c r="A382" t="s">
        <v>591</v>
      </c>
      <c r="B382" t="str">
        <f>IF(ISERROR(VLOOKUP(Table6[[#This Row],[APPL_ID]],IO_Riparian[APP_ID],1,FALSE)),"","Y")</f>
        <v>Y</v>
      </c>
      <c r="C382" s="58" t="str">
        <f>IF(ISERROR(VLOOKUP(Table6[[#This Row],[APPL_ID]],Sheet1!$C$2:$C$9,1,FALSE)),"","Y")</f>
        <v/>
      </c>
      <c r="D382" s="58" t="str">
        <f>IF(COUNTA(#REF!)&gt;0,"","Y")</f>
        <v/>
      </c>
      <c r="E382" t="s">
        <v>1531</v>
      </c>
      <c r="F382" t="s">
        <v>1532</v>
      </c>
      <c r="G382" t="s">
        <v>592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</row>
    <row r="383" spans="1:19" x14ac:dyDescent="0.25">
      <c r="A383" t="s">
        <v>614</v>
      </c>
      <c r="B383" t="str">
        <f>IF(ISERROR(VLOOKUP(Table6[[#This Row],[APPL_ID]],IO_Riparian[APP_ID],1,FALSE)),"","Y")</f>
        <v>Y</v>
      </c>
      <c r="C383" s="58" t="str">
        <f>IF(ISERROR(VLOOKUP(Table6[[#This Row],[APPL_ID]],Sheet1!$C$2:$C$9,1,FALSE)),"","Y")</f>
        <v/>
      </c>
      <c r="D383" s="58" t="str">
        <f>IF(COUNTA(#REF!)&gt;0,"","Y")</f>
        <v/>
      </c>
      <c r="E383" t="s">
        <v>1531</v>
      </c>
      <c r="F383" t="s">
        <v>1532</v>
      </c>
      <c r="G383" t="s">
        <v>605</v>
      </c>
      <c r="H383">
        <v>0</v>
      </c>
      <c r="I383">
        <v>0</v>
      </c>
      <c r="J383">
        <v>0</v>
      </c>
      <c r="K383">
        <v>113.8</v>
      </c>
      <c r="L383">
        <v>113.8</v>
      </c>
      <c r="M383">
        <v>113.8</v>
      </c>
      <c r="N383">
        <v>113.8</v>
      </c>
      <c r="O383">
        <v>113.8</v>
      </c>
      <c r="P383">
        <v>0</v>
      </c>
      <c r="Q383">
        <v>0</v>
      </c>
      <c r="R383">
        <v>0</v>
      </c>
      <c r="S383">
        <v>0</v>
      </c>
    </row>
    <row r="384" spans="1:19" x14ac:dyDescent="0.25">
      <c r="A384" t="s">
        <v>615</v>
      </c>
      <c r="B384" t="str">
        <f>IF(ISERROR(VLOOKUP(Table6[[#This Row],[APPL_ID]],IO_Riparian[APP_ID],1,FALSE)),"","Y")</f>
        <v>Y</v>
      </c>
      <c r="C384" s="58" t="str">
        <f>IF(ISERROR(VLOOKUP(Table6[[#This Row],[APPL_ID]],Sheet1!$C$2:$C$9,1,FALSE)),"","Y")</f>
        <v/>
      </c>
      <c r="D384" s="58" t="str">
        <f>IF(COUNTA(#REF!)&gt;0,"","Y")</f>
        <v/>
      </c>
      <c r="E384" t="s">
        <v>1531</v>
      </c>
      <c r="F384" t="s">
        <v>1532</v>
      </c>
      <c r="G384" t="s">
        <v>605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58.3</v>
      </c>
      <c r="O384">
        <v>0</v>
      </c>
      <c r="P384">
        <v>0</v>
      </c>
      <c r="Q384">
        <v>0</v>
      </c>
      <c r="R384">
        <v>0</v>
      </c>
      <c r="S384">
        <v>0</v>
      </c>
    </row>
    <row r="385" spans="1:19" x14ac:dyDescent="0.25">
      <c r="A385" t="s">
        <v>616</v>
      </c>
      <c r="B385" t="str">
        <f>IF(ISERROR(VLOOKUP(Table6[[#This Row],[APPL_ID]],IO_Riparian[APP_ID],1,FALSE)),"","Y")</f>
        <v>Y</v>
      </c>
      <c r="C385" s="58" t="str">
        <f>IF(ISERROR(VLOOKUP(Table6[[#This Row],[APPL_ID]],Sheet1!$C$2:$C$9,1,FALSE)),"","Y")</f>
        <v/>
      </c>
      <c r="D385" s="58" t="str">
        <f>IF(COUNTA(#REF!)&gt;0,"","Y")</f>
        <v/>
      </c>
      <c r="E385" t="s">
        <v>1531</v>
      </c>
      <c r="F385" t="s">
        <v>1532</v>
      </c>
      <c r="G385" t="s">
        <v>605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166</v>
      </c>
      <c r="N385">
        <v>166</v>
      </c>
      <c r="O385">
        <v>0</v>
      </c>
      <c r="P385">
        <v>0</v>
      </c>
      <c r="Q385">
        <v>0</v>
      </c>
      <c r="R385">
        <v>0</v>
      </c>
      <c r="S385">
        <v>0</v>
      </c>
    </row>
    <row r="386" spans="1:19" x14ac:dyDescent="0.25">
      <c r="A386" t="s">
        <v>617</v>
      </c>
      <c r="B386" t="str">
        <f>IF(ISERROR(VLOOKUP(Table6[[#This Row],[APPL_ID]],IO_Riparian[APP_ID],1,FALSE)),"","Y")</f>
        <v>Y</v>
      </c>
      <c r="C386" s="58" t="str">
        <f>IF(ISERROR(VLOOKUP(Table6[[#This Row],[APPL_ID]],Sheet1!$C$2:$C$9,1,FALSE)),"","Y")</f>
        <v/>
      </c>
      <c r="D386" s="58" t="str">
        <f>IF(COUNTA(#REF!)&gt;0,"","Y")</f>
        <v/>
      </c>
      <c r="E386" t="s">
        <v>1531</v>
      </c>
      <c r="F386" t="s">
        <v>1532</v>
      </c>
      <c r="G386" t="s">
        <v>605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132.80000000000001</v>
      </c>
      <c r="N386">
        <v>132.80000000000001</v>
      </c>
      <c r="O386">
        <v>0</v>
      </c>
      <c r="P386">
        <v>0</v>
      </c>
      <c r="Q386">
        <v>0</v>
      </c>
      <c r="R386">
        <v>0</v>
      </c>
      <c r="S386">
        <v>0</v>
      </c>
    </row>
    <row r="387" spans="1:19" x14ac:dyDescent="0.25">
      <c r="A387" t="s">
        <v>618</v>
      </c>
      <c r="B387" t="str">
        <f>IF(ISERROR(VLOOKUP(Table6[[#This Row],[APPL_ID]],IO_Riparian[APP_ID],1,FALSE)),"","Y")</f>
        <v>Y</v>
      </c>
      <c r="C387" s="58" t="str">
        <f>IF(ISERROR(VLOOKUP(Table6[[#This Row],[APPL_ID]],Sheet1!$C$2:$C$9,1,FALSE)),"","Y")</f>
        <v/>
      </c>
      <c r="D387" s="58" t="str">
        <f>IF(COUNTA(#REF!)&gt;0,"","Y")</f>
        <v/>
      </c>
      <c r="E387" t="s">
        <v>1531</v>
      </c>
      <c r="F387" t="s">
        <v>1532</v>
      </c>
      <c r="G387" t="s">
        <v>605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185</v>
      </c>
      <c r="N387">
        <v>185</v>
      </c>
      <c r="O387">
        <v>0</v>
      </c>
      <c r="P387">
        <v>0</v>
      </c>
      <c r="Q387">
        <v>0</v>
      </c>
      <c r="R387">
        <v>0</v>
      </c>
      <c r="S387">
        <v>0</v>
      </c>
    </row>
    <row r="388" spans="1:19" x14ac:dyDescent="0.25">
      <c r="A388" t="s">
        <v>619</v>
      </c>
      <c r="B388" t="str">
        <f>IF(ISERROR(VLOOKUP(Table6[[#This Row],[APPL_ID]],IO_Riparian[APP_ID],1,FALSE)),"","Y")</f>
        <v>Y</v>
      </c>
      <c r="C388" s="58" t="str">
        <f>IF(ISERROR(VLOOKUP(Table6[[#This Row],[APPL_ID]],Sheet1!$C$2:$C$9,1,FALSE)),"","Y")</f>
        <v/>
      </c>
      <c r="D388" s="58" t="str">
        <f>IF(COUNTA(#REF!)&gt;0,"","Y")</f>
        <v/>
      </c>
      <c r="E388" t="s">
        <v>1531</v>
      </c>
      <c r="F388" t="s">
        <v>1532</v>
      </c>
      <c r="G388" t="s">
        <v>605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290.7</v>
      </c>
      <c r="N388">
        <v>290.7</v>
      </c>
      <c r="O388">
        <v>0</v>
      </c>
      <c r="P388">
        <v>0</v>
      </c>
      <c r="Q388">
        <v>0</v>
      </c>
      <c r="R388">
        <v>0</v>
      </c>
      <c r="S388">
        <v>0</v>
      </c>
    </row>
    <row r="389" spans="1:19" x14ac:dyDescent="0.25">
      <c r="A389" t="s">
        <v>620</v>
      </c>
      <c r="B389" t="str">
        <f>IF(ISERROR(VLOOKUP(Table6[[#This Row],[APPL_ID]],IO_Riparian[APP_ID],1,FALSE)),"","Y")</f>
        <v>Y</v>
      </c>
      <c r="C389" s="58" t="str">
        <f>IF(ISERROR(VLOOKUP(Table6[[#This Row],[APPL_ID]],Sheet1!$C$2:$C$9,1,FALSE)),"","Y")</f>
        <v/>
      </c>
      <c r="D389" s="58" t="str">
        <f>IF(COUNTA(#REF!)&gt;0,"","Y")</f>
        <v/>
      </c>
      <c r="E389" t="s">
        <v>1531</v>
      </c>
      <c r="F389" t="s">
        <v>1532</v>
      </c>
      <c r="G389" t="s">
        <v>605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157.6</v>
      </c>
      <c r="P389">
        <v>0</v>
      </c>
      <c r="Q389">
        <v>0</v>
      </c>
      <c r="R389">
        <v>0</v>
      </c>
      <c r="S389">
        <v>0</v>
      </c>
    </row>
    <row r="390" spans="1:19" x14ac:dyDescent="0.25">
      <c r="A390" t="s">
        <v>621</v>
      </c>
      <c r="B390" t="str">
        <f>IF(ISERROR(VLOOKUP(Table6[[#This Row],[APPL_ID]],IO_Riparian[APP_ID],1,FALSE)),"","Y")</f>
        <v>Y</v>
      </c>
      <c r="C390" s="58" t="str">
        <f>IF(ISERROR(VLOOKUP(Table6[[#This Row],[APPL_ID]],Sheet1!$C$2:$C$9,1,FALSE)),"","Y")</f>
        <v/>
      </c>
      <c r="D390" s="58" t="str">
        <f>IF(COUNTA(#REF!)&gt;0,"","Y")</f>
        <v/>
      </c>
      <c r="E390" t="s">
        <v>1531</v>
      </c>
      <c r="F390" t="s">
        <v>1532</v>
      </c>
      <c r="G390" t="s">
        <v>605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170.1</v>
      </c>
      <c r="N390">
        <v>170.1</v>
      </c>
      <c r="O390">
        <v>0</v>
      </c>
      <c r="P390">
        <v>0</v>
      </c>
      <c r="Q390">
        <v>0</v>
      </c>
      <c r="R390">
        <v>0</v>
      </c>
      <c r="S390">
        <v>0</v>
      </c>
    </row>
    <row r="391" spans="1:19" x14ac:dyDescent="0.25">
      <c r="A391" t="s">
        <v>622</v>
      </c>
      <c r="B391" t="str">
        <f>IF(ISERROR(VLOOKUP(Table6[[#This Row],[APPL_ID]],IO_Riparian[APP_ID],1,FALSE)),"","Y")</f>
        <v>Y</v>
      </c>
      <c r="C391" s="58" t="str">
        <f>IF(ISERROR(VLOOKUP(Table6[[#This Row],[APPL_ID]],Sheet1!$C$2:$C$9,1,FALSE)),"","Y")</f>
        <v/>
      </c>
      <c r="D391" s="58" t="str">
        <f>IF(COUNTA(#REF!)&gt;0,"","Y")</f>
        <v/>
      </c>
      <c r="E391" t="s">
        <v>1531</v>
      </c>
      <c r="F391" t="s">
        <v>1532</v>
      </c>
      <c r="G391" t="s">
        <v>605</v>
      </c>
      <c r="H391">
        <v>0</v>
      </c>
      <c r="I391">
        <v>0</v>
      </c>
      <c r="J391">
        <v>0</v>
      </c>
      <c r="K391">
        <v>60.1</v>
      </c>
      <c r="L391">
        <v>60.1</v>
      </c>
      <c r="M391">
        <v>60.1</v>
      </c>
      <c r="N391">
        <v>60.1</v>
      </c>
      <c r="O391">
        <v>60.1</v>
      </c>
      <c r="P391">
        <v>0</v>
      </c>
      <c r="Q391">
        <v>0</v>
      </c>
      <c r="R391">
        <v>0</v>
      </c>
      <c r="S391">
        <v>0</v>
      </c>
    </row>
    <row r="392" spans="1:19" x14ac:dyDescent="0.25">
      <c r="A392" t="s">
        <v>623</v>
      </c>
      <c r="B392" t="str">
        <f>IF(ISERROR(VLOOKUP(Table6[[#This Row],[APPL_ID]],IO_Riparian[APP_ID],1,FALSE)),"","Y")</f>
        <v>Y</v>
      </c>
      <c r="C392" s="58" t="str">
        <f>IF(ISERROR(VLOOKUP(Table6[[#This Row],[APPL_ID]],Sheet1!$C$2:$C$9,1,FALSE)),"","Y")</f>
        <v/>
      </c>
      <c r="D392" s="58" t="str">
        <f>IF(COUNTA(#REF!)&gt;0,"","Y")</f>
        <v/>
      </c>
      <c r="E392" t="s">
        <v>1531</v>
      </c>
      <c r="F392" t="s">
        <v>1532</v>
      </c>
      <c r="G392" t="s">
        <v>605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92.6</v>
      </c>
      <c r="N392">
        <v>92.6</v>
      </c>
      <c r="O392">
        <v>0</v>
      </c>
      <c r="P392">
        <v>0</v>
      </c>
      <c r="Q392">
        <v>0</v>
      </c>
      <c r="R392">
        <v>0</v>
      </c>
      <c r="S392">
        <v>0</v>
      </c>
    </row>
    <row r="393" spans="1:19" x14ac:dyDescent="0.25">
      <c r="A393" t="s">
        <v>624</v>
      </c>
      <c r="B393" t="str">
        <f>IF(ISERROR(VLOOKUP(Table6[[#This Row],[APPL_ID]],IO_Riparian[APP_ID],1,FALSE)),"","Y")</f>
        <v>Y</v>
      </c>
      <c r="C393" s="58" t="str">
        <f>IF(ISERROR(VLOOKUP(Table6[[#This Row],[APPL_ID]],Sheet1!$C$2:$C$9,1,FALSE)),"","Y")</f>
        <v/>
      </c>
      <c r="D393" s="58" t="str">
        <f>IF(COUNTA(#REF!)&gt;0,"","Y")</f>
        <v/>
      </c>
      <c r="E393" t="s">
        <v>1531</v>
      </c>
      <c r="F393" t="s">
        <v>1532</v>
      </c>
      <c r="G393" t="s">
        <v>605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190.1</v>
      </c>
      <c r="N393">
        <v>190.1</v>
      </c>
      <c r="O393">
        <v>0</v>
      </c>
      <c r="P393">
        <v>0</v>
      </c>
      <c r="Q393">
        <v>0</v>
      </c>
      <c r="R393">
        <v>0</v>
      </c>
      <c r="S393">
        <v>0</v>
      </c>
    </row>
    <row r="394" spans="1:19" x14ac:dyDescent="0.25">
      <c r="A394" t="s">
        <v>625</v>
      </c>
      <c r="B394" t="str">
        <f>IF(ISERROR(VLOOKUP(Table6[[#This Row],[APPL_ID]],IO_Riparian[APP_ID],1,FALSE)),"","Y")</f>
        <v>Y</v>
      </c>
      <c r="C394" s="58" t="str">
        <f>IF(ISERROR(VLOOKUP(Table6[[#This Row],[APPL_ID]],Sheet1!$C$2:$C$9,1,FALSE)),"","Y")</f>
        <v/>
      </c>
      <c r="D394" s="58" t="str">
        <f>IF(COUNTA(#REF!)&gt;0,"","Y")</f>
        <v/>
      </c>
      <c r="E394" t="s">
        <v>1531</v>
      </c>
      <c r="F394" t="s">
        <v>1532</v>
      </c>
      <c r="G394" t="s">
        <v>605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216.4</v>
      </c>
      <c r="O394">
        <v>216.4</v>
      </c>
      <c r="P394">
        <v>0</v>
      </c>
      <c r="Q394">
        <v>0</v>
      </c>
      <c r="R394">
        <v>0</v>
      </c>
      <c r="S394">
        <v>0</v>
      </c>
    </row>
    <row r="395" spans="1:19" x14ac:dyDescent="0.25">
      <c r="A395" t="s">
        <v>626</v>
      </c>
      <c r="B395" t="str">
        <f>IF(ISERROR(VLOOKUP(Table6[[#This Row],[APPL_ID]],IO_Riparian[APP_ID],1,FALSE)),"","Y")</f>
        <v>Y</v>
      </c>
      <c r="C395" s="58" t="str">
        <f>IF(ISERROR(VLOOKUP(Table6[[#This Row],[APPL_ID]],Sheet1!$C$2:$C$9,1,FALSE)),"","Y")</f>
        <v/>
      </c>
      <c r="D395" s="58" t="str">
        <f>IF(COUNTA(#REF!)&gt;0,"","Y")</f>
        <v/>
      </c>
      <c r="E395" t="s">
        <v>1531</v>
      </c>
      <c r="F395" t="s">
        <v>1532</v>
      </c>
      <c r="G395" t="s">
        <v>605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141.4</v>
      </c>
      <c r="N395">
        <v>141.4</v>
      </c>
      <c r="O395">
        <v>0</v>
      </c>
      <c r="P395">
        <v>0</v>
      </c>
      <c r="Q395">
        <v>0</v>
      </c>
      <c r="R395">
        <v>0</v>
      </c>
      <c r="S395">
        <v>0</v>
      </c>
    </row>
    <row r="396" spans="1:19" x14ac:dyDescent="0.25">
      <c r="A396" t="s">
        <v>627</v>
      </c>
      <c r="B396" t="str">
        <f>IF(ISERROR(VLOOKUP(Table6[[#This Row],[APPL_ID]],IO_Riparian[APP_ID],1,FALSE)),"","Y")</f>
        <v>Y</v>
      </c>
      <c r="C396" s="58" t="str">
        <f>IF(ISERROR(VLOOKUP(Table6[[#This Row],[APPL_ID]],Sheet1!$C$2:$C$9,1,FALSE)),"","Y")</f>
        <v/>
      </c>
      <c r="D396" s="58" t="str">
        <f>IF(COUNTA(#REF!)&gt;0,"","Y")</f>
        <v/>
      </c>
      <c r="E396" t="s">
        <v>1531</v>
      </c>
      <c r="F396" t="s">
        <v>1532</v>
      </c>
      <c r="G396" t="s">
        <v>605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190.1</v>
      </c>
      <c r="N396">
        <v>190.1</v>
      </c>
      <c r="O396">
        <v>0</v>
      </c>
      <c r="P396">
        <v>0</v>
      </c>
      <c r="Q396">
        <v>0</v>
      </c>
      <c r="R396">
        <v>0</v>
      </c>
      <c r="S396">
        <v>0</v>
      </c>
    </row>
    <row r="397" spans="1:19" x14ac:dyDescent="0.25">
      <c r="A397" t="s">
        <v>628</v>
      </c>
      <c r="B397" t="str">
        <f>IF(ISERROR(VLOOKUP(Table6[[#This Row],[APPL_ID]],IO_Riparian[APP_ID],1,FALSE)),"","Y")</f>
        <v>Y</v>
      </c>
      <c r="C397" s="58" t="str">
        <f>IF(ISERROR(VLOOKUP(Table6[[#This Row],[APPL_ID]],Sheet1!$C$2:$C$9,1,FALSE)),"","Y")</f>
        <v/>
      </c>
      <c r="D397" s="58" t="str">
        <f>IF(COUNTA(#REF!)&gt;0,"","Y")</f>
        <v/>
      </c>
      <c r="E397" t="s">
        <v>1531</v>
      </c>
      <c r="F397" t="s">
        <v>1532</v>
      </c>
      <c r="G397" t="s">
        <v>605</v>
      </c>
      <c r="H397">
        <v>0</v>
      </c>
      <c r="I397">
        <v>0</v>
      </c>
      <c r="J397">
        <v>0</v>
      </c>
      <c r="K397">
        <v>121.6</v>
      </c>
      <c r="L397">
        <v>121.6</v>
      </c>
      <c r="M397">
        <v>121.6</v>
      </c>
      <c r="N397">
        <v>121.6</v>
      </c>
      <c r="O397">
        <v>121.6</v>
      </c>
      <c r="P397">
        <v>0</v>
      </c>
      <c r="Q397">
        <v>0</v>
      </c>
      <c r="R397">
        <v>0</v>
      </c>
      <c r="S397">
        <v>0</v>
      </c>
    </row>
    <row r="398" spans="1:19" x14ac:dyDescent="0.25">
      <c r="A398" t="s">
        <v>629</v>
      </c>
      <c r="B398" t="str">
        <f>IF(ISERROR(VLOOKUP(Table6[[#This Row],[APPL_ID]],IO_Riparian[APP_ID],1,FALSE)),"","Y")</f>
        <v>Y</v>
      </c>
      <c r="C398" s="58" t="str">
        <f>IF(ISERROR(VLOOKUP(Table6[[#This Row],[APPL_ID]],Sheet1!$C$2:$C$9,1,FALSE)),"","Y")</f>
        <v/>
      </c>
      <c r="D398" s="58" t="str">
        <f>IF(COUNTA(#REF!)&gt;0,"","Y")</f>
        <v/>
      </c>
      <c r="E398" t="s">
        <v>1531</v>
      </c>
      <c r="F398" t="s">
        <v>1532</v>
      </c>
      <c r="G398" t="s">
        <v>605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212</v>
      </c>
      <c r="N398">
        <v>212</v>
      </c>
      <c r="O398">
        <v>0</v>
      </c>
      <c r="P398">
        <v>0</v>
      </c>
      <c r="Q398">
        <v>0</v>
      </c>
      <c r="R398">
        <v>0</v>
      </c>
      <c r="S398">
        <v>0</v>
      </c>
    </row>
    <row r="399" spans="1:19" x14ac:dyDescent="0.25">
      <c r="A399" t="s">
        <v>630</v>
      </c>
      <c r="B399" t="str">
        <f>IF(ISERROR(VLOOKUP(Table6[[#This Row],[APPL_ID]],IO_Riparian[APP_ID],1,FALSE)),"","Y")</f>
        <v>Y</v>
      </c>
      <c r="C399" s="58" t="str">
        <f>IF(ISERROR(VLOOKUP(Table6[[#This Row],[APPL_ID]],Sheet1!$C$2:$C$9,1,FALSE)),"","Y")</f>
        <v/>
      </c>
      <c r="D399" s="58" t="str">
        <f>IF(COUNTA(#REF!)&gt;0,"","Y")</f>
        <v/>
      </c>
      <c r="E399" t="s">
        <v>1531</v>
      </c>
      <c r="F399" t="s">
        <v>1532</v>
      </c>
      <c r="G399" t="s">
        <v>605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133</v>
      </c>
      <c r="N399">
        <v>133</v>
      </c>
      <c r="O399">
        <v>0</v>
      </c>
      <c r="P399">
        <v>0</v>
      </c>
      <c r="Q399">
        <v>0</v>
      </c>
      <c r="R399">
        <v>0</v>
      </c>
      <c r="S399">
        <v>0</v>
      </c>
    </row>
    <row r="400" spans="1:19" x14ac:dyDescent="0.25">
      <c r="A400" t="s">
        <v>631</v>
      </c>
      <c r="B400" t="str">
        <f>IF(ISERROR(VLOOKUP(Table6[[#This Row],[APPL_ID]],IO_Riparian[APP_ID],1,FALSE)),"","Y")</f>
        <v>Y</v>
      </c>
      <c r="C400" s="58" t="str">
        <f>IF(ISERROR(VLOOKUP(Table6[[#This Row],[APPL_ID]],Sheet1!$C$2:$C$9,1,FALSE)),"","Y")</f>
        <v/>
      </c>
      <c r="D400" s="58" t="str">
        <f>IF(COUNTA(#REF!)&gt;0,"","Y")</f>
        <v/>
      </c>
      <c r="E400" t="s">
        <v>1531</v>
      </c>
      <c r="F400" t="s">
        <v>1532</v>
      </c>
      <c r="G400" t="s">
        <v>605</v>
      </c>
      <c r="H400">
        <v>0</v>
      </c>
      <c r="I400">
        <v>0</v>
      </c>
      <c r="J400">
        <v>0</v>
      </c>
      <c r="K400">
        <v>114.9</v>
      </c>
      <c r="L400">
        <v>114.9</v>
      </c>
      <c r="M400">
        <v>114.9</v>
      </c>
      <c r="N400">
        <v>114.9</v>
      </c>
      <c r="O400">
        <v>114.9</v>
      </c>
      <c r="P400">
        <v>0</v>
      </c>
      <c r="Q400">
        <v>0</v>
      </c>
      <c r="R400">
        <v>0</v>
      </c>
      <c r="S400">
        <v>0</v>
      </c>
    </row>
    <row r="401" spans="1:19" x14ac:dyDescent="0.25">
      <c r="A401" t="s">
        <v>632</v>
      </c>
      <c r="B401" t="str">
        <f>IF(ISERROR(VLOOKUP(Table6[[#This Row],[APPL_ID]],IO_Riparian[APP_ID],1,FALSE)),"","Y")</f>
        <v>Y</v>
      </c>
      <c r="C401" s="58" t="str">
        <f>IF(ISERROR(VLOOKUP(Table6[[#This Row],[APPL_ID]],Sheet1!$C$2:$C$9,1,FALSE)),"","Y")</f>
        <v/>
      </c>
      <c r="D401" s="58" t="str">
        <f>IF(COUNTA(#REF!)&gt;0,"","Y")</f>
        <v/>
      </c>
      <c r="E401" t="s">
        <v>1531</v>
      </c>
      <c r="F401" t="s">
        <v>1532</v>
      </c>
      <c r="G401" t="s">
        <v>605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149.69999999999999</v>
      </c>
      <c r="N401">
        <v>149.69999999999999</v>
      </c>
      <c r="O401">
        <v>0</v>
      </c>
      <c r="P401">
        <v>0</v>
      </c>
      <c r="Q401">
        <v>0</v>
      </c>
      <c r="R401">
        <v>0</v>
      </c>
      <c r="S401">
        <v>0</v>
      </c>
    </row>
    <row r="402" spans="1:19" x14ac:dyDescent="0.25">
      <c r="A402" t="s">
        <v>633</v>
      </c>
      <c r="B402" t="str">
        <f>IF(ISERROR(VLOOKUP(Table6[[#This Row],[APPL_ID]],IO_Riparian[APP_ID],1,FALSE)),"","Y")</f>
        <v>Y</v>
      </c>
      <c r="C402" s="58" t="str">
        <f>IF(ISERROR(VLOOKUP(Table6[[#This Row],[APPL_ID]],Sheet1!$C$2:$C$9,1,FALSE)),"","Y")</f>
        <v/>
      </c>
      <c r="D402" s="58" t="str">
        <f>IF(COUNTA(#REF!)&gt;0,"","Y")</f>
        <v/>
      </c>
      <c r="E402" t="s">
        <v>1531</v>
      </c>
      <c r="F402" t="s">
        <v>1532</v>
      </c>
      <c r="G402" t="s">
        <v>605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640.4</v>
      </c>
      <c r="N402">
        <v>640.4</v>
      </c>
      <c r="O402">
        <v>0</v>
      </c>
      <c r="P402">
        <v>0</v>
      </c>
      <c r="Q402">
        <v>0</v>
      </c>
      <c r="R402">
        <v>0</v>
      </c>
      <c r="S402">
        <v>0</v>
      </c>
    </row>
    <row r="403" spans="1:19" x14ac:dyDescent="0.25">
      <c r="A403" t="s">
        <v>634</v>
      </c>
      <c r="B403" t="str">
        <f>IF(ISERROR(VLOOKUP(Table6[[#This Row],[APPL_ID]],IO_Riparian[APP_ID],1,FALSE)),"","Y")</f>
        <v>Y</v>
      </c>
      <c r="C403" s="58" t="str">
        <f>IF(ISERROR(VLOOKUP(Table6[[#This Row],[APPL_ID]],Sheet1!$C$2:$C$9,1,FALSE)),"","Y")</f>
        <v/>
      </c>
      <c r="D403" s="58" t="str">
        <f>IF(COUNTA(#REF!)&gt;0,"","Y")</f>
        <v/>
      </c>
      <c r="E403" t="s">
        <v>1531</v>
      </c>
      <c r="F403" t="s">
        <v>1532</v>
      </c>
      <c r="G403" t="s">
        <v>605</v>
      </c>
      <c r="H403">
        <v>0</v>
      </c>
      <c r="I403">
        <v>0</v>
      </c>
      <c r="J403">
        <v>0</v>
      </c>
      <c r="K403">
        <v>0</v>
      </c>
      <c r="L403">
        <v>226.3</v>
      </c>
      <c r="M403">
        <v>226.3</v>
      </c>
      <c r="N403">
        <v>226.3</v>
      </c>
      <c r="O403">
        <v>0</v>
      </c>
      <c r="P403">
        <v>0</v>
      </c>
      <c r="Q403">
        <v>0</v>
      </c>
      <c r="R403">
        <v>0</v>
      </c>
      <c r="S403">
        <v>0</v>
      </c>
    </row>
    <row r="404" spans="1:19" x14ac:dyDescent="0.25">
      <c r="A404" t="s">
        <v>635</v>
      </c>
      <c r="B404" t="str">
        <f>IF(ISERROR(VLOOKUP(Table6[[#This Row],[APPL_ID]],IO_Riparian[APP_ID],1,FALSE)),"","Y")</f>
        <v>Y</v>
      </c>
      <c r="C404" s="58" t="str">
        <f>IF(ISERROR(VLOOKUP(Table6[[#This Row],[APPL_ID]],Sheet1!$C$2:$C$9,1,FALSE)),"","Y")</f>
        <v/>
      </c>
      <c r="D404" s="58" t="str">
        <f>IF(COUNTA(#REF!)&gt;0,"","Y")</f>
        <v/>
      </c>
      <c r="E404" t="s">
        <v>1531</v>
      </c>
      <c r="F404" t="s">
        <v>1532</v>
      </c>
      <c r="G404" t="s">
        <v>605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201.5</v>
      </c>
      <c r="N404">
        <v>201.5</v>
      </c>
      <c r="O404">
        <v>0</v>
      </c>
      <c r="P404">
        <v>0</v>
      </c>
      <c r="Q404">
        <v>0</v>
      </c>
      <c r="R404">
        <v>0</v>
      </c>
      <c r="S404">
        <v>0</v>
      </c>
    </row>
    <row r="405" spans="1:19" x14ac:dyDescent="0.25">
      <c r="A405" t="s">
        <v>636</v>
      </c>
      <c r="B405" t="str">
        <f>IF(ISERROR(VLOOKUP(Table6[[#This Row],[APPL_ID]],IO_Riparian[APP_ID],1,FALSE)),"","Y")</f>
        <v>Y</v>
      </c>
      <c r="C405" s="58" t="str">
        <f>IF(ISERROR(VLOOKUP(Table6[[#This Row],[APPL_ID]],Sheet1!$C$2:$C$9,1,FALSE)),"","Y")</f>
        <v/>
      </c>
      <c r="D405" s="58" t="str">
        <f>IF(COUNTA(#REF!)&gt;0,"","Y")</f>
        <v/>
      </c>
      <c r="E405" t="s">
        <v>1531</v>
      </c>
      <c r="F405" t="s">
        <v>1532</v>
      </c>
      <c r="G405" t="s">
        <v>605</v>
      </c>
      <c r="H405">
        <v>92.83</v>
      </c>
      <c r="I405">
        <v>84.3</v>
      </c>
      <c r="J405">
        <v>0</v>
      </c>
      <c r="K405">
        <v>0</v>
      </c>
      <c r="L405">
        <v>0</v>
      </c>
      <c r="M405">
        <v>131.9</v>
      </c>
      <c r="N405">
        <v>131.9</v>
      </c>
      <c r="O405">
        <v>0</v>
      </c>
      <c r="P405">
        <v>0</v>
      </c>
      <c r="Q405">
        <v>0</v>
      </c>
      <c r="R405">
        <v>0</v>
      </c>
      <c r="S405">
        <v>0</v>
      </c>
    </row>
    <row r="406" spans="1:19" x14ac:dyDescent="0.25">
      <c r="A406" t="s">
        <v>637</v>
      </c>
      <c r="B406" t="str">
        <f>IF(ISERROR(VLOOKUP(Table6[[#This Row],[APPL_ID]],IO_Riparian[APP_ID],1,FALSE)),"","Y")</f>
        <v>Y</v>
      </c>
      <c r="C406" s="58" t="str">
        <f>IF(ISERROR(VLOOKUP(Table6[[#This Row],[APPL_ID]],Sheet1!$C$2:$C$9,1,FALSE)),"","Y")</f>
        <v/>
      </c>
      <c r="D406" s="58" t="str">
        <f>IF(COUNTA(#REF!)&gt;0,"","Y")</f>
        <v/>
      </c>
      <c r="E406" t="s">
        <v>1531</v>
      </c>
      <c r="F406" t="s">
        <v>1532</v>
      </c>
      <c r="G406" t="s">
        <v>605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</row>
    <row r="407" spans="1:19" x14ac:dyDescent="0.25">
      <c r="A407" t="s">
        <v>638</v>
      </c>
      <c r="B407" t="str">
        <f>IF(ISERROR(VLOOKUP(Table6[[#This Row],[APPL_ID]],IO_Riparian[APP_ID],1,FALSE)),"","Y")</f>
        <v>Y</v>
      </c>
      <c r="C407" s="58" t="str">
        <f>IF(ISERROR(VLOOKUP(Table6[[#This Row],[APPL_ID]],Sheet1!$C$2:$C$9,1,FALSE)),"","Y")</f>
        <v/>
      </c>
      <c r="D407" s="58" t="str">
        <f>IF(COUNTA(#REF!)&gt;0,"","Y")</f>
        <v/>
      </c>
      <c r="E407" t="s">
        <v>1531</v>
      </c>
      <c r="F407" t="s">
        <v>1532</v>
      </c>
      <c r="G407" t="s">
        <v>605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244.5</v>
      </c>
      <c r="N407">
        <v>244.5</v>
      </c>
      <c r="O407">
        <v>0</v>
      </c>
      <c r="P407">
        <v>0</v>
      </c>
      <c r="Q407">
        <v>0</v>
      </c>
      <c r="R407">
        <v>0</v>
      </c>
      <c r="S407">
        <v>0</v>
      </c>
    </row>
    <row r="408" spans="1:19" x14ac:dyDescent="0.25">
      <c r="A408" t="s">
        <v>639</v>
      </c>
      <c r="B408" t="str">
        <f>IF(ISERROR(VLOOKUP(Table6[[#This Row],[APPL_ID]],IO_Riparian[APP_ID],1,FALSE)),"","Y")</f>
        <v>Y</v>
      </c>
      <c r="C408" s="58" t="str">
        <f>IF(ISERROR(VLOOKUP(Table6[[#This Row],[APPL_ID]],Sheet1!$C$2:$C$9,1,FALSE)),"","Y")</f>
        <v/>
      </c>
      <c r="D408" s="58" t="str">
        <f>IF(COUNTA(#REF!)&gt;0,"","Y")</f>
        <v/>
      </c>
      <c r="E408" t="s">
        <v>1531</v>
      </c>
      <c r="F408" t="s">
        <v>1532</v>
      </c>
      <c r="G408" t="s">
        <v>605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62.7</v>
      </c>
      <c r="N408">
        <v>138.19999999999999</v>
      </c>
      <c r="O408">
        <v>75.5</v>
      </c>
      <c r="P408">
        <v>0</v>
      </c>
      <c r="Q408">
        <v>0</v>
      </c>
      <c r="R408">
        <v>0</v>
      </c>
      <c r="S408">
        <v>0</v>
      </c>
    </row>
    <row r="409" spans="1:19" x14ac:dyDescent="0.25">
      <c r="A409" t="s">
        <v>640</v>
      </c>
      <c r="B409" t="str">
        <f>IF(ISERROR(VLOOKUP(Table6[[#This Row],[APPL_ID]],IO_Riparian[APP_ID],1,FALSE)),"","Y")</f>
        <v>Y</v>
      </c>
      <c r="C409" s="58" t="str">
        <f>IF(ISERROR(VLOOKUP(Table6[[#This Row],[APPL_ID]],Sheet1!$C$2:$C$9,1,FALSE)),"","Y")</f>
        <v/>
      </c>
      <c r="D409" s="58" t="str">
        <f>IF(COUNTA(#REF!)&gt;0,"","Y")</f>
        <v/>
      </c>
      <c r="E409" t="s">
        <v>1531</v>
      </c>
      <c r="F409" t="s">
        <v>1532</v>
      </c>
      <c r="G409" t="s">
        <v>605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230.4</v>
      </c>
      <c r="N409">
        <v>230.4</v>
      </c>
      <c r="O409">
        <v>0</v>
      </c>
      <c r="P409">
        <v>0</v>
      </c>
      <c r="Q409">
        <v>0</v>
      </c>
      <c r="R409">
        <v>0</v>
      </c>
      <c r="S409">
        <v>0</v>
      </c>
    </row>
    <row r="410" spans="1:19" x14ac:dyDescent="0.25">
      <c r="A410" t="s">
        <v>641</v>
      </c>
      <c r="B410" t="str">
        <f>IF(ISERROR(VLOOKUP(Table6[[#This Row],[APPL_ID]],IO_Riparian[APP_ID],1,FALSE)),"","Y")</f>
        <v>Y</v>
      </c>
      <c r="C410" s="58" t="str">
        <f>IF(ISERROR(VLOOKUP(Table6[[#This Row],[APPL_ID]],Sheet1!$C$2:$C$9,1,FALSE)),"","Y")</f>
        <v/>
      </c>
      <c r="D410" s="58" t="str">
        <f>IF(COUNTA(#REF!)&gt;0,"","Y")</f>
        <v/>
      </c>
      <c r="E410" t="s">
        <v>1531</v>
      </c>
      <c r="F410" t="s">
        <v>1532</v>
      </c>
      <c r="G410" t="s">
        <v>605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212.9</v>
      </c>
      <c r="N410">
        <v>212.9</v>
      </c>
      <c r="O410">
        <v>0</v>
      </c>
      <c r="P410">
        <v>0</v>
      </c>
      <c r="Q410">
        <v>0</v>
      </c>
      <c r="R410">
        <v>0</v>
      </c>
      <c r="S410">
        <v>0</v>
      </c>
    </row>
    <row r="411" spans="1:19" x14ac:dyDescent="0.25">
      <c r="A411" t="s">
        <v>642</v>
      </c>
      <c r="B411" t="str">
        <f>IF(ISERROR(VLOOKUP(Table6[[#This Row],[APPL_ID]],IO_Riparian[APP_ID],1,FALSE)),"","Y")</f>
        <v>Y</v>
      </c>
      <c r="C411" s="58" t="str">
        <f>IF(ISERROR(VLOOKUP(Table6[[#This Row],[APPL_ID]],Sheet1!$C$2:$C$9,1,FALSE)),"","Y")</f>
        <v/>
      </c>
      <c r="D411" s="58" t="str">
        <f>IF(COUNTA(#REF!)&gt;0,"","Y")</f>
        <v/>
      </c>
      <c r="E411" t="s">
        <v>1531</v>
      </c>
      <c r="F411" t="s">
        <v>1532</v>
      </c>
      <c r="G411" t="s">
        <v>605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148.5</v>
      </c>
      <c r="N411">
        <v>148.5</v>
      </c>
      <c r="O411">
        <v>0</v>
      </c>
      <c r="P411">
        <v>0</v>
      </c>
      <c r="Q411">
        <v>0</v>
      </c>
      <c r="R411">
        <v>0</v>
      </c>
      <c r="S411">
        <v>0</v>
      </c>
    </row>
    <row r="412" spans="1:19" x14ac:dyDescent="0.25">
      <c r="A412" t="s">
        <v>643</v>
      </c>
      <c r="B412" t="str">
        <f>IF(ISERROR(VLOOKUP(Table6[[#This Row],[APPL_ID]],IO_Riparian[APP_ID],1,FALSE)),"","Y")</f>
        <v>Y</v>
      </c>
      <c r="C412" s="58" t="str">
        <f>IF(ISERROR(VLOOKUP(Table6[[#This Row],[APPL_ID]],Sheet1!$C$2:$C$9,1,FALSE)),"","Y")</f>
        <v/>
      </c>
      <c r="D412" s="58" t="str">
        <f>IF(COUNTA(#REF!)&gt;0,"","Y")</f>
        <v/>
      </c>
      <c r="E412" t="s">
        <v>1531</v>
      </c>
      <c r="F412" t="s">
        <v>1532</v>
      </c>
      <c r="G412" t="s">
        <v>605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175.2</v>
      </c>
      <c r="N412">
        <v>175.2</v>
      </c>
      <c r="O412">
        <v>0</v>
      </c>
      <c r="P412">
        <v>0</v>
      </c>
      <c r="Q412">
        <v>0</v>
      </c>
      <c r="R412">
        <v>0</v>
      </c>
      <c r="S412">
        <v>0</v>
      </c>
    </row>
    <row r="413" spans="1:19" x14ac:dyDescent="0.25">
      <c r="A413" t="s">
        <v>644</v>
      </c>
      <c r="B413" t="str">
        <f>IF(ISERROR(VLOOKUP(Table6[[#This Row],[APPL_ID]],IO_Riparian[APP_ID],1,FALSE)),"","Y")</f>
        <v>Y</v>
      </c>
      <c r="C413" s="58" t="str">
        <f>IF(ISERROR(VLOOKUP(Table6[[#This Row],[APPL_ID]],Sheet1!$C$2:$C$9,1,FALSE)),"","Y")</f>
        <v/>
      </c>
      <c r="D413" s="58" t="str">
        <f>IF(COUNTA(#REF!)&gt;0,"","Y")</f>
        <v/>
      </c>
      <c r="E413" t="s">
        <v>1531</v>
      </c>
      <c r="F413" t="s">
        <v>1532</v>
      </c>
      <c r="G413" t="s">
        <v>605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147.1</v>
      </c>
      <c r="O413">
        <v>147.1</v>
      </c>
      <c r="P413">
        <v>0</v>
      </c>
      <c r="Q413">
        <v>0</v>
      </c>
      <c r="R413">
        <v>0</v>
      </c>
      <c r="S413">
        <v>0</v>
      </c>
    </row>
    <row r="414" spans="1:19" x14ac:dyDescent="0.25">
      <c r="A414" t="s">
        <v>645</v>
      </c>
      <c r="B414" t="str">
        <f>IF(ISERROR(VLOOKUP(Table6[[#This Row],[APPL_ID]],IO_Riparian[APP_ID],1,FALSE)),"","Y")</f>
        <v>Y</v>
      </c>
      <c r="C414" s="58" t="str">
        <f>IF(ISERROR(VLOOKUP(Table6[[#This Row],[APPL_ID]],Sheet1!$C$2:$C$9,1,FALSE)),"","Y")</f>
        <v/>
      </c>
      <c r="D414" s="58" t="str">
        <f>IF(COUNTA(#REF!)&gt;0,"","Y")</f>
        <v/>
      </c>
      <c r="E414" t="s">
        <v>1531</v>
      </c>
      <c r="F414" t="s">
        <v>1532</v>
      </c>
      <c r="G414" t="s">
        <v>605</v>
      </c>
      <c r="H414">
        <v>0</v>
      </c>
      <c r="I414">
        <v>0</v>
      </c>
      <c r="J414">
        <v>0</v>
      </c>
      <c r="K414">
        <v>228.2</v>
      </c>
      <c r="L414">
        <v>228.2</v>
      </c>
      <c r="M414">
        <v>228.2</v>
      </c>
      <c r="N414">
        <v>228.2</v>
      </c>
      <c r="O414">
        <v>228.2</v>
      </c>
      <c r="P414">
        <v>0</v>
      </c>
      <c r="Q414">
        <v>0</v>
      </c>
      <c r="R414">
        <v>0</v>
      </c>
      <c r="S414">
        <v>0</v>
      </c>
    </row>
    <row r="415" spans="1:19" x14ac:dyDescent="0.25">
      <c r="A415" t="s">
        <v>646</v>
      </c>
      <c r="B415" t="str">
        <f>IF(ISERROR(VLOOKUP(Table6[[#This Row],[APPL_ID]],IO_Riparian[APP_ID],1,FALSE)),"","Y")</f>
        <v>Y</v>
      </c>
      <c r="C415" s="58" t="str">
        <f>IF(ISERROR(VLOOKUP(Table6[[#This Row],[APPL_ID]],Sheet1!$C$2:$C$9,1,FALSE)),"","Y")</f>
        <v/>
      </c>
      <c r="D415" s="58" t="str">
        <f>IF(COUNTA(#REF!)&gt;0,"","Y")</f>
        <v/>
      </c>
      <c r="E415" t="s">
        <v>1531</v>
      </c>
      <c r="F415" t="s">
        <v>1532</v>
      </c>
      <c r="G415" t="s">
        <v>605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135.80000000000001</v>
      </c>
      <c r="O415">
        <v>135.80000000000001</v>
      </c>
      <c r="P415">
        <v>0</v>
      </c>
      <c r="Q415">
        <v>0</v>
      </c>
      <c r="R415">
        <v>0</v>
      </c>
      <c r="S415">
        <v>0</v>
      </c>
    </row>
    <row r="416" spans="1:19" x14ac:dyDescent="0.25">
      <c r="A416" t="s">
        <v>647</v>
      </c>
      <c r="B416" t="str">
        <f>IF(ISERROR(VLOOKUP(Table6[[#This Row],[APPL_ID]],IO_Riparian[APP_ID],1,FALSE)),"","Y")</f>
        <v>Y</v>
      </c>
      <c r="C416" s="58" t="str">
        <f>IF(ISERROR(VLOOKUP(Table6[[#This Row],[APPL_ID]],Sheet1!$C$2:$C$9,1,FALSE)),"","Y")</f>
        <v/>
      </c>
      <c r="D416" s="58" t="str">
        <f>IF(COUNTA(#REF!)&gt;0,"","Y")</f>
        <v/>
      </c>
      <c r="E416" t="s">
        <v>1531</v>
      </c>
      <c r="F416" t="s">
        <v>1532</v>
      </c>
      <c r="G416" t="s">
        <v>605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206.5</v>
      </c>
      <c r="O416">
        <v>206.5</v>
      </c>
      <c r="P416">
        <v>0</v>
      </c>
      <c r="Q416">
        <v>0</v>
      </c>
      <c r="R416">
        <v>0</v>
      </c>
      <c r="S416">
        <v>0</v>
      </c>
    </row>
    <row r="417" spans="1:19" x14ac:dyDescent="0.25">
      <c r="A417" t="s">
        <v>648</v>
      </c>
      <c r="B417" t="str">
        <f>IF(ISERROR(VLOOKUP(Table6[[#This Row],[APPL_ID]],IO_Riparian[APP_ID],1,FALSE)),"","Y")</f>
        <v>Y</v>
      </c>
      <c r="C417" s="58" t="str">
        <f>IF(ISERROR(VLOOKUP(Table6[[#This Row],[APPL_ID]],Sheet1!$C$2:$C$9,1,FALSE)),"","Y")</f>
        <v/>
      </c>
      <c r="D417" s="58" t="str">
        <f>IF(COUNTA(#REF!)&gt;0,"","Y")</f>
        <v/>
      </c>
      <c r="E417" t="s">
        <v>1531</v>
      </c>
      <c r="F417" t="s">
        <v>1532</v>
      </c>
      <c r="G417" t="s">
        <v>605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185.3</v>
      </c>
      <c r="N417">
        <v>185.3</v>
      </c>
      <c r="O417">
        <v>0</v>
      </c>
      <c r="P417">
        <v>0</v>
      </c>
      <c r="Q417">
        <v>0</v>
      </c>
      <c r="R417">
        <v>0</v>
      </c>
      <c r="S417">
        <v>0</v>
      </c>
    </row>
    <row r="418" spans="1:19" x14ac:dyDescent="0.25">
      <c r="A418" t="s">
        <v>649</v>
      </c>
      <c r="B418" t="str">
        <f>IF(ISERROR(VLOOKUP(Table6[[#This Row],[APPL_ID]],IO_Riparian[APP_ID],1,FALSE)),"","Y")</f>
        <v>Y</v>
      </c>
      <c r="C418" s="58" t="str">
        <f>IF(ISERROR(VLOOKUP(Table6[[#This Row],[APPL_ID]],Sheet1!$C$2:$C$9,1,FALSE)),"","Y")</f>
        <v/>
      </c>
      <c r="D418" s="58" t="str">
        <f>IF(COUNTA(#REF!)&gt;0,"","Y")</f>
        <v/>
      </c>
      <c r="E418" t="s">
        <v>1531</v>
      </c>
      <c r="F418" t="s">
        <v>1532</v>
      </c>
      <c r="G418" t="s">
        <v>605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191.6</v>
      </c>
      <c r="N418">
        <v>191.6</v>
      </c>
      <c r="O418">
        <v>0</v>
      </c>
      <c r="P418">
        <v>0</v>
      </c>
      <c r="Q418">
        <v>0</v>
      </c>
      <c r="R418">
        <v>0</v>
      </c>
      <c r="S418">
        <v>0</v>
      </c>
    </row>
    <row r="419" spans="1:19" x14ac:dyDescent="0.25">
      <c r="A419" t="s">
        <v>691</v>
      </c>
      <c r="B419" t="str">
        <f>IF(ISERROR(VLOOKUP(Table6[[#This Row],[APPL_ID]],IO_Riparian[APP_ID],1,FALSE)),"","Y")</f>
        <v>Y</v>
      </c>
      <c r="C419" s="58" t="str">
        <f>IF(ISERROR(VLOOKUP(Table6[[#This Row],[APPL_ID]],Sheet1!$C$2:$C$9,1,FALSE)),"","Y")</f>
        <v/>
      </c>
      <c r="D419" s="58" t="str">
        <f>IF(COUNTA(#REF!)&gt;0,"","Y")</f>
        <v/>
      </c>
      <c r="E419" t="s">
        <v>1531</v>
      </c>
      <c r="F419" t="s">
        <v>1533</v>
      </c>
      <c r="G419" t="s">
        <v>692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</row>
    <row r="420" spans="1:19" x14ac:dyDescent="0.25">
      <c r="A420" t="s">
        <v>650</v>
      </c>
      <c r="B420" t="str">
        <f>IF(ISERROR(VLOOKUP(Table6[[#This Row],[APPL_ID]],IO_Riparian[APP_ID],1,FALSE)),"","Y")</f>
        <v>Y</v>
      </c>
      <c r="C420" s="58" t="str">
        <f>IF(ISERROR(VLOOKUP(Table6[[#This Row],[APPL_ID]],Sheet1!$C$2:$C$9,1,FALSE)),"","Y")</f>
        <v/>
      </c>
      <c r="D420" s="58" t="str">
        <f>IF(COUNTA(#REF!)&gt;0,"","Y")</f>
        <v/>
      </c>
      <c r="E420" t="s">
        <v>1531</v>
      </c>
      <c r="F420" t="s">
        <v>1532</v>
      </c>
      <c r="G420" t="s">
        <v>605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236.1</v>
      </c>
      <c r="N420">
        <v>236.1</v>
      </c>
      <c r="O420">
        <v>0</v>
      </c>
      <c r="P420">
        <v>0</v>
      </c>
      <c r="Q420">
        <v>0</v>
      </c>
      <c r="R420">
        <v>0</v>
      </c>
      <c r="S420">
        <v>0</v>
      </c>
    </row>
    <row r="421" spans="1:19" x14ac:dyDescent="0.25">
      <c r="A421" t="s">
        <v>651</v>
      </c>
      <c r="B421" t="str">
        <f>IF(ISERROR(VLOOKUP(Table6[[#This Row],[APPL_ID]],IO_Riparian[APP_ID],1,FALSE)),"","Y")</f>
        <v>Y</v>
      </c>
      <c r="C421" s="58" t="str">
        <f>IF(ISERROR(VLOOKUP(Table6[[#This Row],[APPL_ID]],Sheet1!$C$2:$C$9,1,FALSE)),"","Y")</f>
        <v/>
      </c>
      <c r="D421" s="58" t="str">
        <f>IF(COUNTA(#REF!)&gt;0,"","Y")</f>
        <v/>
      </c>
      <c r="E421" t="s">
        <v>1531</v>
      </c>
      <c r="F421" t="s">
        <v>1532</v>
      </c>
      <c r="G421" t="s">
        <v>605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189.6</v>
      </c>
      <c r="N421">
        <v>189.6</v>
      </c>
      <c r="O421">
        <v>0</v>
      </c>
      <c r="P421">
        <v>0</v>
      </c>
      <c r="Q421">
        <v>0</v>
      </c>
      <c r="R421">
        <v>0</v>
      </c>
      <c r="S421">
        <v>0</v>
      </c>
    </row>
    <row r="422" spans="1:19" x14ac:dyDescent="0.25">
      <c r="A422" t="s">
        <v>652</v>
      </c>
      <c r="B422" t="str">
        <f>IF(ISERROR(VLOOKUP(Table6[[#This Row],[APPL_ID]],IO_Riparian[APP_ID],1,FALSE)),"","Y")</f>
        <v>Y</v>
      </c>
      <c r="C422" s="58" t="str">
        <f>IF(ISERROR(VLOOKUP(Table6[[#This Row],[APPL_ID]],Sheet1!$C$2:$C$9,1,FALSE)),"","Y")</f>
        <v/>
      </c>
      <c r="D422" s="58" t="str">
        <f>IF(COUNTA(#REF!)&gt;0,"","Y")</f>
        <v/>
      </c>
      <c r="E422" t="s">
        <v>1531</v>
      </c>
      <c r="F422" t="s">
        <v>1532</v>
      </c>
      <c r="G422" t="s">
        <v>605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618.79999999999995</v>
      </c>
      <c r="N422">
        <v>618.79999999999995</v>
      </c>
      <c r="O422">
        <v>0</v>
      </c>
      <c r="P422">
        <v>0</v>
      </c>
      <c r="Q422">
        <v>0</v>
      </c>
      <c r="R422">
        <v>0</v>
      </c>
      <c r="S422">
        <v>0</v>
      </c>
    </row>
    <row r="423" spans="1:19" x14ac:dyDescent="0.25">
      <c r="A423" t="s">
        <v>1035</v>
      </c>
      <c r="B423" t="str">
        <f>IF(ISERROR(VLOOKUP(Table6[[#This Row],[APPL_ID]],IO_Riparian[APP_ID],1,FALSE)),"","Y")</f>
        <v>Y</v>
      </c>
      <c r="C423" s="58" t="str">
        <f>IF(ISERROR(VLOOKUP(Table6[[#This Row],[APPL_ID]],Sheet1!$C$2:$C$9,1,FALSE)),"","Y")</f>
        <v/>
      </c>
      <c r="D423" s="58" t="str">
        <f>IF(COUNTA(#REF!)&gt;0,"","Y")</f>
        <v/>
      </c>
      <c r="E423" t="s">
        <v>1531</v>
      </c>
      <c r="F423" t="s">
        <v>1533</v>
      </c>
      <c r="G423" t="s">
        <v>1036</v>
      </c>
      <c r="H423">
        <v>0</v>
      </c>
      <c r="I423">
        <v>0</v>
      </c>
      <c r="J423">
        <v>0</v>
      </c>
      <c r="K423">
        <v>38.89</v>
      </c>
      <c r="L423">
        <v>49</v>
      </c>
      <c r="M423">
        <v>57.29</v>
      </c>
      <c r="N423">
        <v>32.01</v>
      </c>
      <c r="O423">
        <v>0</v>
      </c>
      <c r="P423">
        <v>0</v>
      </c>
      <c r="Q423">
        <v>0</v>
      </c>
      <c r="R423">
        <v>0</v>
      </c>
      <c r="S423">
        <v>0</v>
      </c>
    </row>
    <row r="424" spans="1:19" x14ac:dyDescent="0.25">
      <c r="A424" t="s">
        <v>67</v>
      </c>
      <c r="B424" t="str">
        <f>IF(ISERROR(VLOOKUP(Table6[[#This Row],[APPL_ID]],IO_Riparian[APP_ID],1,FALSE)),"","Y")</f>
        <v>Y</v>
      </c>
      <c r="C424" s="58" t="str">
        <f>IF(ISERROR(VLOOKUP(Table6[[#This Row],[APPL_ID]],Sheet1!$C$2:$C$9,1,FALSE)),"","Y")</f>
        <v/>
      </c>
      <c r="D424" s="58" t="str">
        <f>IF(COUNTA(#REF!)&gt;0,"","Y")</f>
        <v/>
      </c>
      <c r="E424" t="s">
        <v>1531</v>
      </c>
      <c r="F424" t="s">
        <v>1532</v>
      </c>
      <c r="G424" t="s">
        <v>57</v>
      </c>
      <c r="H424">
        <v>0</v>
      </c>
      <c r="I424">
        <v>0</v>
      </c>
      <c r="J424">
        <v>0</v>
      </c>
      <c r="K424">
        <v>1</v>
      </c>
      <c r="L424">
        <v>1</v>
      </c>
      <c r="M424">
        <v>1</v>
      </c>
      <c r="N424">
        <v>1</v>
      </c>
      <c r="O424">
        <v>1</v>
      </c>
      <c r="P424">
        <v>0</v>
      </c>
      <c r="Q424">
        <v>0</v>
      </c>
      <c r="R424">
        <v>0</v>
      </c>
      <c r="S424">
        <v>0</v>
      </c>
    </row>
    <row r="425" spans="1:19" x14ac:dyDescent="0.25">
      <c r="A425" t="s">
        <v>70</v>
      </c>
      <c r="B425" t="str">
        <f>IF(ISERROR(VLOOKUP(Table6[[#This Row],[APPL_ID]],IO_Riparian[APP_ID],1,FALSE)),"","Y")</f>
        <v>Y</v>
      </c>
      <c r="C425" s="58" t="str">
        <f>IF(ISERROR(VLOOKUP(Table6[[#This Row],[APPL_ID]],Sheet1!$C$2:$C$9,1,FALSE)),"","Y")</f>
        <v/>
      </c>
      <c r="D425" s="58" t="str">
        <f>IF(COUNTA(#REF!)&gt;0,"","Y")</f>
        <v/>
      </c>
      <c r="E425" t="s">
        <v>1531</v>
      </c>
      <c r="F425" t="s">
        <v>1532</v>
      </c>
      <c r="G425" t="s">
        <v>57</v>
      </c>
      <c r="H425">
        <v>0</v>
      </c>
      <c r="I425">
        <v>0</v>
      </c>
      <c r="J425">
        <v>1</v>
      </c>
      <c r="K425">
        <v>1</v>
      </c>
      <c r="L425">
        <v>1</v>
      </c>
      <c r="M425">
        <v>1</v>
      </c>
      <c r="N425">
        <v>1</v>
      </c>
      <c r="O425">
        <v>1</v>
      </c>
      <c r="P425">
        <v>0</v>
      </c>
      <c r="Q425">
        <v>0</v>
      </c>
      <c r="R425">
        <v>0</v>
      </c>
      <c r="S425">
        <v>0</v>
      </c>
    </row>
    <row r="426" spans="1:19" x14ac:dyDescent="0.25">
      <c r="A426" t="s">
        <v>74</v>
      </c>
      <c r="B426" t="str">
        <f>IF(ISERROR(VLOOKUP(Table6[[#This Row],[APPL_ID]],IO_Riparian[APP_ID],1,FALSE)),"","Y")</f>
        <v>Y</v>
      </c>
      <c r="C426" s="58" t="str">
        <f>IF(ISERROR(VLOOKUP(Table6[[#This Row],[APPL_ID]],Sheet1!$C$2:$C$9,1,FALSE)),"","Y")</f>
        <v/>
      </c>
      <c r="D426" s="58" t="str">
        <f>IF(COUNTA(#REF!)&gt;0,"","Y")</f>
        <v/>
      </c>
      <c r="E426" t="s">
        <v>1531</v>
      </c>
      <c r="F426" t="s">
        <v>1532</v>
      </c>
      <c r="G426" t="s">
        <v>57</v>
      </c>
      <c r="H426">
        <v>0</v>
      </c>
      <c r="I426">
        <v>0</v>
      </c>
      <c r="J426">
        <v>1</v>
      </c>
      <c r="K426">
        <v>1</v>
      </c>
      <c r="L426">
        <v>1</v>
      </c>
      <c r="M426">
        <v>1</v>
      </c>
      <c r="N426">
        <v>1</v>
      </c>
      <c r="O426">
        <v>1</v>
      </c>
      <c r="P426">
        <v>0</v>
      </c>
      <c r="Q426">
        <v>0</v>
      </c>
      <c r="R426">
        <v>0</v>
      </c>
      <c r="S426">
        <v>0</v>
      </c>
    </row>
    <row r="427" spans="1:19" x14ac:dyDescent="0.25">
      <c r="A427" t="s">
        <v>71</v>
      </c>
      <c r="B427" t="str">
        <f>IF(ISERROR(VLOOKUP(Table6[[#This Row],[APPL_ID]],IO_Riparian[APP_ID],1,FALSE)),"","Y")</f>
        <v>Y</v>
      </c>
      <c r="C427" s="58" t="str">
        <f>IF(ISERROR(VLOOKUP(Table6[[#This Row],[APPL_ID]],Sheet1!$C$2:$C$9,1,FALSE)),"","Y")</f>
        <v/>
      </c>
      <c r="D427" s="58" t="str">
        <f>IF(COUNTA(#REF!)&gt;0,"","Y")</f>
        <v/>
      </c>
      <c r="E427" t="s">
        <v>1531</v>
      </c>
      <c r="F427" t="s">
        <v>1532</v>
      </c>
      <c r="G427" t="s">
        <v>57</v>
      </c>
      <c r="H427">
        <v>0</v>
      </c>
      <c r="I427">
        <v>0</v>
      </c>
      <c r="J427">
        <v>1</v>
      </c>
      <c r="K427">
        <v>1</v>
      </c>
      <c r="L427">
        <v>1</v>
      </c>
      <c r="M427">
        <v>1</v>
      </c>
      <c r="N427">
        <v>1</v>
      </c>
      <c r="O427">
        <v>1</v>
      </c>
      <c r="P427">
        <v>0</v>
      </c>
      <c r="Q427">
        <v>0</v>
      </c>
      <c r="R427">
        <v>0</v>
      </c>
      <c r="S427">
        <v>0</v>
      </c>
    </row>
    <row r="428" spans="1:19" x14ac:dyDescent="0.25">
      <c r="A428" t="s">
        <v>1049</v>
      </c>
      <c r="B428" t="str">
        <f>IF(ISERROR(VLOOKUP(Table6[[#This Row],[APPL_ID]],IO_Riparian[APP_ID],1,FALSE)),"","Y")</f>
        <v>Y</v>
      </c>
      <c r="C428" s="58" t="str">
        <f>IF(ISERROR(VLOOKUP(Table6[[#This Row],[APPL_ID]],Sheet1!$C$2:$C$9,1,FALSE)),"","Y")</f>
        <v/>
      </c>
      <c r="D428" s="58" t="str">
        <f>IF(COUNTA(#REF!)&gt;0,"","Y")</f>
        <v/>
      </c>
      <c r="E428" t="s">
        <v>1531</v>
      </c>
      <c r="F428" t="s">
        <v>1532</v>
      </c>
      <c r="G428" t="s">
        <v>1050</v>
      </c>
      <c r="H428">
        <v>1</v>
      </c>
      <c r="I428">
        <v>1</v>
      </c>
      <c r="J428">
        <v>1</v>
      </c>
      <c r="K428">
        <v>1</v>
      </c>
      <c r="L428">
        <v>1</v>
      </c>
      <c r="M428">
        <v>1</v>
      </c>
      <c r="N428">
        <v>1</v>
      </c>
      <c r="O428">
        <v>1</v>
      </c>
      <c r="P428">
        <v>0</v>
      </c>
      <c r="Q428">
        <v>0</v>
      </c>
      <c r="R428">
        <v>0</v>
      </c>
      <c r="S428">
        <v>0</v>
      </c>
    </row>
    <row r="429" spans="1:19" x14ac:dyDescent="0.25">
      <c r="A429" t="s">
        <v>1088</v>
      </c>
      <c r="B429" t="str">
        <f>IF(ISERROR(VLOOKUP(Table6[[#This Row],[APPL_ID]],IO_Riparian[APP_ID],1,FALSE)),"","Y")</f>
        <v>Y</v>
      </c>
      <c r="C429" s="58" t="str">
        <f>IF(ISERROR(VLOOKUP(Table6[[#This Row],[APPL_ID]],Sheet1!$C$2:$C$9,1,FALSE)),"","Y")</f>
        <v/>
      </c>
      <c r="D429" s="58" t="str">
        <f>IF(COUNTA(#REF!)&gt;0,"","Y")</f>
        <v/>
      </c>
      <c r="E429" t="s">
        <v>1531</v>
      </c>
      <c r="F429" t="s">
        <v>1532</v>
      </c>
      <c r="G429" t="s">
        <v>1050</v>
      </c>
      <c r="H429">
        <v>1</v>
      </c>
      <c r="I429">
        <v>1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  <c r="P429">
        <v>0</v>
      </c>
      <c r="Q429">
        <v>0</v>
      </c>
      <c r="R429">
        <v>0</v>
      </c>
      <c r="S429">
        <v>0</v>
      </c>
    </row>
    <row r="430" spans="1:19" x14ac:dyDescent="0.25">
      <c r="A430" t="s">
        <v>981</v>
      </c>
      <c r="B430" t="str">
        <f>IF(ISERROR(VLOOKUP(Table6[[#This Row],[APPL_ID]],IO_Riparian[APP_ID],1,FALSE)),"","Y")</f>
        <v>Y</v>
      </c>
      <c r="C430" s="58" t="str">
        <f>IF(ISERROR(VLOOKUP(Table6[[#This Row],[APPL_ID]],Sheet1!$C$2:$C$9,1,FALSE)),"","Y")</f>
        <v/>
      </c>
      <c r="D430" s="58" t="str">
        <f>IF(COUNTA(#REF!)&gt;0,"","Y")</f>
        <v/>
      </c>
      <c r="E430" t="s">
        <v>1531</v>
      </c>
      <c r="F430" t="s">
        <v>1532</v>
      </c>
      <c r="G430" t="s">
        <v>982</v>
      </c>
      <c r="H430">
        <v>0</v>
      </c>
      <c r="I430">
        <v>1</v>
      </c>
      <c r="J430">
        <v>1</v>
      </c>
      <c r="K430">
        <v>1</v>
      </c>
      <c r="L430">
        <v>1</v>
      </c>
      <c r="M430">
        <v>1</v>
      </c>
      <c r="N430">
        <v>1</v>
      </c>
      <c r="O430">
        <v>0</v>
      </c>
      <c r="P430">
        <v>0</v>
      </c>
      <c r="Q430">
        <v>0</v>
      </c>
      <c r="R430">
        <v>0</v>
      </c>
      <c r="S430">
        <v>0</v>
      </c>
    </row>
    <row r="431" spans="1:19" x14ac:dyDescent="0.25">
      <c r="A431" t="s">
        <v>989</v>
      </c>
      <c r="B431" t="str">
        <f>IF(ISERROR(VLOOKUP(Table6[[#This Row],[APPL_ID]],IO_Riparian[APP_ID],1,FALSE)),"","Y")</f>
        <v>Y</v>
      </c>
      <c r="C431" s="58" t="str">
        <f>IF(ISERROR(VLOOKUP(Table6[[#This Row],[APPL_ID]],Sheet1!$C$2:$C$9,1,FALSE)),"","Y")</f>
        <v/>
      </c>
      <c r="D431" s="58" t="str">
        <f>IF(COUNTA(#REF!)&gt;0,"","Y")</f>
        <v/>
      </c>
      <c r="E431" t="s">
        <v>1531</v>
      </c>
      <c r="F431" t="s">
        <v>1532</v>
      </c>
      <c r="G431" t="s">
        <v>982</v>
      </c>
      <c r="H431">
        <v>0</v>
      </c>
      <c r="I431">
        <v>1</v>
      </c>
      <c r="J431">
        <v>1</v>
      </c>
      <c r="K431">
        <v>1</v>
      </c>
      <c r="L431">
        <v>1</v>
      </c>
      <c r="M431">
        <v>1</v>
      </c>
      <c r="N431">
        <v>1</v>
      </c>
      <c r="O431">
        <v>0</v>
      </c>
      <c r="P431">
        <v>0</v>
      </c>
      <c r="Q431">
        <v>0</v>
      </c>
      <c r="R431">
        <v>0</v>
      </c>
      <c r="S431">
        <v>0</v>
      </c>
    </row>
    <row r="432" spans="1:19" x14ac:dyDescent="0.25">
      <c r="A432" t="s">
        <v>990</v>
      </c>
      <c r="B432" t="str">
        <f>IF(ISERROR(VLOOKUP(Table6[[#This Row],[APPL_ID]],IO_Riparian[APP_ID],1,FALSE)),"","Y")</f>
        <v>Y</v>
      </c>
      <c r="C432" s="58" t="str">
        <f>IF(ISERROR(VLOOKUP(Table6[[#This Row],[APPL_ID]],Sheet1!$C$2:$C$9,1,FALSE)),"","Y")</f>
        <v/>
      </c>
      <c r="D432" s="58" t="str">
        <f>IF(COUNTA(#REF!)&gt;0,"","Y")</f>
        <v/>
      </c>
      <c r="E432" t="s">
        <v>1531</v>
      </c>
      <c r="F432" t="s">
        <v>1532</v>
      </c>
      <c r="G432" t="s">
        <v>982</v>
      </c>
      <c r="H432">
        <v>0</v>
      </c>
      <c r="I432">
        <v>1</v>
      </c>
      <c r="J432">
        <v>1</v>
      </c>
      <c r="K432">
        <v>1</v>
      </c>
      <c r="L432">
        <v>1</v>
      </c>
      <c r="M432">
        <v>1</v>
      </c>
      <c r="N432">
        <v>1</v>
      </c>
      <c r="O432">
        <v>0</v>
      </c>
      <c r="P432">
        <v>0</v>
      </c>
      <c r="Q432">
        <v>0</v>
      </c>
      <c r="R432">
        <v>0</v>
      </c>
      <c r="S432">
        <v>0</v>
      </c>
    </row>
    <row r="433" spans="1:19" x14ac:dyDescent="0.25">
      <c r="A433" t="s">
        <v>190</v>
      </c>
      <c r="B433" t="str">
        <f>IF(ISERROR(VLOOKUP(Table6[[#This Row],[APPL_ID]],IO_Riparian[APP_ID],1,FALSE)),"","Y")</f>
        <v>Y</v>
      </c>
      <c r="C433" s="58" t="str">
        <f>IF(ISERROR(VLOOKUP(Table6[[#This Row],[APPL_ID]],Sheet1!$C$2:$C$9,1,FALSE)),"","Y")</f>
        <v/>
      </c>
      <c r="D433" s="58" t="str">
        <f>IF(COUNTA(#REF!)&gt;0,"","Y")</f>
        <v/>
      </c>
      <c r="E433" t="s">
        <v>1531</v>
      </c>
      <c r="F433" t="s">
        <v>1532</v>
      </c>
      <c r="G433" t="s">
        <v>191</v>
      </c>
      <c r="H433">
        <v>0</v>
      </c>
      <c r="I433">
        <v>0</v>
      </c>
      <c r="J433">
        <v>0</v>
      </c>
      <c r="K433">
        <v>1</v>
      </c>
      <c r="L433">
        <v>1</v>
      </c>
      <c r="M433">
        <v>1</v>
      </c>
      <c r="N433">
        <v>1</v>
      </c>
      <c r="O433">
        <v>1</v>
      </c>
      <c r="P433">
        <v>0</v>
      </c>
      <c r="Q433">
        <v>0</v>
      </c>
      <c r="R433">
        <v>0</v>
      </c>
      <c r="S433">
        <v>0</v>
      </c>
    </row>
    <row r="434" spans="1:19" x14ac:dyDescent="0.25">
      <c r="A434" t="s">
        <v>1229</v>
      </c>
      <c r="B434" t="str">
        <f>IF(ISERROR(VLOOKUP(Table6[[#This Row],[APPL_ID]],IO_Riparian[APP_ID],1,FALSE)),"","Y")</f>
        <v>Y</v>
      </c>
      <c r="C434" s="58" t="str">
        <f>IF(ISERROR(VLOOKUP(Table6[[#This Row],[APPL_ID]],Sheet1!$C$2:$C$9,1,FALSE)),"","Y")</f>
        <v/>
      </c>
      <c r="D434" s="58" t="str">
        <f>IF(COUNTA(#REF!)&gt;0,"","Y")</f>
        <v/>
      </c>
      <c r="E434" t="s">
        <v>1531</v>
      </c>
      <c r="F434" t="s">
        <v>1533</v>
      </c>
      <c r="G434" t="s">
        <v>1230</v>
      </c>
      <c r="H434">
        <v>0</v>
      </c>
      <c r="I434">
        <v>0</v>
      </c>
      <c r="J434">
        <v>0</v>
      </c>
      <c r="K434">
        <v>1</v>
      </c>
      <c r="L434">
        <v>1</v>
      </c>
      <c r="M434">
        <v>1</v>
      </c>
      <c r="N434">
        <v>1</v>
      </c>
      <c r="O434">
        <v>1</v>
      </c>
      <c r="P434">
        <v>0</v>
      </c>
      <c r="Q434">
        <v>0</v>
      </c>
      <c r="R434">
        <v>0</v>
      </c>
      <c r="S434">
        <v>0</v>
      </c>
    </row>
    <row r="435" spans="1:19" x14ac:dyDescent="0.25">
      <c r="A435" t="s">
        <v>538</v>
      </c>
      <c r="B435" t="str">
        <f>IF(ISERROR(VLOOKUP(Table6[[#This Row],[APPL_ID]],IO_Riparian[APP_ID],1,FALSE)),"","Y")</f>
        <v>Y</v>
      </c>
      <c r="C435" s="58" t="str">
        <f>IF(ISERROR(VLOOKUP(Table6[[#This Row],[APPL_ID]],Sheet1!$C$2:$C$9,1,FALSE)),"","Y")</f>
        <v/>
      </c>
      <c r="D435" s="58" t="str">
        <f>IF(COUNTA(#REF!)&gt;0,"","Y")</f>
        <v/>
      </c>
      <c r="E435" t="s">
        <v>1531</v>
      </c>
      <c r="F435" t="s">
        <v>1532</v>
      </c>
      <c r="G435" t="s">
        <v>537</v>
      </c>
      <c r="H435">
        <v>1</v>
      </c>
      <c r="I435">
        <v>0</v>
      </c>
      <c r="J435">
        <v>0</v>
      </c>
      <c r="K435">
        <v>1</v>
      </c>
      <c r="L435">
        <v>1</v>
      </c>
      <c r="M435">
        <v>1</v>
      </c>
      <c r="N435">
        <v>1</v>
      </c>
      <c r="O435">
        <v>1</v>
      </c>
      <c r="P435">
        <v>0</v>
      </c>
      <c r="Q435">
        <v>0</v>
      </c>
      <c r="R435">
        <v>0</v>
      </c>
      <c r="S435">
        <v>0</v>
      </c>
    </row>
    <row r="436" spans="1:19" x14ac:dyDescent="0.25">
      <c r="A436" t="s">
        <v>536</v>
      </c>
      <c r="B436" t="str">
        <f>IF(ISERROR(VLOOKUP(Table6[[#This Row],[APPL_ID]],IO_Riparian[APP_ID],1,FALSE)),"","Y")</f>
        <v>Y</v>
      </c>
      <c r="C436" s="58" t="str">
        <f>IF(ISERROR(VLOOKUP(Table6[[#This Row],[APPL_ID]],Sheet1!$C$2:$C$9,1,FALSE)),"","Y")</f>
        <v/>
      </c>
      <c r="D436" s="58" t="str">
        <f>IF(COUNTA(#REF!)&gt;0,"","Y")</f>
        <v/>
      </c>
      <c r="E436" t="s">
        <v>1531</v>
      </c>
      <c r="F436" t="s">
        <v>1532</v>
      </c>
      <c r="G436" t="s">
        <v>537</v>
      </c>
      <c r="H436">
        <v>1</v>
      </c>
      <c r="I436">
        <v>0</v>
      </c>
      <c r="J436">
        <v>0</v>
      </c>
      <c r="K436">
        <v>1</v>
      </c>
      <c r="L436">
        <v>1</v>
      </c>
      <c r="M436">
        <v>1</v>
      </c>
      <c r="N436">
        <v>1</v>
      </c>
      <c r="O436">
        <v>1</v>
      </c>
      <c r="P436">
        <v>0</v>
      </c>
      <c r="Q436">
        <v>0</v>
      </c>
      <c r="R436">
        <v>0</v>
      </c>
      <c r="S436">
        <v>0</v>
      </c>
    </row>
    <row r="437" spans="1:19" x14ac:dyDescent="0.25">
      <c r="A437" t="s">
        <v>539</v>
      </c>
      <c r="B437" t="str">
        <f>IF(ISERROR(VLOOKUP(Table6[[#This Row],[APPL_ID]],IO_Riparian[APP_ID],1,FALSE)),"","Y")</f>
        <v>Y</v>
      </c>
      <c r="C437" s="58" t="str">
        <f>IF(ISERROR(VLOOKUP(Table6[[#This Row],[APPL_ID]],Sheet1!$C$2:$C$9,1,FALSE)),"","Y")</f>
        <v/>
      </c>
      <c r="D437" s="58" t="str">
        <f>IF(COUNTA(#REF!)&gt;0,"","Y")</f>
        <v/>
      </c>
      <c r="E437" t="s">
        <v>1531</v>
      </c>
      <c r="F437" t="s">
        <v>1532</v>
      </c>
      <c r="G437" t="s">
        <v>537</v>
      </c>
      <c r="H437">
        <v>1</v>
      </c>
      <c r="I437">
        <v>0</v>
      </c>
      <c r="J437">
        <v>0</v>
      </c>
      <c r="K437">
        <v>1</v>
      </c>
      <c r="L437">
        <v>1</v>
      </c>
      <c r="M437">
        <v>1</v>
      </c>
      <c r="N437">
        <v>1</v>
      </c>
      <c r="O437">
        <v>1</v>
      </c>
      <c r="P437">
        <v>0</v>
      </c>
      <c r="Q437">
        <v>0</v>
      </c>
      <c r="R437">
        <v>0</v>
      </c>
      <c r="S437">
        <v>0</v>
      </c>
    </row>
    <row r="438" spans="1:19" x14ac:dyDescent="0.25">
      <c r="A438" t="s">
        <v>540</v>
      </c>
      <c r="B438" t="str">
        <f>IF(ISERROR(VLOOKUP(Table6[[#This Row],[APPL_ID]],IO_Riparian[APP_ID],1,FALSE)),"","Y")</f>
        <v>Y</v>
      </c>
      <c r="C438" s="58" t="str">
        <f>IF(ISERROR(VLOOKUP(Table6[[#This Row],[APPL_ID]],Sheet1!$C$2:$C$9,1,FALSE)),"","Y")</f>
        <v/>
      </c>
      <c r="D438" s="58" t="str">
        <f>IF(COUNTA(#REF!)&gt;0,"","Y")</f>
        <v/>
      </c>
      <c r="E438" t="s">
        <v>1531</v>
      </c>
      <c r="F438" t="s">
        <v>1532</v>
      </c>
      <c r="G438" t="s">
        <v>537</v>
      </c>
      <c r="H438">
        <v>0</v>
      </c>
      <c r="I438">
        <v>0</v>
      </c>
      <c r="J438">
        <v>1</v>
      </c>
      <c r="K438">
        <v>1</v>
      </c>
      <c r="L438">
        <v>1</v>
      </c>
      <c r="M438">
        <v>1</v>
      </c>
      <c r="N438">
        <v>1</v>
      </c>
      <c r="O438">
        <v>1</v>
      </c>
      <c r="P438">
        <v>0</v>
      </c>
      <c r="Q438">
        <v>0</v>
      </c>
      <c r="R438">
        <v>0</v>
      </c>
      <c r="S438">
        <v>0</v>
      </c>
    </row>
    <row r="439" spans="1:19" x14ac:dyDescent="0.25">
      <c r="A439" t="s">
        <v>410</v>
      </c>
      <c r="B439" t="str">
        <f>IF(ISERROR(VLOOKUP(Table6[[#This Row],[APPL_ID]],IO_Riparian[APP_ID],1,FALSE)),"","Y")</f>
        <v>Y</v>
      </c>
      <c r="C439" s="58" t="str">
        <f>IF(ISERROR(VLOOKUP(Table6[[#This Row],[APPL_ID]],Sheet1!$C$2:$C$9,1,FALSE)),"","Y")</f>
        <v/>
      </c>
      <c r="D439" s="58" t="str">
        <f>IF(COUNTA(#REF!)&gt;0,"","Y")</f>
        <v/>
      </c>
      <c r="E439" t="s">
        <v>1531</v>
      </c>
      <c r="F439" t="s">
        <v>1533</v>
      </c>
      <c r="G439" t="s">
        <v>356</v>
      </c>
      <c r="H439">
        <v>0</v>
      </c>
      <c r="I439">
        <v>0</v>
      </c>
      <c r="J439">
        <v>1</v>
      </c>
      <c r="K439">
        <v>1</v>
      </c>
      <c r="L439">
        <v>1</v>
      </c>
      <c r="M439">
        <v>1</v>
      </c>
      <c r="N439">
        <v>1</v>
      </c>
      <c r="O439">
        <v>1</v>
      </c>
      <c r="P439">
        <v>0</v>
      </c>
      <c r="Q439">
        <v>0</v>
      </c>
      <c r="R439">
        <v>0</v>
      </c>
      <c r="S439">
        <v>0</v>
      </c>
    </row>
    <row r="440" spans="1:19" x14ac:dyDescent="0.25">
      <c r="A440" t="s">
        <v>355</v>
      </c>
      <c r="B440" t="str">
        <f>IF(ISERROR(VLOOKUP(Table6[[#This Row],[APPL_ID]],IO_Riparian[APP_ID],1,FALSE)),"","Y")</f>
        <v>Y</v>
      </c>
      <c r="C440" s="58" t="str">
        <f>IF(ISERROR(VLOOKUP(Table6[[#This Row],[APPL_ID]],Sheet1!$C$2:$C$9,1,FALSE)),"","Y")</f>
        <v/>
      </c>
      <c r="D440" s="58" t="str">
        <f>IF(COUNTA(#REF!)&gt;0,"","Y")</f>
        <v/>
      </c>
      <c r="E440" t="s">
        <v>1531</v>
      </c>
      <c r="F440" t="s">
        <v>1533</v>
      </c>
      <c r="G440" t="s">
        <v>356</v>
      </c>
      <c r="H440">
        <v>0</v>
      </c>
      <c r="I440">
        <v>0</v>
      </c>
      <c r="J440">
        <v>1</v>
      </c>
      <c r="K440">
        <v>1</v>
      </c>
      <c r="L440">
        <v>1</v>
      </c>
      <c r="M440">
        <v>1</v>
      </c>
      <c r="N440">
        <v>1</v>
      </c>
      <c r="O440">
        <v>1</v>
      </c>
      <c r="P440">
        <v>0</v>
      </c>
      <c r="Q440">
        <v>0</v>
      </c>
      <c r="R440">
        <v>0</v>
      </c>
      <c r="S440">
        <v>0</v>
      </c>
    </row>
    <row r="441" spans="1:19" x14ac:dyDescent="0.25">
      <c r="A441" t="s">
        <v>653</v>
      </c>
      <c r="B441" t="str">
        <f>IF(ISERROR(VLOOKUP(Table6[[#This Row],[APPL_ID]],IO_Riparian[APP_ID],1,FALSE)),"","Y")</f>
        <v>Y</v>
      </c>
      <c r="C441" s="58" t="str">
        <f>IF(ISERROR(VLOOKUP(Table6[[#This Row],[APPL_ID]],Sheet1!$C$2:$C$9,1,FALSE)),"","Y")</f>
        <v/>
      </c>
      <c r="D441" s="58" t="str">
        <f>IF(COUNTA(#REF!)&gt;0,"","Y")</f>
        <v/>
      </c>
      <c r="E441" t="s">
        <v>1531</v>
      </c>
      <c r="F441" t="s">
        <v>1532</v>
      </c>
      <c r="G441" t="s">
        <v>605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258.39999999999998</v>
      </c>
      <c r="N441">
        <v>258.39999999999998</v>
      </c>
      <c r="O441">
        <v>0</v>
      </c>
      <c r="P441">
        <v>0</v>
      </c>
      <c r="Q441">
        <v>0</v>
      </c>
      <c r="R441">
        <v>0</v>
      </c>
      <c r="S441">
        <v>0</v>
      </c>
    </row>
    <row r="442" spans="1:19" x14ac:dyDescent="0.25">
      <c r="A442" t="s">
        <v>291</v>
      </c>
      <c r="B442" t="str">
        <f>IF(ISERROR(VLOOKUP(Table6[[#This Row],[APPL_ID]],IO_Riparian[APP_ID],1,FALSE)),"","Y")</f>
        <v>Y</v>
      </c>
      <c r="C442" s="58" t="str">
        <f>IF(ISERROR(VLOOKUP(Table6[[#This Row],[APPL_ID]],Sheet1!$C$2:$C$9,1,FALSE)),"","Y")</f>
        <v/>
      </c>
      <c r="D442" s="58" t="str">
        <f>IF(COUNTA(#REF!)&gt;0,"","Y")</f>
        <v/>
      </c>
      <c r="E442" t="s">
        <v>1531</v>
      </c>
      <c r="F442" t="s">
        <v>1532</v>
      </c>
      <c r="G442" t="s">
        <v>69</v>
      </c>
      <c r="H442">
        <v>0</v>
      </c>
      <c r="I442">
        <v>1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</row>
    <row r="443" spans="1:19" x14ac:dyDescent="0.25">
      <c r="A443" t="s">
        <v>315</v>
      </c>
      <c r="B443" t="str">
        <f>IF(ISERROR(VLOOKUP(Table6[[#This Row],[APPL_ID]],IO_Riparian[APP_ID],1,FALSE)),"","Y")</f>
        <v>Y</v>
      </c>
      <c r="C443" s="58" t="str">
        <f>IF(ISERROR(VLOOKUP(Table6[[#This Row],[APPL_ID]],Sheet1!$C$2:$C$9,1,FALSE)),"","Y")</f>
        <v/>
      </c>
      <c r="D443" s="58" t="str">
        <f>IF(COUNTA(#REF!)&gt;0,"","Y")</f>
        <v/>
      </c>
      <c r="E443" t="s">
        <v>1531</v>
      </c>
      <c r="F443" t="s">
        <v>1532</v>
      </c>
      <c r="G443" t="s">
        <v>316</v>
      </c>
      <c r="H443">
        <v>0</v>
      </c>
      <c r="I443">
        <v>1</v>
      </c>
      <c r="J443">
        <v>1</v>
      </c>
      <c r="K443">
        <v>1</v>
      </c>
      <c r="L443">
        <v>1</v>
      </c>
      <c r="M443">
        <v>1</v>
      </c>
      <c r="N443">
        <v>1</v>
      </c>
      <c r="O443">
        <v>1</v>
      </c>
      <c r="P443">
        <v>0</v>
      </c>
      <c r="Q443">
        <v>0</v>
      </c>
      <c r="R443">
        <v>0</v>
      </c>
      <c r="S443">
        <v>0</v>
      </c>
    </row>
    <row r="444" spans="1:19" x14ac:dyDescent="0.25">
      <c r="A444" t="s">
        <v>280</v>
      </c>
      <c r="B444" t="str">
        <f>IF(ISERROR(VLOOKUP(Table6[[#This Row],[APPL_ID]],IO_Riparian[APP_ID],1,FALSE)),"","Y")</f>
        <v>Y</v>
      </c>
      <c r="C444" s="58" t="str">
        <f>IF(ISERROR(VLOOKUP(Table6[[#This Row],[APPL_ID]],Sheet1!$C$2:$C$9,1,FALSE)),"","Y")</f>
        <v/>
      </c>
      <c r="D444" s="58" t="str">
        <f>IF(COUNTA(#REF!)&gt;0,"","Y")</f>
        <v/>
      </c>
      <c r="E444" t="s">
        <v>1531</v>
      </c>
      <c r="F444" t="s">
        <v>1532</v>
      </c>
      <c r="G444" t="s">
        <v>69</v>
      </c>
      <c r="H444">
        <v>0</v>
      </c>
      <c r="I444">
        <v>1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</row>
    <row r="445" spans="1:19" x14ac:dyDescent="0.25">
      <c r="A445" t="s">
        <v>348</v>
      </c>
      <c r="B445" t="str">
        <f>IF(ISERROR(VLOOKUP(Table6[[#This Row],[APPL_ID]],IO_Riparian[APP_ID],1,FALSE)),"","Y")</f>
        <v>Y</v>
      </c>
      <c r="C445" s="58" t="str">
        <f>IF(ISERROR(VLOOKUP(Table6[[#This Row],[APPL_ID]],Sheet1!$C$2:$C$9,1,FALSE)),"","Y")</f>
        <v/>
      </c>
      <c r="D445" s="58" t="str">
        <f>IF(COUNTA(#REF!)&gt;0,"","Y")</f>
        <v/>
      </c>
      <c r="E445" t="s">
        <v>1531</v>
      </c>
      <c r="F445" t="s">
        <v>1532</v>
      </c>
      <c r="G445" t="s">
        <v>345</v>
      </c>
      <c r="H445">
        <v>0</v>
      </c>
      <c r="I445">
        <v>0</v>
      </c>
      <c r="J445">
        <v>0</v>
      </c>
      <c r="K445">
        <v>1</v>
      </c>
      <c r="L445">
        <v>1</v>
      </c>
      <c r="M445">
        <v>1</v>
      </c>
      <c r="N445">
        <v>1</v>
      </c>
      <c r="O445">
        <v>1</v>
      </c>
      <c r="P445">
        <v>0</v>
      </c>
      <c r="Q445">
        <v>0</v>
      </c>
      <c r="R445">
        <v>0</v>
      </c>
      <c r="S445">
        <v>0</v>
      </c>
    </row>
    <row r="446" spans="1:19" x14ac:dyDescent="0.25">
      <c r="A446" t="s">
        <v>224</v>
      </c>
      <c r="B446" t="str">
        <f>IF(ISERROR(VLOOKUP(Table6[[#This Row],[APPL_ID]],IO_Riparian[APP_ID],1,FALSE)),"","Y")</f>
        <v>Y</v>
      </c>
      <c r="C446" s="58" t="str">
        <f>IF(ISERROR(VLOOKUP(Table6[[#This Row],[APPL_ID]],Sheet1!$C$2:$C$9,1,FALSE)),"","Y")</f>
        <v/>
      </c>
      <c r="D446" s="58" t="str">
        <f>IF(COUNTA(#REF!)&gt;0,"","Y")</f>
        <v/>
      </c>
      <c r="E446" t="s">
        <v>1531</v>
      </c>
      <c r="F446" t="s">
        <v>1532</v>
      </c>
      <c r="G446" t="s">
        <v>225</v>
      </c>
      <c r="H446">
        <v>0</v>
      </c>
      <c r="I446">
        <v>0</v>
      </c>
      <c r="J446">
        <v>1</v>
      </c>
      <c r="K446">
        <v>1</v>
      </c>
      <c r="L446">
        <v>1</v>
      </c>
      <c r="M446">
        <v>1</v>
      </c>
      <c r="N446">
        <v>1</v>
      </c>
      <c r="O446">
        <v>1</v>
      </c>
      <c r="P446">
        <v>0</v>
      </c>
      <c r="Q446">
        <v>0</v>
      </c>
      <c r="R446">
        <v>0</v>
      </c>
      <c r="S446">
        <v>0</v>
      </c>
    </row>
    <row r="447" spans="1:19" x14ac:dyDescent="0.25">
      <c r="A447" t="s">
        <v>344</v>
      </c>
      <c r="B447" t="str">
        <f>IF(ISERROR(VLOOKUP(Table6[[#This Row],[APPL_ID]],IO_Riparian[APP_ID],1,FALSE)),"","Y")</f>
        <v>Y</v>
      </c>
      <c r="C447" s="58" t="str">
        <f>IF(ISERROR(VLOOKUP(Table6[[#This Row],[APPL_ID]],Sheet1!$C$2:$C$9,1,FALSE)),"","Y")</f>
        <v/>
      </c>
      <c r="D447" s="58" t="str">
        <f>IF(COUNTA(#REF!)&gt;0,"","Y")</f>
        <v/>
      </c>
      <c r="E447" t="s">
        <v>1531</v>
      </c>
      <c r="F447" t="s">
        <v>1532</v>
      </c>
      <c r="G447" t="s">
        <v>345</v>
      </c>
      <c r="H447">
        <v>0</v>
      </c>
      <c r="I447">
        <v>0</v>
      </c>
      <c r="J447">
        <v>0</v>
      </c>
      <c r="K447">
        <v>1</v>
      </c>
      <c r="L447">
        <v>1</v>
      </c>
      <c r="M447">
        <v>1</v>
      </c>
      <c r="N447">
        <v>1</v>
      </c>
      <c r="O447">
        <v>1</v>
      </c>
      <c r="P447">
        <v>0</v>
      </c>
      <c r="Q447">
        <v>0</v>
      </c>
      <c r="R447">
        <v>0</v>
      </c>
      <c r="S447">
        <v>0</v>
      </c>
    </row>
    <row r="448" spans="1:19" x14ac:dyDescent="0.25">
      <c r="A448" t="s">
        <v>1080</v>
      </c>
      <c r="B448" t="str">
        <f>IF(ISERROR(VLOOKUP(Table6[[#This Row],[APPL_ID]],IO_Riparian[APP_ID],1,FALSE)),"","Y")</f>
        <v>Y</v>
      </c>
      <c r="C448" s="58" t="str">
        <f>IF(ISERROR(VLOOKUP(Table6[[#This Row],[APPL_ID]],Sheet1!$C$2:$C$9,1,FALSE)),"","Y")</f>
        <v/>
      </c>
      <c r="D448" s="58" t="str">
        <f>IF(COUNTA(#REF!)&gt;0,"","Y")</f>
        <v/>
      </c>
      <c r="E448" t="s">
        <v>1531</v>
      </c>
      <c r="F448" t="s">
        <v>1532</v>
      </c>
      <c r="G448" t="s">
        <v>1081</v>
      </c>
      <c r="H448">
        <v>0</v>
      </c>
      <c r="I448">
        <v>0</v>
      </c>
      <c r="J448">
        <v>1</v>
      </c>
      <c r="K448">
        <v>0</v>
      </c>
      <c r="L448">
        <v>1</v>
      </c>
      <c r="M448">
        <v>1</v>
      </c>
      <c r="N448">
        <v>1</v>
      </c>
      <c r="O448">
        <v>1</v>
      </c>
      <c r="P448">
        <v>0</v>
      </c>
      <c r="Q448">
        <v>0</v>
      </c>
      <c r="R448">
        <v>0</v>
      </c>
      <c r="S448">
        <v>0</v>
      </c>
    </row>
    <row r="449" spans="1:19" x14ac:dyDescent="0.25">
      <c r="A449" t="s">
        <v>663</v>
      </c>
      <c r="B449" t="str">
        <f>IF(ISERROR(VLOOKUP(Table6[[#This Row],[APPL_ID]],IO_Riparian[APP_ID],1,FALSE)),"","Y")</f>
        <v>Y</v>
      </c>
      <c r="C449" s="58" t="str">
        <f>IF(ISERROR(VLOOKUP(Table6[[#This Row],[APPL_ID]],Sheet1!$C$2:$C$9,1,FALSE)),"","Y")</f>
        <v/>
      </c>
      <c r="D449" s="58" t="str">
        <f>IF(COUNTA(#REF!)&gt;0,"","Y")</f>
        <v/>
      </c>
      <c r="E449" t="s">
        <v>1531</v>
      </c>
      <c r="F449" t="s">
        <v>1532</v>
      </c>
      <c r="G449" t="s">
        <v>664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</row>
    <row r="450" spans="1:19" x14ac:dyDescent="0.25">
      <c r="A450" t="s">
        <v>363</v>
      </c>
      <c r="B450" t="str">
        <f>IF(ISERROR(VLOOKUP(Table6[[#This Row],[APPL_ID]],IO_Riparian[APP_ID],1,FALSE)),"","Y")</f>
        <v>Y</v>
      </c>
      <c r="C450" s="58" t="str">
        <f>IF(ISERROR(VLOOKUP(Table6[[#This Row],[APPL_ID]],Sheet1!$C$2:$C$9,1,FALSE)),"","Y")</f>
        <v/>
      </c>
      <c r="D450" s="58" t="str">
        <f>IF(COUNTA(#REF!)&gt;0,"","Y")</f>
        <v/>
      </c>
      <c r="E450" t="s">
        <v>1531</v>
      </c>
      <c r="F450" t="s">
        <v>1532</v>
      </c>
      <c r="G450" t="s">
        <v>345</v>
      </c>
      <c r="H450">
        <v>0</v>
      </c>
      <c r="I450">
        <v>0</v>
      </c>
      <c r="J450">
        <v>0</v>
      </c>
      <c r="K450">
        <v>1</v>
      </c>
      <c r="L450">
        <v>1</v>
      </c>
      <c r="M450">
        <v>1</v>
      </c>
      <c r="N450">
        <v>1</v>
      </c>
      <c r="O450">
        <v>1</v>
      </c>
      <c r="P450">
        <v>0</v>
      </c>
      <c r="Q450">
        <v>0</v>
      </c>
      <c r="R450">
        <v>0</v>
      </c>
      <c r="S450">
        <v>0</v>
      </c>
    </row>
    <row r="451" spans="1:19" x14ac:dyDescent="0.25">
      <c r="A451" t="s">
        <v>360</v>
      </c>
      <c r="B451" t="str">
        <f>IF(ISERROR(VLOOKUP(Table6[[#This Row],[APPL_ID]],IO_Riparian[APP_ID],1,FALSE)),"","Y")</f>
        <v>Y</v>
      </c>
      <c r="C451" s="58" t="str">
        <f>IF(ISERROR(VLOOKUP(Table6[[#This Row],[APPL_ID]],Sheet1!$C$2:$C$9,1,FALSE)),"","Y")</f>
        <v/>
      </c>
      <c r="D451" s="58" t="str">
        <f>IF(COUNTA(#REF!)&gt;0,"","Y")</f>
        <v/>
      </c>
      <c r="E451" t="s">
        <v>1531</v>
      </c>
      <c r="F451" t="s">
        <v>1532</v>
      </c>
      <c r="G451" t="s">
        <v>345</v>
      </c>
      <c r="H451">
        <v>0</v>
      </c>
      <c r="I451">
        <v>0</v>
      </c>
      <c r="J451">
        <v>0</v>
      </c>
      <c r="K451">
        <v>1</v>
      </c>
      <c r="L451">
        <v>1</v>
      </c>
      <c r="M451">
        <v>1</v>
      </c>
      <c r="N451">
        <v>1</v>
      </c>
      <c r="O451">
        <v>1</v>
      </c>
      <c r="P451">
        <v>0</v>
      </c>
      <c r="Q451">
        <v>0</v>
      </c>
      <c r="R451">
        <v>0</v>
      </c>
      <c r="S451">
        <v>0</v>
      </c>
    </row>
    <row r="452" spans="1:19" x14ac:dyDescent="0.25">
      <c r="A452" t="s">
        <v>350</v>
      </c>
      <c r="B452" t="str">
        <f>IF(ISERROR(VLOOKUP(Table6[[#This Row],[APPL_ID]],IO_Riparian[APP_ID],1,FALSE)),"","Y")</f>
        <v>Y</v>
      </c>
      <c r="C452" s="58" t="str">
        <f>IF(ISERROR(VLOOKUP(Table6[[#This Row],[APPL_ID]],Sheet1!$C$2:$C$9,1,FALSE)),"","Y")</f>
        <v/>
      </c>
      <c r="D452" s="58" t="str">
        <f>IF(COUNTA(#REF!)&gt;0,"","Y")</f>
        <v/>
      </c>
      <c r="E452" t="s">
        <v>1531</v>
      </c>
      <c r="F452" t="s">
        <v>1532</v>
      </c>
      <c r="G452" t="s">
        <v>345</v>
      </c>
      <c r="H452">
        <v>0</v>
      </c>
      <c r="I452">
        <v>0</v>
      </c>
      <c r="J452">
        <v>0</v>
      </c>
      <c r="K452">
        <v>1</v>
      </c>
      <c r="L452">
        <v>1</v>
      </c>
      <c r="M452">
        <v>1</v>
      </c>
      <c r="N452">
        <v>1</v>
      </c>
      <c r="O452">
        <v>1</v>
      </c>
      <c r="P452">
        <v>0</v>
      </c>
      <c r="Q452">
        <v>0</v>
      </c>
      <c r="R452">
        <v>0</v>
      </c>
      <c r="S452">
        <v>0</v>
      </c>
    </row>
    <row r="453" spans="1:19" x14ac:dyDescent="0.25">
      <c r="A453" t="s">
        <v>359</v>
      </c>
      <c r="B453" t="str">
        <f>IF(ISERROR(VLOOKUP(Table6[[#This Row],[APPL_ID]],IO_Riparian[APP_ID],1,FALSE)),"","Y")</f>
        <v>Y</v>
      </c>
      <c r="C453" s="58" t="str">
        <f>IF(ISERROR(VLOOKUP(Table6[[#This Row],[APPL_ID]],Sheet1!$C$2:$C$9,1,FALSE)),"","Y")</f>
        <v/>
      </c>
      <c r="D453" s="58" t="str">
        <f>IF(COUNTA(#REF!)&gt;0,"","Y")</f>
        <v/>
      </c>
      <c r="E453" t="s">
        <v>1531</v>
      </c>
      <c r="F453" t="s">
        <v>1532</v>
      </c>
      <c r="G453" t="s">
        <v>345</v>
      </c>
      <c r="H453">
        <v>0</v>
      </c>
      <c r="I453">
        <v>0</v>
      </c>
      <c r="J453">
        <v>0</v>
      </c>
      <c r="K453">
        <v>1</v>
      </c>
      <c r="L453">
        <v>1</v>
      </c>
      <c r="M453">
        <v>1</v>
      </c>
      <c r="N453">
        <v>1</v>
      </c>
      <c r="O453">
        <v>1</v>
      </c>
      <c r="P453">
        <v>0</v>
      </c>
      <c r="Q453">
        <v>0</v>
      </c>
      <c r="R453">
        <v>0</v>
      </c>
      <c r="S453">
        <v>0</v>
      </c>
    </row>
    <row r="454" spans="1:19" x14ac:dyDescent="0.25">
      <c r="A454" t="s">
        <v>353</v>
      </c>
      <c r="B454" t="str">
        <f>IF(ISERROR(VLOOKUP(Table6[[#This Row],[APPL_ID]],IO_Riparian[APP_ID],1,FALSE)),"","Y")</f>
        <v>Y</v>
      </c>
      <c r="C454" s="58" t="str">
        <f>IF(ISERROR(VLOOKUP(Table6[[#This Row],[APPL_ID]],Sheet1!$C$2:$C$9,1,FALSE)),"","Y")</f>
        <v/>
      </c>
      <c r="D454" s="58" t="str">
        <f>IF(COUNTA(#REF!)&gt;0,"","Y")</f>
        <v/>
      </c>
      <c r="E454" t="s">
        <v>1531</v>
      </c>
      <c r="F454" t="s">
        <v>1532</v>
      </c>
      <c r="G454" t="s">
        <v>345</v>
      </c>
      <c r="H454">
        <v>0</v>
      </c>
      <c r="I454">
        <v>0</v>
      </c>
      <c r="J454">
        <v>0</v>
      </c>
      <c r="K454">
        <v>1</v>
      </c>
      <c r="L454">
        <v>1</v>
      </c>
      <c r="M454">
        <v>1</v>
      </c>
      <c r="N454">
        <v>1</v>
      </c>
      <c r="O454">
        <v>1</v>
      </c>
      <c r="P454">
        <v>0</v>
      </c>
      <c r="Q454">
        <v>0</v>
      </c>
      <c r="R454">
        <v>0</v>
      </c>
      <c r="S454">
        <v>0</v>
      </c>
    </row>
    <row r="455" spans="1:19" x14ac:dyDescent="0.25">
      <c r="A455" t="s">
        <v>999</v>
      </c>
      <c r="B455" t="str">
        <f>IF(ISERROR(VLOOKUP(Table6[[#This Row],[APPL_ID]],IO_Riparian[APP_ID],1,FALSE)),"","Y")</f>
        <v>Y</v>
      </c>
      <c r="C455" s="58" t="str">
        <f>IF(ISERROR(VLOOKUP(Table6[[#This Row],[APPL_ID]],Sheet1!$C$2:$C$9,1,FALSE)),"","Y")</f>
        <v/>
      </c>
      <c r="D455" s="58" t="str">
        <f>IF(COUNTA(#REF!)&gt;0,"","Y")</f>
        <v/>
      </c>
      <c r="E455" t="s">
        <v>1531</v>
      </c>
      <c r="F455" t="s">
        <v>1532</v>
      </c>
      <c r="G455" t="s">
        <v>1000</v>
      </c>
    </row>
    <row r="456" spans="1:19" x14ac:dyDescent="0.25">
      <c r="A456" t="s">
        <v>541</v>
      </c>
      <c r="B456" t="str">
        <f>IF(ISERROR(VLOOKUP(Table6[[#This Row],[APPL_ID]],IO_Riparian[APP_ID],1,FALSE)),"","Y")</f>
        <v>Y</v>
      </c>
      <c r="C456" s="58" t="str">
        <f>IF(ISERROR(VLOOKUP(Table6[[#This Row],[APPL_ID]],Sheet1!$C$2:$C$9,1,FALSE)),"","Y")</f>
        <v/>
      </c>
      <c r="D456" s="58" t="str">
        <f>IF(COUNTA(#REF!)&gt;0,"","Y")</f>
        <v/>
      </c>
      <c r="E456" t="s">
        <v>1531</v>
      </c>
      <c r="F456" t="s">
        <v>1532</v>
      </c>
      <c r="G456" t="s">
        <v>542</v>
      </c>
      <c r="H456">
        <v>1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</row>
    <row r="457" spans="1:19" x14ac:dyDescent="0.25">
      <c r="A457" t="s">
        <v>698</v>
      </c>
      <c r="B457" t="str">
        <f>IF(ISERROR(VLOOKUP(Table6[[#This Row],[APPL_ID]],IO_Riparian[APP_ID],1,FALSE)),"","Y")</f>
        <v>Y</v>
      </c>
      <c r="C457" s="58" t="str">
        <f>IF(ISERROR(VLOOKUP(Table6[[#This Row],[APPL_ID]],Sheet1!$C$2:$C$9,1,FALSE)),"","Y")</f>
        <v/>
      </c>
      <c r="D457" s="58" t="str">
        <f>IF(COUNTA(#REF!)&gt;0,"","Y")</f>
        <v/>
      </c>
      <c r="E457" t="s">
        <v>1531</v>
      </c>
      <c r="F457" t="s">
        <v>1533</v>
      </c>
      <c r="G457" t="s">
        <v>699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</row>
    <row r="458" spans="1:19" x14ac:dyDescent="0.25">
      <c r="A458" t="s">
        <v>1155</v>
      </c>
      <c r="B458" t="str">
        <f>IF(ISERROR(VLOOKUP(Table6[[#This Row],[APPL_ID]],IO_Riparian[APP_ID],1,FALSE)),"","Y")</f>
        <v>Y</v>
      </c>
      <c r="C458" s="58" t="str">
        <f>IF(ISERROR(VLOOKUP(Table6[[#This Row],[APPL_ID]],Sheet1!$C$2:$C$9,1,FALSE)),"","Y")</f>
        <v/>
      </c>
      <c r="D458" s="58" t="str">
        <f>IF(COUNTA(#REF!)&gt;0,"","Y")</f>
        <v/>
      </c>
      <c r="E458" t="s">
        <v>1531</v>
      </c>
      <c r="F458" t="s">
        <v>1532</v>
      </c>
      <c r="G458" t="s">
        <v>1156</v>
      </c>
      <c r="H458">
        <v>0</v>
      </c>
      <c r="I458">
        <v>0</v>
      </c>
      <c r="J458">
        <v>1</v>
      </c>
      <c r="K458">
        <v>1</v>
      </c>
      <c r="L458">
        <v>1</v>
      </c>
      <c r="M458">
        <v>1</v>
      </c>
      <c r="N458">
        <v>1</v>
      </c>
      <c r="O458">
        <v>1</v>
      </c>
      <c r="P458">
        <v>0</v>
      </c>
      <c r="Q458">
        <v>0</v>
      </c>
      <c r="R458">
        <v>0</v>
      </c>
      <c r="S458">
        <v>0</v>
      </c>
    </row>
    <row r="459" spans="1:19" x14ac:dyDescent="0.25">
      <c r="A459" t="s">
        <v>722</v>
      </c>
      <c r="B459" t="str">
        <f>IF(ISERROR(VLOOKUP(Table6[[#This Row],[APPL_ID]],IO_Riparian[APP_ID],1,FALSE)),"","Y")</f>
        <v>Y</v>
      </c>
      <c r="C459" s="58" t="str">
        <f>IF(ISERROR(VLOOKUP(Table6[[#This Row],[APPL_ID]],Sheet1!$C$2:$C$9,1,FALSE)),"","Y")</f>
        <v/>
      </c>
      <c r="D459" s="58" t="str">
        <f>IF(COUNTA(#REF!)&gt;0,"","Y")</f>
        <v/>
      </c>
      <c r="E459" t="s">
        <v>1531</v>
      </c>
      <c r="F459" t="s">
        <v>1532</v>
      </c>
      <c r="G459" t="s">
        <v>721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78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</row>
    <row r="460" spans="1:19" x14ac:dyDescent="0.25">
      <c r="A460" t="s">
        <v>1166</v>
      </c>
      <c r="B460" t="str">
        <f>IF(ISERROR(VLOOKUP(Table6[[#This Row],[APPL_ID]],IO_Riparian[APP_ID],1,FALSE)),"","Y")</f>
        <v>Y</v>
      </c>
      <c r="C460" s="58" t="str">
        <f>IF(ISERROR(VLOOKUP(Table6[[#This Row],[APPL_ID]],Sheet1!$C$2:$C$9,1,FALSE)),"","Y")</f>
        <v/>
      </c>
      <c r="D460" s="58" t="str">
        <f>IF(COUNTA(#REF!)&gt;0,"","Y")</f>
        <v/>
      </c>
      <c r="E460" t="s">
        <v>1531</v>
      </c>
      <c r="F460" t="s">
        <v>1532</v>
      </c>
      <c r="G460" t="s">
        <v>1156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</row>
    <row r="461" spans="1:19" x14ac:dyDescent="0.25">
      <c r="A461" t="s">
        <v>720</v>
      </c>
      <c r="B461" t="str">
        <f>IF(ISERROR(VLOOKUP(Table6[[#This Row],[APPL_ID]],IO_Riparian[APP_ID],1,FALSE)),"","Y")</f>
        <v>Y</v>
      </c>
      <c r="C461" s="58" t="str">
        <f>IF(ISERROR(VLOOKUP(Table6[[#This Row],[APPL_ID]],Sheet1!$C$2:$C$9,1,FALSE)),"","Y")</f>
        <v/>
      </c>
      <c r="D461" s="58" t="str">
        <f>IF(COUNTA(#REF!)&gt;0,"","Y")</f>
        <v/>
      </c>
      <c r="E461" t="s">
        <v>1531</v>
      </c>
      <c r="F461" t="s">
        <v>1532</v>
      </c>
      <c r="G461" t="s">
        <v>721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60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</row>
    <row r="462" spans="1:19" x14ac:dyDescent="0.25">
      <c r="A462" t="s">
        <v>694</v>
      </c>
      <c r="B462" t="str">
        <f>IF(ISERROR(VLOOKUP(Table6[[#This Row],[APPL_ID]],IO_Riparian[APP_ID],1,FALSE)),"","Y")</f>
        <v>Y</v>
      </c>
      <c r="C462" s="58" t="str">
        <f>IF(ISERROR(VLOOKUP(Table6[[#This Row],[APPL_ID]],Sheet1!$C$2:$C$9,1,FALSE)),"","Y")</f>
        <v/>
      </c>
      <c r="D462" s="58" t="str">
        <f>IF(COUNTA(#REF!)&gt;0,"","Y")</f>
        <v/>
      </c>
      <c r="E462" t="s">
        <v>1531</v>
      </c>
      <c r="F462" t="s">
        <v>1533</v>
      </c>
      <c r="G462" t="s">
        <v>683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</row>
    <row r="463" spans="1:19" x14ac:dyDescent="0.25">
      <c r="A463" t="s">
        <v>693</v>
      </c>
      <c r="B463" t="str">
        <f>IF(ISERROR(VLOOKUP(Table6[[#This Row],[APPL_ID]],IO_Riparian[APP_ID],1,FALSE)),"","Y")</f>
        <v>Y</v>
      </c>
      <c r="C463" s="58" t="str">
        <f>IF(ISERROR(VLOOKUP(Table6[[#This Row],[APPL_ID]],Sheet1!$C$2:$C$9,1,FALSE)),"","Y")</f>
        <v/>
      </c>
      <c r="D463" s="58" t="str">
        <f>IF(COUNTA(#REF!)&gt;0,"","Y")</f>
        <v/>
      </c>
      <c r="E463" t="s">
        <v>1531</v>
      </c>
      <c r="F463" t="s">
        <v>1533</v>
      </c>
      <c r="G463" t="s">
        <v>683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</row>
    <row r="464" spans="1:19" x14ac:dyDescent="0.25">
      <c r="A464" t="s">
        <v>68</v>
      </c>
      <c r="B464" t="str">
        <f>IF(ISERROR(VLOOKUP(Table6[[#This Row],[APPL_ID]],IO_Riparian[APP_ID],1,FALSE)),"","Y")</f>
        <v>Y</v>
      </c>
      <c r="C464" s="58" t="str">
        <f>IF(ISERROR(VLOOKUP(Table6[[#This Row],[APPL_ID]],Sheet1!$C$2:$C$9,1,FALSE)),"","Y")</f>
        <v/>
      </c>
      <c r="D464" s="58" t="str">
        <f>IF(COUNTA(#REF!)&gt;0,"","Y")</f>
        <v/>
      </c>
      <c r="E464" t="s">
        <v>1531</v>
      </c>
      <c r="F464" t="s">
        <v>1532</v>
      </c>
      <c r="G464" t="s">
        <v>69</v>
      </c>
      <c r="H464">
        <v>0</v>
      </c>
      <c r="I464">
        <v>0</v>
      </c>
      <c r="J464">
        <v>0</v>
      </c>
      <c r="K464">
        <v>0</v>
      </c>
      <c r="L464">
        <v>1</v>
      </c>
      <c r="M464">
        <v>1</v>
      </c>
      <c r="N464">
        <v>1</v>
      </c>
      <c r="O464">
        <v>1</v>
      </c>
      <c r="P464">
        <v>0</v>
      </c>
      <c r="Q464">
        <v>0</v>
      </c>
      <c r="R464">
        <v>0</v>
      </c>
      <c r="S464">
        <v>0</v>
      </c>
    </row>
    <row r="465" spans="1:19" x14ac:dyDescent="0.25">
      <c r="A465" t="s">
        <v>807</v>
      </c>
      <c r="B465" t="str">
        <f>IF(ISERROR(VLOOKUP(Table6[[#This Row],[APPL_ID]],IO_Riparian[APP_ID],1,FALSE)),"","Y")</f>
        <v>Y</v>
      </c>
      <c r="C465" s="58" t="str">
        <f>IF(ISERROR(VLOOKUP(Table6[[#This Row],[APPL_ID]],Sheet1!$C$2:$C$9,1,FALSE)),"","Y")</f>
        <v/>
      </c>
      <c r="D465" s="58" t="str">
        <f>IF(COUNTA(#REF!)&gt;0,"","Y")</f>
        <v/>
      </c>
      <c r="E465" t="s">
        <v>1531</v>
      </c>
      <c r="F465" t="s">
        <v>1532</v>
      </c>
      <c r="G465" t="s">
        <v>808</v>
      </c>
      <c r="H465">
        <v>0</v>
      </c>
      <c r="I465">
        <v>0</v>
      </c>
      <c r="J465">
        <v>0</v>
      </c>
      <c r="K465">
        <v>1</v>
      </c>
      <c r="L465">
        <v>1</v>
      </c>
      <c r="M465">
        <v>1</v>
      </c>
      <c r="N465">
        <v>1</v>
      </c>
      <c r="O465">
        <v>1</v>
      </c>
      <c r="P465">
        <v>0</v>
      </c>
      <c r="Q465">
        <v>0</v>
      </c>
      <c r="R465">
        <v>0</v>
      </c>
      <c r="S465">
        <v>0</v>
      </c>
    </row>
    <row r="466" spans="1:19" x14ac:dyDescent="0.25">
      <c r="A466" t="s">
        <v>1145</v>
      </c>
      <c r="B466" t="str">
        <f>IF(ISERROR(VLOOKUP(Table6[[#This Row],[APPL_ID]],IO_Riparian[APP_ID],1,FALSE)),"","Y")</f>
        <v>Y</v>
      </c>
      <c r="C466" s="58" t="str">
        <f>IF(ISERROR(VLOOKUP(Table6[[#This Row],[APPL_ID]],Sheet1!$C$2:$C$9,1,FALSE)),"","Y")</f>
        <v/>
      </c>
      <c r="D466" s="58" t="str">
        <f>IF(COUNTA(#REF!)&gt;0,"","Y")</f>
        <v/>
      </c>
      <c r="E466" t="s">
        <v>1531</v>
      </c>
      <c r="F466" t="s">
        <v>1532</v>
      </c>
      <c r="G466" t="s">
        <v>1132</v>
      </c>
      <c r="H466">
        <v>0</v>
      </c>
      <c r="I466">
        <v>0</v>
      </c>
      <c r="J466">
        <v>1</v>
      </c>
      <c r="K466">
        <v>0</v>
      </c>
      <c r="L466">
        <v>1</v>
      </c>
      <c r="M466">
        <v>0.96</v>
      </c>
      <c r="N466">
        <v>1</v>
      </c>
      <c r="O466">
        <v>0</v>
      </c>
      <c r="P466">
        <v>0</v>
      </c>
      <c r="Q466">
        <v>0</v>
      </c>
      <c r="R466">
        <v>0</v>
      </c>
      <c r="S466">
        <v>0</v>
      </c>
    </row>
    <row r="467" spans="1:19" x14ac:dyDescent="0.25">
      <c r="A467" t="s">
        <v>1152</v>
      </c>
      <c r="B467" t="str">
        <f>IF(ISERROR(VLOOKUP(Table6[[#This Row],[APPL_ID]],IO_Riparian[APP_ID],1,FALSE)),"","Y")</f>
        <v>Y</v>
      </c>
      <c r="C467" s="58" t="str">
        <f>IF(ISERROR(VLOOKUP(Table6[[#This Row],[APPL_ID]],Sheet1!$C$2:$C$9,1,FALSE)),"","Y")</f>
        <v/>
      </c>
      <c r="D467" s="58" t="str">
        <f>IF(COUNTA(#REF!)&gt;0,"","Y")</f>
        <v/>
      </c>
      <c r="E467" t="s">
        <v>1531</v>
      </c>
      <c r="F467" t="s">
        <v>1532</v>
      </c>
      <c r="G467" t="s">
        <v>1153</v>
      </c>
      <c r="H467">
        <v>0</v>
      </c>
      <c r="I467">
        <v>0</v>
      </c>
      <c r="J467">
        <v>1</v>
      </c>
      <c r="K467">
        <v>0</v>
      </c>
      <c r="L467">
        <v>1</v>
      </c>
      <c r="M467">
        <v>0.96</v>
      </c>
      <c r="N467">
        <v>1</v>
      </c>
      <c r="O467">
        <v>0</v>
      </c>
      <c r="P467">
        <v>0</v>
      </c>
      <c r="Q467">
        <v>0</v>
      </c>
      <c r="R467">
        <v>0</v>
      </c>
      <c r="S467">
        <v>0</v>
      </c>
    </row>
    <row r="468" spans="1:19" x14ac:dyDescent="0.25">
      <c r="A468" t="s">
        <v>1161</v>
      </c>
      <c r="B468" t="str">
        <f>IF(ISERROR(VLOOKUP(Table6[[#This Row],[APPL_ID]],IO_Riparian[APP_ID],1,FALSE)),"","Y")</f>
        <v>Y</v>
      </c>
      <c r="C468" s="58" t="str">
        <f>IF(ISERROR(VLOOKUP(Table6[[#This Row],[APPL_ID]],Sheet1!$C$2:$C$9,1,FALSE)),"","Y")</f>
        <v/>
      </c>
      <c r="D468" s="58" t="str">
        <f>IF(COUNTA(#REF!)&gt;0,"","Y")</f>
        <v/>
      </c>
      <c r="E468" t="s">
        <v>1531</v>
      </c>
      <c r="F468" t="s">
        <v>1532</v>
      </c>
      <c r="G468" t="s">
        <v>1132</v>
      </c>
      <c r="H468">
        <v>0</v>
      </c>
      <c r="I468">
        <v>0</v>
      </c>
      <c r="J468">
        <v>1</v>
      </c>
      <c r="K468">
        <v>0</v>
      </c>
      <c r="L468">
        <v>1</v>
      </c>
      <c r="M468">
        <v>0.96</v>
      </c>
      <c r="N468">
        <v>1</v>
      </c>
      <c r="O468">
        <v>0</v>
      </c>
      <c r="P468">
        <v>0</v>
      </c>
      <c r="Q468">
        <v>0</v>
      </c>
      <c r="R468">
        <v>0</v>
      </c>
      <c r="S468">
        <v>0</v>
      </c>
    </row>
    <row r="469" spans="1:19" x14ac:dyDescent="0.25">
      <c r="A469" t="s">
        <v>1167</v>
      </c>
      <c r="B469" t="str">
        <f>IF(ISERROR(VLOOKUP(Table6[[#This Row],[APPL_ID]],IO_Riparian[APP_ID],1,FALSE)),"","Y")</f>
        <v>Y</v>
      </c>
      <c r="C469" s="58" t="str">
        <f>IF(ISERROR(VLOOKUP(Table6[[#This Row],[APPL_ID]],Sheet1!$C$2:$C$9,1,FALSE)),"","Y")</f>
        <v/>
      </c>
      <c r="D469" s="58" t="str">
        <f>IF(COUNTA(#REF!)&gt;0,"","Y")</f>
        <v/>
      </c>
      <c r="E469" t="s">
        <v>1531</v>
      </c>
      <c r="F469" t="s">
        <v>1532</v>
      </c>
      <c r="G469" t="s">
        <v>1132</v>
      </c>
      <c r="H469">
        <v>0</v>
      </c>
      <c r="I469">
        <v>0</v>
      </c>
      <c r="J469">
        <v>0</v>
      </c>
      <c r="K469">
        <v>0</v>
      </c>
      <c r="L469">
        <v>1</v>
      </c>
      <c r="M469">
        <v>0.96</v>
      </c>
      <c r="N469">
        <v>1</v>
      </c>
      <c r="O469">
        <v>0</v>
      </c>
      <c r="P469">
        <v>0</v>
      </c>
      <c r="Q469">
        <v>0</v>
      </c>
      <c r="R469">
        <v>0</v>
      </c>
      <c r="S469">
        <v>0</v>
      </c>
    </row>
    <row r="470" spans="1:19" x14ac:dyDescent="0.25">
      <c r="A470" t="s">
        <v>1173</v>
      </c>
      <c r="B470" t="str">
        <f>IF(ISERROR(VLOOKUP(Table6[[#This Row],[APPL_ID]],IO_Riparian[APP_ID],1,FALSE)),"","Y")</f>
        <v>Y</v>
      </c>
      <c r="C470" s="58" t="str">
        <f>IF(ISERROR(VLOOKUP(Table6[[#This Row],[APPL_ID]],Sheet1!$C$2:$C$9,1,FALSE)),"","Y")</f>
        <v/>
      </c>
      <c r="D470" s="58" t="str">
        <f>IF(COUNTA(#REF!)&gt;0,"","Y")</f>
        <v/>
      </c>
      <c r="E470" t="s">
        <v>1531</v>
      </c>
      <c r="F470" t="s">
        <v>1532</v>
      </c>
      <c r="G470" t="s">
        <v>1132</v>
      </c>
      <c r="H470">
        <v>0</v>
      </c>
      <c r="I470">
        <v>0</v>
      </c>
      <c r="J470">
        <v>0</v>
      </c>
      <c r="K470">
        <v>0</v>
      </c>
      <c r="L470">
        <v>1</v>
      </c>
      <c r="M470">
        <v>0.96</v>
      </c>
      <c r="N470">
        <v>1</v>
      </c>
      <c r="O470">
        <v>0</v>
      </c>
      <c r="P470">
        <v>0</v>
      </c>
      <c r="Q470">
        <v>0</v>
      </c>
      <c r="R470">
        <v>0</v>
      </c>
      <c r="S470">
        <v>0</v>
      </c>
    </row>
    <row r="471" spans="1:19" x14ac:dyDescent="0.25">
      <c r="A471" t="s">
        <v>1292</v>
      </c>
      <c r="B471" t="str">
        <f>IF(ISERROR(VLOOKUP(Table6[[#This Row],[APPL_ID]],IO_Riparian[APP_ID],1,FALSE)),"","Y")</f>
        <v>Y</v>
      </c>
      <c r="C471" s="58" t="str">
        <f>IF(ISERROR(VLOOKUP(Table6[[#This Row],[APPL_ID]],Sheet1!$C$2:$C$9,1,FALSE)),"","Y")</f>
        <v/>
      </c>
      <c r="D471" s="58" t="str">
        <f>IF(COUNTA(#REF!)&gt;0,"","Y")</f>
        <v/>
      </c>
      <c r="E471" t="s">
        <v>1531</v>
      </c>
      <c r="F471" t="s">
        <v>1532</v>
      </c>
      <c r="G471" t="s">
        <v>1285</v>
      </c>
      <c r="H471">
        <v>0</v>
      </c>
      <c r="I471">
        <v>0</v>
      </c>
      <c r="J471">
        <v>0</v>
      </c>
      <c r="K471">
        <v>1</v>
      </c>
      <c r="L471">
        <v>1</v>
      </c>
      <c r="M471">
        <v>1</v>
      </c>
      <c r="N471">
        <v>1</v>
      </c>
      <c r="O471">
        <v>0</v>
      </c>
      <c r="P471">
        <v>0</v>
      </c>
      <c r="Q471">
        <v>0</v>
      </c>
      <c r="R471">
        <v>0</v>
      </c>
      <c r="S471">
        <v>0</v>
      </c>
    </row>
    <row r="472" spans="1:19" x14ac:dyDescent="0.25">
      <c r="A472" t="s">
        <v>1141</v>
      </c>
      <c r="B472" t="str">
        <f>IF(ISERROR(VLOOKUP(Table6[[#This Row],[APPL_ID]],IO_Riparian[APP_ID],1,FALSE)),"","Y")</f>
        <v>Y</v>
      </c>
      <c r="C472" s="58" t="str">
        <f>IF(ISERROR(VLOOKUP(Table6[[#This Row],[APPL_ID]],Sheet1!$C$2:$C$9,1,FALSE)),"","Y")</f>
        <v/>
      </c>
      <c r="D472" s="58" t="str">
        <f>IF(COUNTA(#REF!)&gt;0,"","Y")</f>
        <v/>
      </c>
      <c r="E472" t="s">
        <v>1531</v>
      </c>
      <c r="F472" t="s">
        <v>1532</v>
      </c>
      <c r="G472" t="s">
        <v>1132</v>
      </c>
      <c r="H472">
        <v>0</v>
      </c>
      <c r="I472">
        <v>0</v>
      </c>
      <c r="J472">
        <v>0</v>
      </c>
      <c r="K472">
        <v>1</v>
      </c>
      <c r="L472">
        <v>1</v>
      </c>
      <c r="M472">
        <v>0.96</v>
      </c>
      <c r="N472">
        <v>1</v>
      </c>
      <c r="O472">
        <v>0.08</v>
      </c>
      <c r="P472">
        <v>0</v>
      </c>
      <c r="Q472">
        <v>0</v>
      </c>
      <c r="R472">
        <v>0</v>
      </c>
      <c r="S472">
        <v>0</v>
      </c>
    </row>
    <row r="473" spans="1:19" x14ac:dyDescent="0.25">
      <c r="A473" t="s">
        <v>1291</v>
      </c>
      <c r="B473" t="str">
        <f>IF(ISERROR(VLOOKUP(Table6[[#This Row],[APPL_ID]],IO_Riparian[APP_ID],1,FALSE)),"","Y")</f>
        <v>Y</v>
      </c>
      <c r="C473" s="58" t="str">
        <f>IF(ISERROR(VLOOKUP(Table6[[#This Row],[APPL_ID]],Sheet1!$C$2:$C$9,1,FALSE)),"","Y")</f>
        <v/>
      </c>
      <c r="D473" s="58" t="str">
        <f>IF(COUNTA(#REF!)&gt;0,"","Y")</f>
        <v/>
      </c>
      <c r="E473" t="s">
        <v>1531</v>
      </c>
      <c r="F473" t="s">
        <v>1532</v>
      </c>
      <c r="G473" t="s">
        <v>1290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</row>
    <row r="474" spans="1:19" x14ac:dyDescent="0.25">
      <c r="A474" t="s">
        <v>877</v>
      </c>
      <c r="B474" t="str">
        <f>IF(ISERROR(VLOOKUP(Table6[[#This Row],[APPL_ID]],IO_Riparian[APP_ID],1,FALSE)),"","Y")</f>
        <v>Y</v>
      </c>
      <c r="C474" s="58" t="str">
        <f>IF(ISERROR(VLOOKUP(Table6[[#This Row],[APPL_ID]],Sheet1!$C$2:$C$9,1,FALSE)),"","Y")</f>
        <v/>
      </c>
      <c r="D474" s="58" t="str">
        <f>IF(COUNTA(#REF!)&gt;0,"","Y")</f>
        <v/>
      </c>
      <c r="E474" t="s">
        <v>1531</v>
      </c>
      <c r="F474" t="s">
        <v>1533</v>
      </c>
      <c r="G474" t="s">
        <v>878</v>
      </c>
      <c r="H474">
        <v>0</v>
      </c>
      <c r="I474">
        <v>0</v>
      </c>
      <c r="J474">
        <v>0</v>
      </c>
      <c r="K474">
        <v>0</v>
      </c>
      <c r="L474">
        <v>1</v>
      </c>
      <c r="M474">
        <v>1</v>
      </c>
      <c r="N474">
        <v>1</v>
      </c>
      <c r="O474">
        <v>1</v>
      </c>
      <c r="P474">
        <v>0</v>
      </c>
      <c r="Q474">
        <v>0</v>
      </c>
      <c r="R474">
        <v>0</v>
      </c>
      <c r="S474">
        <v>0</v>
      </c>
    </row>
    <row r="475" spans="1:19" x14ac:dyDescent="0.25">
      <c r="A475" t="s">
        <v>1131</v>
      </c>
      <c r="B475" t="str">
        <f>IF(ISERROR(VLOOKUP(Table6[[#This Row],[APPL_ID]],IO_Riparian[APP_ID],1,FALSE)),"","Y")</f>
        <v>Y</v>
      </c>
      <c r="C475" s="58" t="str">
        <f>IF(ISERROR(VLOOKUP(Table6[[#This Row],[APPL_ID]],Sheet1!$C$2:$C$9,1,FALSE)),"","Y")</f>
        <v/>
      </c>
      <c r="D475" s="58" t="str">
        <f>IF(COUNTA(#REF!)&gt;0,"","Y")</f>
        <v/>
      </c>
      <c r="E475" t="s">
        <v>1531</v>
      </c>
      <c r="F475" t="s">
        <v>1532</v>
      </c>
      <c r="G475" t="s">
        <v>1132</v>
      </c>
      <c r="H475">
        <v>0</v>
      </c>
      <c r="I475">
        <v>0</v>
      </c>
      <c r="J475">
        <v>0</v>
      </c>
      <c r="K475">
        <v>1</v>
      </c>
      <c r="L475">
        <v>1</v>
      </c>
      <c r="M475">
        <v>0.96</v>
      </c>
      <c r="N475">
        <v>1</v>
      </c>
      <c r="O475">
        <v>0.13</v>
      </c>
      <c r="P475">
        <v>0</v>
      </c>
      <c r="Q475">
        <v>0</v>
      </c>
      <c r="R475">
        <v>0</v>
      </c>
      <c r="S475">
        <v>0</v>
      </c>
    </row>
    <row r="476" spans="1:19" x14ac:dyDescent="0.25">
      <c r="A476" t="s">
        <v>1174</v>
      </c>
      <c r="B476" t="str">
        <f>IF(ISERROR(VLOOKUP(Table6[[#This Row],[APPL_ID]],IO_Riparian[APP_ID],1,FALSE)),"","Y")</f>
        <v>Y</v>
      </c>
      <c r="C476" s="58" t="str">
        <f>IF(ISERROR(VLOOKUP(Table6[[#This Row],[APPL_ID]],Sheet1!$C$2:$C$9,1,FALSE)),"","Y")</f>
        <v/>
      </c>
      <c r="D476" s="58" t="str">
        <f>IF(COUNTA(#REF!)&gt;0,"","Y")</f>
        <v/>
      </c>
      <c r="E476" t="s">
        <v>1531</v>
      </c>
      <c r="F476" t="s">
        <v>1532</v>
      </c>
      <c r="G476" t="s">
        <v>1132</v>
      </c>
      <c r="H476">
        <v>0</v>
      </c>
      <c r="I476">
        <v>0</v>
      </c>
      <c r="J476">
        <v>0</v>
      </c>
      <c r="K476">
        <v>1</v>
      </c>
      <c r="L476">
        <v>1</v>
      </c>
      <c r="M476">
        <v>0.96</v>
      </c>
      <c r="N476">
        <v>1</v>
      </c>
      <c r="O476">
        <v>0.05</v>
      </c>
      <c r="P476">
        <v>0</v>
      </c>
      <c r="Q476">
        <v>0</v>
      </c>
      <c r="R476">
        <v>0</v>
      </c>
      <c r="S476">
        <v>0</v>
      </c>
    </row>
    <row r="477" spans="1:19" x14ac:dyDescent="0.25">
      <c r="A477" t="s">
        <v>680</v>
      </c>
      <c r="B477" t="str">
        <f>IF(ISERROR(VLOOKUP(Table6[[#This Row],[APPL_ID]],IO_Riparian[APP_ID],1,FALSE)),"","Y")</f>
        <v>Y</v>
      </c>
      <c r="C477" s="58" t="str">
        <f>IF(ISERROR(VLOOKUP(Table6[[#This Row],[APPL_ID]],Sheet1!$C$2:$C$9,1,FALSE)),"","Y")</f>
        <v/>
      </c>
      <c r="D477" s="58" t="str">
        <f>IF(COUNTA(#REF!)&gt;0,"","Y")</f>
        <v/>
      </c>
      <c r="E477" t="s">
        <v>1531</v>
      </c>
      <c r="F477" t="s">
        <v>1532</v>
      </c>
      <c r="G477" t="s">
        <v>681</v>
      </c>
    </row>
    <row r="478" spans="1:19" x14ac:dyDescent="0.25">
      <c r="A478" t="s">
        <v>277</v>
      </c>
      <c r="B478" t="str">
        <f>IF(ISERROR(VLOOKUP(Table6[[#This Row],[APPL_ID]],IO_Riparian[APP_ID],1,FALSE)),"","Y")</f>
        <v>Y</v>
      </c>
      <c r="C478" s="58" t="str">
        <f>IF(ISERROR(VLOOKUP(Table6[[#This Row],[APPL_ID]],Sheet1!$C$2:$C$9,1,FALSE)),"","Y")</f>
        <v/>
      </c>
      <c r="D478" s="58" t="str">
        <f>IF(COUNTA(#REF!)&gt;0,"","Y")</f>
        <v/>
      </c>
      <c r="E478" t="s">
        <v>1531</v>
      </c>
      <c r="F478" t="s">
        <v>1532</v>
      </c>
      <c r="G478" t="s">
        <v>69</v>
      </c>
      <c r="H478">
        <v>0</v>
      </c>
      <c r="I478">
        <v>1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</row>
    <row r="479" spans="1:19" x14ac:dyDescent="0.25">
      <c r="A479" t="s">
        <v>174</v>
      </c>
      <c r="B479" t="str">
        <f>IF(ISERROR(VLOOKUP(Table6[[#This Row],[APPL_ID]],IO_Riparian[APP_ID],1,FALSE)),"","Y")</f>
        <v>Y</v>
      </c>
      <c r="C479" s="58" t="str">
        <f>IF(ISERROR(VLOOKUP(Table6[[#This Row],[APPL_ID]],Sheet1!$C$2:$C$9,1,FALSE)),"","Y")</f>
        <v/>
      </c>
      <c r="D479" s="58" t="str">
        <f>IF(COUNTA(#REF!)&gt;0,"","Y")</f>
        <v/>
      </c>
      <c r="E479" t="s">
        <v>1531</v>
      </c>
      <c r="F479" t="s">
        <v>1532</v>
      </c>
      <c r="G479" t="s">
        <v>173</v>
      </c>
      <c r="H479">
        <v>0</v>
      </c>
      <c r="I479">
        <v>0</v>
      </c>
      <c r="J479">
        <v>0</v>
      </c>
      <c r="K479">
        <v>1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</row>
    <row r="480" spans="1:19" x14ac:dyDescent="0.25">
      <c r="A480" t="s">
        <v>261</v>
      </c>
      <c r="B480" t="str">
        <f>IF(ISERROR(VLOOKUP(Table6[[#This Row],[APPL_ID]],IO_Riparian[APP_ID],1,FALSE)),"","Y")</f>
        <v>Y</v>
      </c>
      <c r="C480" s="58" t="str">
        <f>IF(ISERROR(VLOOKUP(Table6[[#This Row],[APPL_ID]],Sheet1!$C$2:$C$9,1,FALSE)),"","Y")</f>
        <v/>
      </c>
      <c r="D480" s="58" t="str">
        <f>IF(COUNTA(#REF!)&gt;0,"","Y")</f>
        <v/>
      </c>
      <c r="E480" t="s">
        <v>1531</v>
      </c>
      <c r="F480" t="s">
        <v>1532</v>
      </c>
      <c r="G480" t="s">
        <v>69</v>
      </c>
      <c r="H480">
        <v>0</v>
      </c>
      <c r="I480">
        <v>1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</row>
    <row r="481" spans="1:19" x14ac:dyDescent="0.25">
      <c r="A481" t="s">
        <v>101</v>
      </c>
      <c r="B481" t="str">
        <f>IF(ISERROR(VLOOKUP(Table6[[#This Row],[APPL_ID]],IO_Riparian[APP_ID],1,FALSE)),"","Y")</f>
        <v>Y</v>
      </c>
      <c r="C481" s="58" t="str">
        <f>IF(ISERROR(VLOOKUP(Table6[[#This Row],[APPL_ID]],Sheet1!$C$2:$C$9,1,FALSE)),"","Y")</f>
        <v/>
      </c>
      <c r="D481" s="58" t="str">
        <f>IF(COUNTA(#REF!)&gt;0,"","Y")</f>
        <v/>
      </c>
      <c r="E481" t="s">
        <v>1531</v>
      </c>
      <c r="F481" t="s">
        <v>1532</v>
      </c>
      <c r="G481" t="s">
        <v>102</v>
      </c>
      <c r="H481">
        <v>0</v>
      </c>
      <c r="I481">
        <v>0</v>
      </c>
      <c r="J481">
        <v>1</v>
      </c>
      <c r="K481">
        <v>1</v>
      </c>
      <c r="L481">
        <v>1</v>
      </c>
      <c r="M481">
        <v>1</v>
      </c>
      <c r="N481">
        <v>1</v>
      </c>
      <c r="O481">
        <v>1</v>
      </c>
      <c r="P481">
        <v>0</v>
      </c>
      <c r="Q481">
        <v>0</v>
      </c>
      <c r="R481">
        <v>0</v>
      </c>
      <c r="S481">
        <v>0</v>
      </c>
    </row>
    <row r="482" spans="1:19" x14ac:dyDescent="0.25">
      <c r="A482" t="s">
        <v>189</v>
      </c>
      <c r="B482" t="str">
        <f>IF(ISERROR(VLOOKUP(Table6[[#This Row],[APPL_ID]],IO_Riparian[APP_ID],1,FALSE)),"","Y")</f>
        <v>Y</v>
      </c>
      <c r="C482" s="58" t="str">
        <f>IF(ISERROR(VLOOKUP(Table6[[#This Row],[APPL_ID]],Sheet1!$C$2:$C$9,1,FALSE)),"","Y")</f>
        <v/>
      </c>
      <c r="D482" s="58" t="str">
        <f>IF(COUNTA(#REF!)&gt;0,"","Y")</f>
        <v/>
      </c>
      <c r="E482" t="s">
        <v>1531</v>
      </c>
      <c r="F482" t="s">
        <v>1532</v>
      </c>
      <c r="G482" t="s">
        <v>102</v>
      </c>
      <c r="H482">
        <v>0</v>
      </c>
      <c r="I482">
        <v>0</v>
      </c>
      <c r="J482">
        <v>0</v>
      </c>
      <c r="K482">
        <v>1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</row>
    <row r="483" spans="1:19" x14ac:dyDescent="0.25">
      <c r="A483" t="s">
        <v>105</v>
      </c>
      <c r="B483" t="str">
        <f>IF(ISERROR(VLOOKUP(Table6[[#This Row],[APPL_ID]],IO_Riparian[APP_ID],1,FALSE)),"","Y")</f>
        <v>Y</v>
      </c>
      <c r="C483" s="58" t="str">
        <f>IF(ISERROR(VLOOKUP(Table6[[#This Row],[APPL_ID]],Sheet1!$C$2:$C$9,1,FALSE)),"","Y")</f>
        <v/>
      </c>
      <c r="D483" s="58" t="str">
        <f>IF(COUNTA(#REF!)&gt;0,"","Y")</f>
        <v/>
      </c>
      <c r="E483" t="s">
        <v>1531</v>
      </c>
      <c r="F483" t="s">
        <v>1532</v>
      </c>
      <c r="G483" t="s">
        <v>102</v>
      </c>
      <c r="H483">
        <v>0</v>
      </c>
      <c r="I483">
        <v>0</v>
      </c>
      <c r="J483">
        <v>1</v>
      </c>
      <c r="K483">
        <v>1</v>
      </c>
      <c r="L483">
        <v>1</v>
      </c>
      <c r="M483">
        <v>1</v>
      </c>
      <c r="N483">
        <v>1</v>
      </c>
      <c r="O483">
        <v>1</v>
      </c>
      <c r="P483">
        <v>0</v>
      </c>
      <c r="Q483">
        <v>0</v>
      </c>
      <c r="R483">
        <v>0</v>
      </c>
      <c r="S483">
        <v>0</v>
      </c>
    </row>
    <row r="484" spans="1:19" x14ac:dyDescent="0.25">
      <c r="A484" t="s">
        <v>188</v>
      </c>
      <c r="B484" t="str">
        <f>IF(ISERROR(VLOOKUP(Table6[[#This Row],[APPL_ID]],IO_Riparian[APP_ID],1,FALSE)),"","Y")</f>
        <v>Y</v>
      </c>
      <c r="C484" s="58" t="str">
        <f>IF(ISERROR(VLOOKUP(Table6[[#This Row],[APPL_ID]],Sheet1!$C$2:$C$9,1,FALSE)),"","Y")</f>
        <v/>
      </c>
      <c r="D484" s="58" t="str">
        <f>IF(COUNTA(#REF!)&gt;0,"","Y")</f>
        <v/>
      </c>
      <c r="E484" t="s">
        <v>1531</v>
      </c>
      <c r="F484" t="s">
        <v>1532</v>
      </c>
      <c r="G484" t="s">
        <v>102</v>
      </c>
      <c r="H484">
        <v>0</v>
      </c>
      <c r="I484">
        <v>0</v>
      </c>
      <c r="J484">
        <v>0</v>
      </c>
      <c r="K484">
        <v>1</v>
      </c>
      <c r="L484">
        <v>1</v>
      </c>
      <c r="M484">
        <v>1</v>
      </c>
      <c r="N484">
        <v>1</v>
      </c>
      <c r="O484">
        <v>1</v>
      </c>
      <c r="P484">
        <v>0</v>
      </c>
      <c r="Q484">
        <v>0</v>
      </c>
      <c r="R484">
        <v>0</v>
      </c>
      <c r="S484">
        <v>0</v>
      </c>
    </row>
    <row r="485" spans="1:19" x14ac:dyDescent="0.25">
      <c r="A485" t="s">
        <v>152</v>
      </c>
      <c r="B485" t="str">
        <f>IF(ISERROR(VLOOKUP(Table6[[#This Row],[APPL_ID]],IO_Riparian[APP_ID],1,FALSE)),"","Y")</f>
        <v>Y</v>
      </c>
      <c r="C485" s="58" t="str">
        <f>IF(ISERROR(VLOOKUP(Table6[[#This Row],[APPL_ID]],Sheet1!$C$2:$C$9,1,FALSE)),"","Y")</f>
        <v/>
      </c>
      <c r="D485" s="58" t="str">
        <f>IF(COUNTA(#REF!)&gt;0,"","Y")</f>
        <v/>
      </c>
      <c r="E485" t="s">
        <v>1531</v>
      </c>
      <c r="F485" t="s">
        <v>1532</v>
      </c>
      <c r="G485" t="s">
        <v>102</v>
      </c>
      <c r="H485">
        <v>0</v>
      </c>
      <c r="I485">
        <v>0</v>
      </c>
      <c r="J485">
        <v>1</v>
      </c>
      <c r="K485">
        <v>1</v>
      </c>
      <c r="L485">
        <v>1</v>
      </c>
      <c r="M485">
        <v>1</v>
      </c>
      <c r="N485">
        <v>1</v>
      </c>
      <c r="O485">
        <v>1</v>
      </c>
      <c r="P485">
        <v>0</v>
      </c>
      <c r="Q485">
        <v>0</v>
      </c>
      <c r="R485">
        <v>0</v>
      </c>
      <c r="S485">
        <v>0</v>
      </c>
    </row>
    <row r="486" spans="1:19" x14ac:dyDescent="0.25">
      <c r="A486" t="s">
        <v>153</v>
      </c>
      <c r="B486" t="str">
        <f>IF(ISERROR(VLOOKUP(Table6[[#This Row],[APPL_ID]],IO_Riparian[APP_ID],1,FALSE)),"","Y")</f>
        <v>Y</v>
      </c>
      <c r="C486" s="58" t="str">
        <f>IF(ISERROR(VLOOKUP(Table6[[#This Row],[APPL_ID]],Sheet1!$C$2:$C$9,1,FALSE)),"","Y")</f>
        <v/>
      </c>
      <c r="D486" s="58" t="str">
        <f>IF(COUNTA(#REF!)&gt;0,"","Y")</f>
        <v/>
      </c>
      <c r="E486" t="s">
        <v>1531</v>
      </c>
      <c r="F486" t="s">
        <v>1532</v>
      </c>
      <c r="G486" t="s">
        <v>102</v>
      </c>
      <c r="H486">
        <v>0</v>
      </c>
      <c r="I486">
        <v>0</v>
      </c>
      <c r="J486">
        <v>1</v>
      </c>
      <c r="K486">
        <v>1</v>
      </c>
      <c r="L486">
        <v>1</v>
      </c>
      <c r="M486">
        <v>1</v>
      </c>
      <c r="N486">
        <v>1</v>
      </c>
      <c r="O486">
        <v>1</v>
      </c>
      <c r="P486">
        <v>0</v>
      </c>
      <c r="Q486">
        <v>0</v>
      </c>
      <c r="R486">
        <v>0</v>
      </c>
      <c r="S486">
        <v>0</v>
      </c>
    </row>
    <row r="487" spans="1:19" x14ac:dyDescent="0.25">
      <c r="A487" t="s">
        <v>156</v>
      </c>
      <c r="B487" t="str">
        <f>IF(ISERROR(VLOOKUP(Table6[[#This Row],[APPL_ID]],IO_Riparian[APP_ID],1,FALSE)),"","Y")</f>
        <v>Y</v>
      </c>
      <c r="C487" s="58" t="str">
        <f>IF(ISERROR(VLOOKUP(Table6[[#This Row],[APPL_ID]],Sheet1!$C$2:$C$9,1,FALSE)),"","Y")</f>
        <v/>
      </c>
      <c r="D487" s="58" t="str">
        <f>IF(COUNTA(#REF!)&gt;0,"","Y")</f>
        <v/>
      </c>
      <c r="E487" t="s">
        <v>1531</v>
      </c>
      <c r="F487" t="s">
        <v>1532</v>
      </c>
      <c r="G487" t="s">
        <v>102</v>
      </c>
      <c r="H487">
        <v>0</v>
      </c>
      <c r="I487">
        <v>0</v>
      </c>
      <c r="J487">
        <v>0</v>
      </c>
      <c r="K487">
        <v>1</v>
      </c>
      <c r="L487">
        <v>1</v>
      </c>
      <c r="M487">
        <v>1</v>
      </c>
      <c r="N487">
        <v>1</v>
      </c>
      <c r="O487">
        <v>1</v>
      </c>
      <c r="P487">
        <v>0</v>
      </c>
      <c r="Q487">
        <v>0</v>
      </c>
      <c r="R487">
        <v>0</v>
      </c>
      <c r="S487">
        <v>0</v>
      </c>
    </row>
    <row r="488" spans="1:19" x14ac:dyDescent="0.25">
      <c r="A488" t="s">
        <v>45</v>
      </c>
      <c r="B488" t="str">
        <f>IF(ISERROR(VLOOKUP(Table6[[#This Row],[APPL_ID]],IO_Riparian[APP_ID],1,FALSE)),"","Y")</f>
        <v>Y</v>
      </c>
      <c r="C488" s="58" t="str">
        <f>IF(ISERROR(VLOOKUP(Table6[[#This Row],[APPL_ID]],Sheet1!$C$2:$C$9,1,FALSE)),"","Y")</f>
        <v/>
      </c>
      <c r="D488" s="58" t="str">
        <f>IF(COUNTA(#REF!)&gt;0,"","Y")</f>
        <v/>
      </c>
      <c r="E488" t="s">
        <v>1531</v>
      </c>
      <c r="F488" t="s">
        <v>1532</v>
      </c>
      <c r="G488" t="s">
        <v>46</v>
      </c>
      <c r="H488">
        <v>0</v>
      </c>
      <c r="I488">
        <v>0</v>
      </c>
      <c r="J488">
        <v>1</v>
      </c>
      <c r="K488">
        <v>1</v>
      </c>
      <c r="L488">
        <v>1</v>
      </c>
      <c r="M488">
        <v>1</v>
      </c>
      <c r="N488">
        <v>1</v>
      </c>
      <c r="O488">
        <v>1</v>
      </c>
      <c r="P488">
        <v>0</v>
      </c>
      <c r="Q488">
        <v>0</v>
      </c>
      <c r="R488">
        <v>0</v>
      </c>
      <c r="S488">
        <v>0</v>
      </c>
    </row>
    <row r="489" spans="1:19" x14ac:dyDescent="0.25">
      <c r="A489" t="s">
        <v>389</v>
      </c>
      <c r="B489" t="str">
        <f>IF(ISERROR(VLOOKUP(Table6[[#This Row],[APPL_ID]],IO_Riparian[APP_ID],1,FALSE)),"","Y")</f>
        <v>Y</v>
      </c>
      <c r="C489" s="58" t="str">
        <f>IF(ISERROR(VLOOKUP(Table6[[#This Row],[APPL_ID]],Sheet1!$C$2:$C$9,1,FALSE)),"","Y")</f>
        <v/>
      </c>
      <c r="D489" s="58" t="str">
        <f>IF(COUNTA(#REF!)&gt;0,"","Y")</f>
        <v/>
      </c>
      <c r="E489" t="s">
        <v>1531</v>
      </c>
      <c r="F489" t="s">
        <v>1533</v>
      </c>
      <c r="G489" t="s">
        <v>390</v>
      </c>
      <c r="H489">
        <v>0</v>
      </c>
      <c r="I489">
        <v>0</v>
      </c>
      <c r="J489">
        <v>0</v>
      </c>
      <c r="K489">
        <v>1</v>
      </c>
      <c r="L489">
        <v>1</v>
      </c>
      <c r="M489">
        <v>1</v>
      </c>
      <c r="N489">
        <v>1</v>
      </c>
      <c r="O489">
        <v>1</v>
      </c>
      <c r="P489">
        <v>0</v>
      </c>
      <c r="Q489">
        <v>0</v>
      </c>
      <c r="R489">
        <v>0</v>
      </c>
      <c r="S489">
        <v>0</v>
      </c>
    </row>
    <row r="490" spans="1:19" x14ac:dyDescent="0.25">
      <c r="A490" t="s">
        <v>712</v>
      </c>
      <c r="B490" t="str">
        <f>IF(ISERROR(VLOOKUP(Table6[[#This Row],[APPL_ID]],IO_Riparian[APP_ID],1,FALSE)),"","Y")</f>
        <v>Y</v>
      </c>
      <c r="C490" s="58" t="str">
        <f>IF(ISERROR(VLOOKUP(Table6[[#This Row],[APPL_ID]],Sheet1!$C$2:$C$9,1,FALSE)),"","Y")</f>
        <v/>
      </c>
      <c r="D490" s="58" t="str">
        <f>IF(COUNTA(#REF!)&gt;0,"","Y")</f>
        <v/>
      </c>
      <c r="E490" t="s">
        <v>1531</v>
      </c>
      <c r="F490" t="s">
        <v>1533</v>
      </c>
      <c r="G490" t="s">
        <v>390</v>
      </c>
    </row>
    <row r="491" spans="1:19" x14ac:dyDescent="0.25">
      <c r="A491" t="s">
        <v>517</v>
      </c>
      <c r="B491" t="str">
        <f>IF(ISERROR(VLOOKUP(Table6[[#This Row],[APPL_ID]],IO_Riparian[APP_ID],1,FALSE)),"","Y")</f>
        <v>Y</v>
      </c>
      <c r="C491" s="58" t="str">
        <f>IF(ISERROR(VLOOKUP(Table6[[#This Row],[APPL_ID]],Sheet1!$C$2:$C$9,1,FALSE)),"","Y")</f>
        <v/>
      </c>
      <c r="D491" s="58" t="str">
        <f>IF(COUNTA(#REF!)&gt;0,"","Y")</f>
        <v/>
      </c>
      <c r="E491" t="s">
        <v>1531</v>
      </c>
      <c r="F491" t="s">
        <v>1532</v>
      </c>
      <c r="G491" t="s">
        <v>518</v>
      </c>
    </row>
    <row r="492" spans="1:19" x14ac:dyDescent="0.25">
      <c r="A492" t="s">
        <v>987</v>
      </c>
      <c r="B492" t="str">
        <f>IF(ISERROR(VLOOKUP(Table6[[#This Row],[APPL_ID]],IO_Riparian[APP_ID],1,FALSE)),"","Y")</f>
        <v>Y</v>
      </c>
      <c r="C492" s="58" t="str">
        <f>IF(ISERROR(VLOOKUP(Table6[[#This Row],[APPL_ID]],Sheet1!$C$2:$C$9,1,FALSE)),"","Y")</f>
        <v/>
      </c>
      <c r="D492" s="58" t="str">
        <f>IF(COUNTA(#REF!)&gt;0,"","Y")</f>
        <v/>
      </c>
      <c r="E492" t="s">
        <v>1531</v>
      </c>
      <c r="F492" t="s">
        <v>1532</v>
      </c>
      <c r="G492" t="s">
        <v>988</v>
      </c>
      <c r="H492">
        <v>1</v>
      </c>
      <c r="I492">
        <v>0</v>
      </c>
      <c r="J492">
        <v>0</v>
      </c>
      <c r="K492">
        <v>0</v>
      </c>
      <c r="L492">
        <v>1</v>
      </c>
      <c r="M492">
        <v>1</v>
      </c>
      <c r="N492">
        <v>1</v>
      </c>
      <c r="O492">
        <v>1</v>
      </c>
      <c r="P492">
        <v>0</v>
      </c>
      <c r="Q492">
        <v>0</v>
      </c>
      <c r="R492">
        <v>0</v>
      </c>
      <c r="S492">
        <v>0</v>
      </c>
    </row>
    <row r="493" spans="1:19" x14ac:dyDescent="0.25">
      <c r="A493" t="s">
        <v>357</v>
      </c>
      <c r="B493" t="str">
        <f>IF(ISERROR(VLOOKUP(Table6[[#This Row],[APPL_ID]],IO_Riparian[APP_ID],1,FALSE)),"","Y")</f>
        <v>Y</v>
      </c>
      <c r="C493" s="58" t="str">
        <f>IF(ISERROR(VLOOKUP(Table6[[#This Row],[APPL_ID]],Sheet1!$C$2:$C$9,1,FALSE)),"","Y")</f>
        <v/>
      </c>
      <c r="D493" s="58" t="str">
        <f>IF(COUNTA(#REF!)&gt;0,"","Y")</f>
        <v/>
      </c>
      <c r="E493" t="s">
        <v>1531</v>
      </c>
      <c r="F493" t="s">
        <v>1532</v>
      </c>
      <c r="G493" t="s">
        <v>358</v>
      </c>
      <c r="H493">
        <v>0</v>
      </c>
      <c r="I493">
        <v>0</v>
      </c>
      <c r="J493">
        <v>1</v>
      </c>
      <c r="K493">
        <v>1</v>
      </c>
      <c r="L493">
        <v>1</v>
      </c>
      <c r="M493">
        <v>1</v>
      </c>
      <c r="N493">
        <v>1</v>
      </c>
      <c r="O493">
        <v>1</v>
      </c>
      <c r="P493">
        <v>0</v>
      </c>
      <c r="Q493">
        <v>0</v>
      </c>
      <c r="R493">
        <v>0</v>
      </c>
      <c r="S493">
        <v>0</v>
      </c>
    </row>
    <row r="494" spans="1:19" x14ac:dyDescent="0.25">
      <c r="A494" t="s">
        <v>595</v>
      </c>
      <c r="B494" t="str">
        <f>IF(ISERROR(VLOOKUP(Table6[[#This Row],[APPL_ID]],IO_Riparian[APP_ID],1,FALSE)),"","Y")</f>
        <v>Y</v>
      </c>
      <c r="C494" s="58" t="str">
        <f>IF(ISERROR(VLOOKUP(Table6[[#This Row],[APPL_ID]],Sheet1!$C$2:$C$9,1,FALSE)),"","Y")</f>
        <v/>
      </c>
      <c r="D494" s="58" t="str">
        <f>IF(COUNTA(#REF!)&gt;0,"","Y")</f>
        <v/>
      </c>
      <c r="E494" t="s">
        <v>1531</v>
      </c>
      <c r="F494" t="s">
        <v>1532</v>
      </c>
      <c r="G494" t="s">
        <v>596</v>
      </c>
      <c r="H494">
        <v>0</v>
      </c>
      <c r="I494">
        <v>0</v>
      </c>
      <c r="J494">
        <v>290</v>
      </c>
      <c r="K494">
        <v>440</v>
      </c>
      <c r="L494">
        <v>440</v>
      </c>
      <c r="M494">
        <v>310</v>
      </c>
      <c r="N494">
        <v>411</v>
      </c>
      <c r="O494">
        <v>4240</v>
      </c>
      <c r="P494">
        <v>0</v>
      </c>
      <c r="Q494">
        <v>0</v>
      </c>
      <c r="R494">
        <v>0</v>
      </c>
      <c r="S494">
        <v>0</v>
      </c>
    </row>
    <row r="495" spans="1:19" x14ac:dyDescent="0.25">
      <c r="A495" t="s">
        <v>48</v>
      </c>
      <c r="B495" t="str">
        <f>IF(ISERROR(VLOOKUP(Table6[[#This Row],[APPL_ID]],IO_Riparian[APP_ID],1,FALSE)),"","Y")</f>
        <v>Y</v>
      </c>
      <c r="C495" s="58" t="str">
        <f>IF(ISERROR(VLOOKUP(Table6[[#This Row],[APPL_ID]],Sheet1!$C$2:$C$9,1,FALSE)),"","Y")</f>
        <v/>
      </c>
      <c r="D495" s="58" t="str">
        <f>IF(COUNTA(#REF!)&gt;0,"","Y")</f>
        <v/>
      </c>
      <c r="E495" t="s">
        <v>1531</v>
      </c>
      <c r="F495" t="s">
        <v>1532</v>
      </c>
      <c r="G495" t="s">
        <v>46</v>
      </c>
      <c r="H495">
        <v>0</v>
      </c>
      <c r="I495">
        <v>0</v>
      </c>
      <c r="J495">
        <v>0</v>
      </c>
      <c r="K495">
        <v>1</v>
      </c>
      <c r="L495">
        <v>1</v>
      </c>
      <c r="M495">
        <v>1</v>
      </c>
      <c r="N495">
        <v>1</v>
      </c>
      <c r="O495">
        <v>1</v>
      </c>
      <c r="P495">
        <v>0</v>
      </c>
      <c r="Q495">
        <v>0</v>
      </c>
      <c r="R495">
        <v>0</v>
      </c>
      <c r="S495">
        <v>0</v>
      </c>
    </row>
    <row r="496" spans="1:19" x14ac:dyDescent="0.25">
      <c r="A496" t="s">
        <v>49</v>
      </c>
      <c r="B496" t="str">
        <f>IF(ISERROR(VLOOKUP(Table6[[#This Row],[APPL_ID]],IO_Riparian[APP_ID],1,FALSE)),"","Y")</f>
        <v>Y</v>
      </c>
      <c r="C496" s="58" t="str">
        <f>IF(ISERROR(VLOOKUP(Table6[[#This Row],[APPL_ID]],Sheet1!$C$2:$C$9,1,FALSE)),"","Y")</f>
        <v/>
      </c>
      <c r="D496" s="58" t="str">
        <f>IF(COUNTA(#REF!)&gt;0,"","Y")</f>
        <v/>
      </c>
      <c r="E496" t="s">
        <v>1531</v>
      </c>
      <c r="F496" t="s">
        <v>1532</v>
      </c>
      <c r="G496" t="s">
        <v>46</v>
      </c>
      <c r="H496">
        <v>0</v>
      </c>
      <c r="I496">
        <v>0</v>
      </c>
      <c r="J496">
        <v>1</v>
      </c>
      <c r="K496">
        <v>1</v>
      </c>
      <c r="L496">
        <v>1</v>
      </c>
      <c r="M496">
        <v>1</v>
      </c>
      <c r="N496">
        <v>1</v>
      </c>
      <c r="O496">
        <v>1</v>
      </c>
      <c r="P496">
        <v>0</v>
      </c>
      <c r="Q496">
        <v>0</v>
      </c>
      <c r="R496">
        <v>0</v>
      </c>
      <c r="S496">
        <v>0</v>
      </c>
    </row>
    <row r="497" spans="1:19" x14ac:dyDescent="0.25">
      <c r="A497" t="s">
        <v>192</v>
      </c>
      <c r="B497" t="str">
        <f>IF(ISERROR(VLOOKUP(Table6[[#This Row],[APPL_ID]],IO_Riparian[APP_ID],1,FALSE)),"","Y")</f>
        <v>Y</v>
      </c>
      <c r="C497" s="58" t="str">
        <f>IF(ISERROR(VLOOKUP(Table6[[#This Row],[APPL_ID]],Sheet1!$C$2:$C$9,1,FALSE)),"","Y")</f>
        <v/>
      </c>
      <c r="D497" s="58" t="str">
        <f>IF(COUNTA(#REF!)&gt;0,"","Y")</f>
        <v/>
      </c>
      <c r="E497" t="s">
        <v>1531</v>
      </c>
      <c r="F497" t="s">
        <v>1532</v>
      </c>
      <c r="G497" t="s">
        <v>193</v>
      </c>
      <c r="H497">
        <v>0</v>
      </c>
      <c r="I497">
        <v>0</v>
      </c>
      <c r="J497">
        <v>0</v>
      </c>
      <c r="K497">
        <v>1</v>
      </c>
      <c r="L497">
        <v>1</v>
      </c>
      <c r="M497">
        <v>1</v>
      </c>
      <c r="N497">
        <v>1</v>
      </c>
      <c r="O497">
        <v>1</v>
      </c>
      <c r="P497">
        <v>0</v>
      </c>
      <c r="Q497">
        <v>0</v>
      </c>
      <c r="R497">
        <v>0</v>
      </c>
      <c r="S497">
        <v>0</v>
      </c>
    </row>
    <row r="498" spans="1:19" x14ac:dyDescent="0.25">
      <c r="A498" t="s">
        <v>51</v>
      </c>
      <c r="B498" t="str">
        <f>IF(ISERROR(VLOOKUP(Table6[[#This Row],[APPL_ID]],IO_Riparian[APP_ID],1,FALSE)),"","Y")</f>
        <v>Y</v>
      </c>
      <c r="C498" s="58" t="str">
        <f>IF(ISERROR(VLOOKUP(Table6[[#This Row],[APPL_ID]],Sheet1!$C$2:$C$9,1,FALSE)),"","Y")</f>
        <v/>
      </c>
      <c r="D498" s="58" t="str">
        <f>IF(COUNTA(#REF!)&gt;0,"","Y")</f>
        <v/>
      </c>
      <c r="E498" t="s">
        <v>1531</v>
      </c>
      <c r="F498" t="s">
        <v>1532</v>
      </c>
      <c r="G498" t="s">
        <v>46</v>
      </c>
      <c r="H498">
        <v>0</v>
      </c>
      <c r="I498">
        <v>0</v>
      </c>
      <c r="J498">
        <v>1</v>
      </c>
      <c r="K498">
        <v>1</v>
      </c>
      <c r="L498">
        <v>1</v>
      </c>
      <c r="M498">
        <v>1</v>
      </c>
      <c r="N498">
        <v>1</v>
      </c>
      <c r="O498">
        <v>1</v>
      </c>
      <c r="P498">
        <v>0</v>
      </c>
      <c r="Q498">
        <v>0</v>
      </c>
      <c r="R498">
        <v>0</v>
      </c>
      <c r="S498">
        <v>0</v>
      </c>
    </row>
    <row r="499" spans="1:19" x14ac:dyDescent="0.25">
      <c r="A499" t="s">
        <v>366</v>
      </c>
      <c r="B499" t="str">
        <f>IF(ISERROR(VLOOKUP(Table6[[#This Row],[APPL_ID]],IO_Riparian[APP_ID],1,FALSE)),"","Y")</f>
        <v>Y</v>
      </c>
      <c r="C499" s="58" t="str">
        <f>IF(ISERROR(VLOOKUP(Table6[[#This Row],[APPL_ID]],Sheet1!$C$2:$C$9,1,FALSE)),"","Y")</f>
        <v/>
      </c>
      <c r="D499" s="58" t="str">
        <f>IF(COUNTA(#REF!)&gt;0,"","Y")</f>
        <v/>
      </c>
      <c r="E499" t="s">
        <v>1531</v>
      </c>
      <c r="F499" t="s">
        <v>1532</v>
      </c>
      <c r="G499" t="s">
        <v>345</v>
      </c>
      <c r="H499">
        <v>0</v>
      </c>
      <c r="I499">
        <v>0</v>
      </c>
      <c r="J499">
        <v>0</v>
      </c>
      <c r="K499">
        <v>1</v>
      </c>
      <c r="L499">
        <v>1</v>
      </c>
      <c r="M499">
        <v>1</v>
      </c>
      <c r="N499">
        <v>1</v>
      </c>
      <c r="O499">
        <v>1</v>
      </c>
      <c r="P499">
        <v>0</v>
      </c>
      <c r="Q499">
        <v>0</v>
      </c>
      <c r="R499">
        <v>0</v>
      </c>
      <c r="S499">
        <v>0</v>
      </c>
    </row>
    <row r="500" spans="1:19" x14ac:dyDescent="0.25">
      <c r="A500" t="s">
        <v>53</v>
      </c>
      <c r="B500" t="str">
        <f>IF(ISERROR(VLOOKUP(Table6[[#This Row],[APPL_ID]],IO_Riparian[APP_ID],1,FALSE)),"","Y")</f>
        <v>Y</v>
      </c>
      <c r="C500" s="58" t="str">
        <f>IF(ISERROR(VLOOKUP(Table6[[#This Row],[APPL_ID]],Sheet1!$C$2:$C$9,1,FALSE)),"","Y")</f>
        <v/>
      </c>
      <c r="D500" s="58" t="str">
        <f>IF(COUNTA(#REF!)&gt;0,"","Y")</f>
        <v/>
      </c>
      <c r="E500" t="s">
        <v>1531</v>
      </c>
      <c r="F500" t="s">
        <v>1532</v>
      </c>
      <c r="G500" t="s">
        <v>46</v>
      </c>
      <c r="H500">
        <v>0</v>
      </c>
      <c r="I500">
        <v>0</v>
      </c>
      <c r="J500">
        <v>1</v>
      </c>
      <c r="K500">
        <v>1</v>
      </c>
      <c r="L500">
        <v>1</v>
      </c>
      <c r="M500">
        <v>1</v>
      </c>
      <c r="N500">
        <v>1</v>
      </c>
      <c r="O500">
        <v>1</v>
      </c>
      <c r="P500">
        <v>0</v>
      </c>
      <c r="Q500">
        <v>0</v>
      </c>
      <c r="R500">
        <v>0</v>
      </c>
      <c r="S500">
        <v>0</v>
      </c>
    </row>
    <row r="501" spans="1:19" x14ac:dyDescent="0.25">
      <c r="A501" t="s">
        <v>303</v>
      </c>
      <c r="B501" t="str">
        <f>IF(ISERROR(VLOOKUP(Table6[[#This Row],[APPL_ID]],IO_Riparian[APP_ID],1,FALSE)),"","Y")</f>
        <v>Y</v>
      </c>
      <c r="C501" s="58" t="str">
        <f>IF(ISERROR(VLOOKUP(Table6[[#This Row],[APPL_ID]],Sheet1!$C$2:$C$9,1,FALSE)),"","Y")</f>
        <v/>
      </c>
      <c r="D501" s="58" t="str">
        <f>IF(COUNTA(#REF!)&gt;0,"","Y")</f>
        <v/>
      </c>
      <c r="E501" t="s">
        <v>1531</v>
      </c>
      <c r="F501" t="s">
        <v>1532</v>
      </c>
      <c r="G501" t="s">
        <v>304</v>
      </c>
      <c r="H501">
        <v>1</v>
      </c>
      <c r="I501">
        <v>1</v>
      </c>
      <c r="J501">
        <v>1</v>
      </c>
      <c r="K501">
        <v>1</v>
      </c>
      <c r="L501">
        <v>1</v>
      </c>
      <c r="M501">
        <v>1</v>
      </c>
      <c r="N501">
        <v>1</v>
      </c>
      <c r="O501">
        <v>1</v>
      </c>
      <c r="P501">
        <v>0</v>
      </c>
      <c r="Q501">
        <v>0</v>
      </c>
      <c r="R501">
        <v>0</v>
      </c>
      <c r="S501">
        <v>0</v>
      </c>
    </row>
    <row r="502" spans="1:19" x14ac:dyDescent="0.25">
      <c r="A502" t="s">
        <v>117</v>
      </c>
      <c r="B502" t="str">
        <f>IF(ISERROR(VLOOKUP(Table6[[#This Row],[APPL_ID]],IO_Riparian[APP_ID],1,FALSE)),"","Y")</f>
        <v>Y</v>
      </c>
      <c r="C502" s="58" t="str">
        <f>IF(ISERROR(VLOOKUP(Table6[[#This Row],[APPL_ID]],Sheet1!$C$2:$C$9,1,FALSE)),"","Y")</f>
        <v/>
      </c>
      <c r="D502" s="58" t="str">
        <f>IF(COUNTA(#REF!)&gt;0,"","Y")</f>
        <v/>
      </c>
      <c r="E502" t="s">
        <v>1531</v>
      </c>
      <c r="F502" t="s">
        <v>1532</v>
      </c>
      <c r="G502" t="s">
        <v>118</v>
      </c>
      <c r="H502">
        <v>0</v>
      </c>
      <c r="I502">
        <v>0</v>
      </c>
      <c r="J502">
        <v>1</v>
      </c>
      <c r="K502">
        <v>1</v>
      </c>
      <c r="L502">
        <v>1</v>
      </c>
      <c r="M502">
        <v>1</v>
      </c>
      <c r="N502">
        <v>1</v>
      </c>
      <c r="O502">
        <v>1</v>
      </c>
      <c r="P502">
        <v>0</v>
      </c>
      <c r="Q502">
        <v>0</v>
      </c>
      <c r="R502">
        <v>0</v>
      </c>
      <c r="S502">
        <v>0</v>
      </c>
    </row>
    <row r="503" spans="1:19" x14ac:dyDescent="0.25">
      <c r="A503" t="s">
        <v>50</v>
      </c>
      <c r="B503" t="str">
        <f>IF(ISERROR(VLOOKUP(Table6[[#This Row],[APPL_ID]],IO_Riparian[APP_ID],1,FALSE)),"","Y")</f>
        <v>Y</v>
      </c>
      <c r="C503" s="58" t="str">
        <f>IF(ISERROR(VLOOKUP(Table6[[#This Row],[APPL_ID]],Sheet1!$C$2:$C$9,1,FALSE)),"","Y")</f>
        <v/>
      </c>
      <c r="D503" s="58" t="str">
        <f>IF(COUNTA(#REF!)&gt;0,"","Y")</f>
        <v/>
      </c>
      <c r="E503" t="s">
        <v>1531</v>
      </c>
      <c r="F503" t="s">
        <v>1532</v>
      </c>
      <c r="G503" t="s">
        <v>46</v>
      </c>
      <c r="H503">
        <v>0</v>
      </c>
      <c r="I503">
        <v>0</v>
      </c>
      <c r="J503">
        <v>1</v>
      </c>
      <c r="K503">
        <v>1</v>
      </c>
      <c r="L503">
        <v>1</v>
      </c>
      <c r="M503">
        <v>1</v>
      </c>
      <c r="N503">
        <v>1</v>
      </c>
      <c r="O503">
        <v>1</v>
      </c>
      <c r="P503">
        <v>0</v>
      </c>
      <c r="Q503">
        <v>0</v>
      </c>
      <c r="R503">
        <v>0</v>
      </c>
      <c r="S503">
        <v>0</v>
      </c>
    </row>
    <row r="504" spans="1:19" x14ac:dyDescent="0.25">
      <c r="A504" t="s">
        <v>52</v>
      </c>
      <c r="B504" t="str">
        <f>IF(ISERROR(VLOOKUP(Table6[[#This Row],[APPL_ID]],IO_Riparian[APP_ID],1,FALSE)),"","Y")</f>
        <v>Y</v>
      </c>
      <c r="C504" s="58" t="str">
        <f>IF(ISERROR(VLOOKUP(Table6[[#This Row],[APPL_ID]],Sheet1!$C$2:$C$9,1,FALSE)),"","Y")</f>
        <v/>
      </c>
      <c r="D504" s="58" t="str">
        <f>IF(COUNTA(#REF!)&gt;0,"","Y")</f>
        <v/>
      </c>
      <c r="E504" t="s">
        <v>1531</v>
      </c>
      <c r="F504" t="s">
        <v>1532</v>
      </c>
      <c r="G504" t="s">
        <v>46</v>
      </c>
      <c r="H504">
        <v>0</v>
      </c>
      <c r="I504">
        <v>0</v>
      </c>
      <c r="J504">
        <v>1</v>
      </c>
      <c r="K504">
        <v>1</v>
      </c>
      <c r="L504">
        <v>1</v>
      </c>
      <c r="M504">
        <v>1</v>
      </c>
      <c r="N504">
        <v>1</v>
      </c>
      <c r="O504">
        <v>1</v>
      </c>
      <c r="P504">
        <v>0</v>
      </c>
      <c r="Q504">
        <v>0</v>
      </c>
      <c r="R504">
        <v>0</v>
      </c>
      <c r="S504">
        <v>0</v>
      </c>
    </row>
    <row r="505" spans="1:19" x14ac:dyDescent="0.25">
      <c r="A505" t="s">
        <v>194</v>
      </c>
      <c r="B505" t="str">
        <f>IF(ISERROR(VLOOKUP(Table6[[#This Row],[APPL_ID]],IO_Riparian[APP_ID],1,FALSE)),"","Y")</f>
        <v>Y</v>
      </c>
      <c r="C505" s="58" t="str">
        <f>IF(ISERROR(VLOOKUP(Table6[[#This Row],[APPL_ID]],Sheet1!$C$2:$C$9,1,FALSE)),"","Y")</f>
        <v/>
      </c>
      <c r="D505" s="58" t="str">
        <f>IF(COUNTA(#REF!)&gt;0,"","Y")</f>
        <v/>
      </c>
      <c r="E505" t="s">
        <v>1531</v>
      </c>
      <c r="F505" t="s">
        <v>1532</v>
      </c>
      <c r="G505" t="s">
        <v>195</v>
      </c>
      <c r="H505">
        <v>0</v>
      </c>
      <c r="I505">
        <v>0</v>
      </c>
      <c r="J505">
        <v>0</v>
      </c>
      <c r="K505">
        <v>1</v>
      </c>
      <c r="L505">
        <v>1</v>
      </c>
      <c r="M505">
        <v>1</v>
      </c>
      <c r="N505">
        <v>1</v>
      </c>
      <c r="O505">
        <v>1</v>
      </c>
      <c r="P505">
        <v>0</v>
      </c>
      <c r="Q505">
        <v>0</v>
      </c>
      <c r="R505">
        <v>0</v>
      </c>
      <c r="S505">
        <v>0</v>
      </c>
    </row>
    <row r="506" spans="1:19" x14ac:dyDescent="0.25">
      <c r="A506" t="s">
        <v>47</v>
      </c>
      <c r="B506" t="str">
        <f>IF(ISERROR(VLOOKUP(Table6[[#This Row],[APPL_ID]],IO_Riparian[APP_ID],1,FALSE)),"","Y")</f>
        <v>Y</v>
      </c>
      <c r="C506" s="58" t="str">
        <f>IF(ISERROR(VLOOKUP(Table6[[#This Row],[APPL_ID]],Sheet1!$C$2:$C$9,1,FALSE)),"","Y")</f>
        <v/>
      </c>
      <c r="D506" s="58" t="str">
        <f>IF(COUNTA(#REF!)&gt;0,"","Y")</f>
        <v/>
      </c>
      <c r="E506" t="s">
        <v>1531</v>
      </c>
      <c r="F506" t="s">
        <v>1532</v>
      </c>
      <c r="G506" t="s">
        <v>46</v>
      </c>
      <c r="H506">
        <v>0</v>
      </c>
      <c r="I506">
        <v>0</v>
      </c>
      <c r="J506">
        <v>1</v>
      </c>
      <c r="K506">
        <v>1</v>
      </c>
      <c r="L506">
        <v>1</v>
      </c>
      <c r="M506">
        <v>1</v>
      </c>
      <c r="N506">
        <v>1</v>
      </c>
      <c r="O506">
        <v>1</v>
      </c>
      <c r="P506">
        <v>0</v>
      </c>
      <c r="Q506">
        <v>0</v>
      </c>
      <c r="R506">
        <v>0</v>
      </c>
      <c r="S506">
        <v>0</v>
      </c>
    </row>
    <row r="507" spans="1:19" x14ac:dyDescent="0.25">
      <c r="A507" t="s">
        <v>902</v>
      </c>
      <c r="B507" t="str">
        <f>IF(ISERROR(VLOOKUP(Table6[[#This Row],[APPL_ID]],IO_Riparian[APP_ID],1,FALSE)),"","Y")</f>
        <v>Y</v>
      </c>
      <c r="C507" s="58" t="str">
        <f>IF(ISERROR(VLOOKUP(Table6[[#This Row],[APPL_ID]],Sheet1!$C$2:$C$9,1,FALSE)),"","Y")</f>
        <v/>
      </c>
      <c r="D507" s="58" t="str">
        <f>IF(COUNTA(#REF!)&gt;0,"","Y")</f>
        <v/>
      </c>
      <c r="E507" t="s">
        <v>1531</v>
      </c>
      <c r="F507" t="s">
        <v>1533</v>
      </c>
      <c r="G507" t="s">
        <v>903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</row>
    <row r="508" spans="1:19" x14ac:dyDescent="0.25">
      <c r="A508" t="s">
        <v>1438</v>
      </c>
      <c r="B508" t="str">
        <f>IF(ISERROR(VLOOKUP(Table6[[#This Row],[APPL_ID]],IO_Riparian[APP_ID],1,FALSE)),"","Y")</f>
        <v>Y</v>
      </c>
      <c r="C508" s="58" t="str">
        <f>IF(ISERROR(VLOOKUP(Table6[[#This Row],[APPL_ID]],Sheet1!$C$2:$C$9,1,FALSE)),"","Y")</f>
        <v/>
      </c>
      <c r="D508" s="58" t="str">
        <f>IF(COUNTA(#REF!)&gt;0,"","Y")</f>
        <v/>
      </c>
      <c r="E508" t="s">
        <v>1531</v>
      </c>
      <c r="F508" t="s">
        <v>1532</v>
      </c>
      <c r="G508" t="s">
        <v>1439</v>
      </c>
    </row>
    <row r="509" spans="1:19" x14ac:dyDescent="0.25">
      <c r="A509" t="s">
        <v>654</v>
      </c>
      <c r="B509" t="str">
        <f>IF(ISERROR(VLOOKUP(Table6[[#This Row],[APPL_ID]],IO_Riparian[APP_ID],1,FALSE)),"","Y")</f>
        <v>Y</v>
      </c>
      <c r="C509" s="58" t="str">
        <f>IF(ISERROR(VLOOKUP(Table6[[#This Row],[APPL_ID]],Sheet1!$C$2:$C$9,1,FALSE)),"","Y")</f>
        <v/>
      </c>
      <c r="D509" s="58" t="str">
        <f>IF(COUNTA(#REF!)&gt;0,"","Y")</f>
        <v/>
      </c>
      <c r="E509" t="s">
        <v>1531</v>
      </c>
      <c r="F509" t="s">
        <v>1532</v>
      </c>
      <c r="G509" t="s">
        <v>605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30</v>
      </c>
      <c r="N509">
        <v>30</v>
      </c>
      <c r="O509">
        <v>30</v>
      </c>
      <c r="P509">
        <v>0</v>
      </c>
      <c r="Q509">
        <v>0</v>
      </c>
      <c r="R509">
        <v>0</v>
      </c>
      <c r="S509">
        <v>0</v>
      </c>
    </row>
    <row r="510" spans="1:19" x14ac:dyDescent="0.25">
      <c r="A510" t="s">
        <v>610</v>
      </c>
      <c r="B510" t="str">
        <f>IF(ISERROR(VLOOKUP(Table6[[#This Row],[APPL_ID]],IO_Riparian[APP_ID],1,FALSE)),"","Y")</f>
        <v>Y</v>
      </c>
      <c r="C510" s="58" t="str">
        <f>IF(ISERROR(VLOOKUP(Table6[[#This Row],[APPL_ID]],Sheet1!$C$2:$C$9,1,FALSE)),"","Y")</f>
        <v/>
      </c>
      <c r="D510" s="58" t="str">
        <f>IF(COUNTA(#REF!)&gt;0,"","Y")</f>
        <v/>
      </c>
      <c r="E510" t="s">
        <v>1531</v>
      </c>
      <c r="F510" t="s">
        <v>1532</v>
      </c>
      <c r="G510" t="s">
        <v>605</v>
      </c>
      <c r="H510">
        <v>15.18</v>
      </c>
      <c r="I510">
        <v>15.67</v>
      </c>
      <c r="J510">
        <v>0</v>
      </c>
      <c r="K510">
        <v>0</v>
      </c>
      <c r="L510">
        <v>0</v>
      </c>
      <c r="M510">
        <v>123.5</v>
      </c>
      <c r="N510">
        <v>123.5</v>
      </c>
      <c r="O510">
        <v>123.5</v>
      </c>
      <c r="P510">
        <v>0</v>
      </c>
      <c r="Q510">
        <v>0</v>
      </c>
      <c r="R510">
        <v>0</v>
      </c>
      <c r="S510">
        <v>0</v>
      </c>
    </row>
    <row r="511" spans="1:19" x14ac:dyDescent="0.25">
      <c r="A511" t="s">
        <v>746</v>
      </c>
      <c r="B511" t="str">
        <f>IF(ISERROR(VLOOKUP(Table6[[#This Row],[APPL_ID]],IO_Riparian[APP_ID],1,FALSE)),"","Y")</f>
        <v>Y</v>
      </c>
      <c r="C511" s="58" t="str">
        <f>IF(ISERROR(VLOOKUP(Table6[[#This Row],[APPL_ID]],Sheet1!$C$2:$C$9,1,FALSE)),"","Y")</f>
        <v/>
      </c>
      <c r="D511" s="58" t="str">
        <f>IF(COUNTA(#REF!)&gt;0,"","Y")</f>
        <v/>
      </c>
      <c r="E511" t="s">
        <v>1531</v>
      </c>
      <c r="F511" t="s">
        <v>1533</v>
      </c>
      <c r="G511" t="s">
        <v>747</v>
      </c>
      <c r="H511">
        <v>0</v>
      </c>
      <c r="I511">
        <v>0</v>
      </c>
      <c r="J511">
        <v>1</v>
      </c>
      <c r="K511">
        <v>1</v>
      </c>
      <c r="L511">
        <v>555.94000000000005</v>
      </c>
      <c r="M511">
        <v>607.67999999999995</v>
      </c>
      <c r="N511">
        <v>575.26</v>
      </c>
      <c r="O511">
        <v>492.88</v>
      </c>
      <c r="P511">
        <v>0</v>
      </c>
      <c r="Q511">
        <v>0</v>
      </c>
      <c r="R511">
        <v>0</v>
      </c>
      <c r="S511">
        <v>0</v>
      </c>
    </row>
    <row r="512" spans="1:19" x14ac:dyDescent="0.25">
      <c r="A512" t="s">
        <v>978</v>
      </c>
      <c r="B512" t="str">
        <f>IF(ISERROR(VLOOKUP(Table6[[#This Row],[APPL_ID]],IO_Riparian[APP_ID],1,FALSE)),"","Y")</f>
        <v>Y</v>
      </c>
      <c r="C512" s="58" t="str">
        <f>IF(ISERROR(VLOOKUP(Table6[[#This Row],[APPL_ID]],Sheet1!$C$2:$C$9,1,FALSE)),"","Y")</f>
        <v/>
      </c>
      <c r="D512" s="58" t="str">
        <f>IF(COUNTA(#REF!)&gt;0,"","Y")</f>
        <v/>
      </c>
      <c r="E512" t="s">
        <v>1531</v>
      </c>
      <c r="F512" t="s">
        <v>1533</v>
      </c>
      <c r="G512" t="s">
        <v>979</v>
      </c>
      <c r="H512">
        <v>147</v>
      </c>
      <c r="I512">
        <v>144</v>
      </c>
      <c r="J512">
        <v>233</v>
      </c>
      <c r="K512">
        <v>213</v>
      </c>
      <c r="L512">
        <v>303</v>
      </c>
      <c r="M512">
        <v>326</v>
      </c>
      <c r="N512">
        <v>313</v>
      </c>
      <c r="O512">
        <v>253</v>
      </c>
      <c r="P512">
        <v>0</v>
      </c>
      <c r="Q512">
        <v>0</v>
      </c>
      <c r="R512">
        <v>0</v>
      </c>
      <c r="S512">
        <v>0</v>
      </c>
    </row>
    <row r="513" spans="1:19" x14ac:dyDescent="0.25">
      <c r="A513" t="s">
        <v>1267</v>
      </c>
      <c r="B513" t="str">
        <f>IF(ISERROR(VLOOKUP(Table6[[#This Row],[APPL_ID]],IO_Riparian[APP_ID],1,FALSE)),"","Y")</f>
        <v>Y</v>
      </c>
      <c r="C513" s="58" t="str">
        <f>IF(ISERROR(VLOOKUP(Table6[[#This Row],[APPL_ID]],Sheet1!$C$2:$C$9,1,FALSE)),"","Y")</f>
        <v/>
      </c>
      <c r="D513" s="58" t="str">
        <f>IF(COUNTA(#REF!)&gt;0,"","Y")</f>
        <v/>
      </c>
      <c r="E513" t="s">
        <v>1531</v>
      </c>
      <c r="F513" t="s">
        <v>1533</v>
      </c>
      <c r="G513" t="s">
        <v>1263</v>
      </c>
      <c r="H513">
        <v>79</v>
      </c>
      <c r="I513">
        <v>78</v>
      </c>
      <c r="J513">
        <v>113</v>
      </c>
      <c r="K513">
        <v>110</v>
      </c>
      <c r="L513">
        <v>146</v>
      </c>
      <c r="M513">
        <v>156</v>
      </c>
      <c r="N513">
        <v>150</v>
      </c>
      <c r="O513">
        <v>126</v>
      </c>
      <c r="P513">
        <v>0</v>
      </c>
      <c r="Q513">
        <v>0</v>
      </c>
      <c r="R513">
        <v>0</v>
      </c>
      <c r="S513">
        <v>0</v>
      </c>
    </row>
    <row r="514" spans="1:19" x14ac:dyDescent="0.25">
      <c r="A514" t="s">
        <v>1242</v>
      </c>
      <c r="B514" t="str">
        <f>IF(ISERROR(VLOOKUP(Table6[[#This Row],[APPL_ID]],IO_Riparian[APP_ID],1,FALSE)),"","Y")</f>
        <v>Y</v>
      </c>
      <c r="C514" s="58" t="str">
        <f>IF(ISERROR(VLOOKUP(Table6[[#This Row],[APPL_ID]],Sheet1!$C$2:$C$9,1,FALSE)),"","Y")</f>
        <v/>
      </c>
      <c r="D514" s="58" t="str">
        <f>IF(COUNTA(#REF!)&gt;0,"","Y")</f>
        <v/>
      </c>
      <c r="E514" t="s">
        <v>1531</v>
      </c>
      <c r="F514" t="s">
        <v>1533</v>
      </c>
      <c r="G514" t="s">
        <v>979</v>
      </c>
      <c r="H514">
        <v>118</v>
      </c>
      <c r="I514">
        <v>117</v>
      </c>
      <c r="J514">
        <v>170</v>
      </c>
      <c r="K514">
        <v>203</v>
      </c>
      <c r="L514">
        <v>182</v>
      </c>
      <c r="M514">
        <v>196</v>
      </c>
      <c r="N514">
        <v>188</v>
      </c>
      <c r="O514">
        <v>152</v>
      </c>
      <c r="P514">
        <v>0</v>
      </c>
      <c r="Q514">
        <v>0</v>
      </c>
      <c r="R514">
        <v>0</v>
      </c>
      <c r="S514">
        <v>0</v>
      </c>
    </row>
    <row r="515" spans="1:19" x14ac:dyDescent="0.25">
      <c r="A515" t="s">
        <v>1320</v>
      </c>
      <c r="B515" t="str">
        <f>IF(ISERROR(VLOOKUP(Table6[[#This Row],[APPL_ID]],IO_Riparian[APP_ID],1,FALSE)),"","Y")</f>
        <v>Y</v>
      </c>
      <c r="C515" s="58" t="str">
        <f>IF(ISERROR(VLOOKUP(Table6[[#This Row],[APPL_ID]],Sheet1!$C$2:$C$9,1,FALSE)),"","Y")</f>
        <v/>
      </c>
      <c r="D515" s="58" t="str">
        <f>IF(COUNTA(#REF!)&gt;0,"","Y")</f>
        <v/>
      </c>
      <c r="E515" t="s">
        <v>1531</v>
      </c>
      <c r="F515" t="s">
        <v>1532</v>
      </c>
      <c r="G515" t="s">
        <v>1321</v>
      </c>
      <c r="H515">
        <v>1</v>
      </c>
      <c r="I515">
        <v>0</v>
      </c>
      <c r="J515">
        <v>0</v>
      </c>
      <c r="K515">
        <v>0</v>
      </c>
      <c r="L515">
        <v>1</v>
      </c>
      <c r="M515">
        <v>1</v>
      </c>
      <c r="N515">
        <v>1</v>
      </c>
      <c r="O515">
        <v>0</v>
      </c>
      <c r="P515">
        <v>0</v>
      </c>
      <c r="Q515">
        <v>0</v>
      </c>
      <c r="R515">
        <v>0</v>
      </c>
      <c r="S515">
        <v>0</v>
      </c>
    </row>
    <row r="516" spans="1:19" x14ac:dyDescent="0.25">
      <c r="A516" t="s">
        <v>1324</v>
      </c>
      <c r="B516" t="str">
        <f>IF(ISERROR(VLOOKUP(Table6[[#This Row],[APPL_ID]],IO_Riparian[APP_ID],1,FALSE)),"","Y")</f>
        <v>Y</v>
      </c>
      <c r="C516" s="58" t="str">
        <f>IF(ISERROR(VLOOKUP(Table6[[#This Row],[APPL_ID]],Sheet1!$C$2:$C$9,1,FALSE)),"","Y")</f>
        <v/>
      </c>
      <c r="D516" s="58" t="str">
        <f>IF(COUNTA(#REF!)&gt;0,"","Y")</f>
        <v/>
      </c>
      <c r="E516" t="s">
        <v>1531</v>
      </c>
      <c r="F516" t="s">
        <v>1532</v>
      </c>
      <c r="G516" t="s">
        <v>1321</v>
      </c>
      <c r="H516">
        <v>1</v>
      </c>
      <c r="I516">
        <v>0</v>
      </c>
      <c r="J516">
        <v>0</v>
      </c>
      <c r="K516">
        <v>0</v>
      </c>
      <c r="L516">
        <v>1</v>
      </c>
      <c r="M516">
        <v>1</v>
      </c>
      <c r="N516">
        <v>1</v>
      </c>
      <c r="O516">
        <v>0</v>
      </c>
      <c r="P516">
        <v>0</v>
      </c>
      <c r="Q516">
        <v>0</v>
      </c>
      <c r="R516">
        <v>0</v>
      </c>
      <c r="S516">
        <v>0</v>
      </c>
    </row>
    <row r="517" spans="1:19" x14ac:dyDescent="0.25">
      <c r="A517" t="s">
        <v>1322</v>
      </c>
      <c r="B517" t="str">
        <f>IF(ISERROR(VLOOKUP(Table6[[#This Row],[APPL_ID]],IO_Riparian[APP_ID],1,FALSE)),"","Y")</f>
        <v>Y</v>
      </c>
      <c r="C517" s="58" t="str">
        <f>IF(ISERROR(VLOOKUP(Table6[[#This Row],[APPL_ID]],Sheet1!$C$2:$C$9,1,FALSE)),"","Y")</f>
        <v/>
      </c>
      <c r="D517" s="58" t="str">
        <f>IF(COUNTA(#REF!)&gt;0,"","Y")</f>
        <v/>
      </c>
      <c r="E517" t="s">
        <v>1531</v>
      </c>
      <c r="F517" t="s">
        <v>1532</v>
      </c>
      <c r="G517" t="s">
        <v>1321</v>
      </c>
      <c r="H517">
        <v>1</v>
      </c>
      <c r="I517">
        <v>0</v>
      </c>
      <c r="J517">
        <v>0</v>
      </c>
      <c r="K517">
        <v>0</v>
      </c>
      <c r="L517">
        <v>1</v>
      </c>
      <c r="M517">
        <v>1</v>
      </c>
      <c r="N517">
        <v>1</v>
      </c>
      <c r="O517">
        <v>0</v>
      </c>
      <c r="P517">
        <v>0</v>
      </c>
      <c r="Q517">
        <v>0</v>
      </c>
      <c r="R517">
        <v>0</v>
      </c>
      <c r="S517">
        <v>0</v>
      </c>
    </row>
    <row r="518" spans="1:19" x14ac:dyDescent="0.25">
      <c r="A518" t="s">
        <v>264</v>
      </c>
      <c r="B518" t="str">
        <f>IF(ISERROR(VLOOKUP(Table6[[#This Row],[APPL_ID]],IO_Riparian[APP_ID],1,FALSE)),"","Y")</f>
        <v>Y</v>
      </c>
      <c r="C518" s="58" t="str">
        <f>IF(ISERROR(VLOOKUP(Table6[[#This Row],[APPL_ID]],Sheet1!$C$2:$C$9,1,FALSE)),"","Y")</f>
        <v/>
      </c>
      <c r="D518" s="58" t="str">
        <f>IF(COUNTA(#REF!)&gt;0,"","Y")</f>
        <v/>
      </c>
      <c r="E518" t="s">
        <v>1531</v>
      </c>
      <c r="F518" t="s">
        <v>1532</v>
      </c>
      <c r="G518" t="s">
        <v>120</v>
      </c>
      <c r="H518">
        <v>1</v>
      </c>
      <c r="I518">
        <v>1</v>
      </c>
      <c r="J518">
        <v>1</v>
      </c>
      <c r="K518">
        <v>1</v>
      </c>
      <c r="L518">
        <v>1</v>
      </c>
      <c r="M518">
        <v>1</v>
      </c>
      <c r="N518">
        <v>1</v>
      </c>
      <c r="O518">
        <v>1</v>
      </c>
      <c r="P518">
        <v>0</v>
      </c>
      <c r="Q518">
        <v>0</v>
      </c>
      <c r="R518">
        <v>0</v>
      </c>
      <c r="S518">
        <v>0</v>
      </c>
    </row>
    <row r="519" spans="1:19" x14ac:dyDescent="0.25">
      <c r="A519" t="s">
        <v>218</v>
      </c>
      <c r="B519" t="str">
        <f>IF(ISERROR(VLOOKUP(Table6[[#This Row],[APPL_ID]],IO_Riparian[APP_ID],1,FALSE)),"","Y")</f>
        <v>Y</v>
      </c>
      <c r="C519" s="58" t="str">
        <f>IF(ISERROR(VLOOKUP(Table6[[#This Row],[APPL_ID]],Sheet1!$C$2:$C$9,1,FALSE)),"","Y")</f>
        <v/>
      </c>
      <c r="D519" s="58" t="str">
        <f>IF(COUNTA(#REF!)&gt;0,"","Y")</f>
        <v/>
      </c>
      <c r="E519" t="s">
        <v>1531</v>
      </c>
      <c r="F519" t="s">
        <v>1532</v>
      </c>
      <c r="G519" t="s">
        <v>219</v>
      </c>
      <c r="H519">
        <v>1</v>
      </c>
      <c r="I519">
        <v>0</v>
      </c>
      <c r="J519">
        <v>0</v>
      </c>
      <c r="K519">
        <v>0</v>
      </c>
      <c r="L519">
        <v>0</v>
      </c>
      <c r="M519">
        <v>1</v>
      </c>
      <c r="N519">
        <v>1</v>
      </c>
      <c r="O519">
        <v>0</v>
      </c>
      <c r="P519">
        <v>0</v>
      </c>
      <c r="Q519">
        <v>0</v>
      </c>
      <c r="R519">
        <v>0</v>
      </c>
      <c r="S519">
        <v>0</v>
      </c>
    </row>
    <row r="520" spans="1:19" x14ac:dyDescent="0.25">
      <c r="A520" t="s">
        <v>1323</v>
      </c>
      <c r="B520" t="str">
        <f>IF(ISERROR(VLOOKUP(Table6[[#This Row],[APPL_ID]],IO_Riparian[APP_ID],1,FALSE)),"","Y")</f>
        <v>Y</v>
      </c>
      <c r="C520" s="58" t="str">
        <f>IF(ISERROR(VLOOKUP(Table6[[#This Row],[APPL_ID]],Sheet1!$C$2:$C$9,1,FALSE)),"","Y")</f>
        <v/>
      </c>
      <c r="D520" s="58" t="str">
        <f>IF(COUNTA(#REF!)&gt;0,"","Y")</f>
        <v/>
      </c>
      <c r="E520" t="s">
        <v>1531</v>
      </c>
      <c r="F520" t="s">
        <v>1532</v>
      </c>
      <c r="G520" t="s">
        <v>1321</v>
      </c>
      <c r="H520">
        <v>1</v>
      </c>
      <c r="I520">
        <v>0</v>
      </c>
      <c r="J520">
        <v>0</v>
      </c>
      <c r="K520">
        <v>0</v>
      </c>
      <c r="L520">
        <v>1</v>
      </c>
      <c r="M520">
        <v>1</v>
      </c>
      <c r="N520">
        <v>1</v>
      </c>
      <c r="O520">
        <v>0</v>
      </c>
      <c r="P520">
        <v>0</v>
      </c>
      <c r="Q520">
        <v>0</v>
      </c>
      <c r="R520">
        <v>0</v>
      </c>
      <c r="S520">
        <v>0</v>
      </c>
    </row>
    <row r="521" spans="1:19" x14ac:dyDescent="0.25">
      <c r="A521" t="s">
        <v>222</v>
      </c>
      <c r="B521" t="str">
        <f>IF(ISERROR(VLOOKUP(Table6[[#This Row],[APPL_ID]],IO_Riparian[APP_ID],1,FALSE)),"","Y")</f>
        <v>Y</v>
      </c>
      <c r="C521" s="58" t="str">
        <f>IF(ISERROR(VLOOKUP(Table6[[#This Row],[APPL_ID]],Sheet1!$C$2:$C$9,1,FALSE)),"","Y")</f>
        <v/>
      </c>
      <c r="D521" s="58" t="str">
        <f>IF(COUNTA(#REF!)&gt;0,"","Y")</f>
        <v/>
      </c>
      <c r="E521" t="s">
        <v>1531</v>
      </c>
      <c r="F521" t="s">
        <v>1532</v>
      </c>
      <c r="G521" t="s">
        <v>219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1</v>
      </c>
      <c r="N521">
        <v>1</v>
      </c>
      <c r="O521">
        <v>0</v>
      </c>
      <c r="P521">
        <v>0</v>
      </c>
      <c r="Q521">
        <v>0</v>
      </c>
      <c r="R521">
        <v>0</v>
      </c>
      <c r="S521">
        <v>0</v>
      </c>
    </row>
    <row r="522" spans="1:19" x14ac:dyDescent="0.25">
      <c r="A522" t="s">
        <v>266</v>
      </c>
      <c r="B522" t="str">
        <f>IF(ISERROR(VLOOKUP(Table6[[#This Row],[APPL_ID]],IO_Riparian[APP_ID],1,FALSE)),"","Y")</f>
        <v>Y</v>
      </c>
      <c r="C522" s="58" t="str">
        <f>IF(ISERROR(VLOOKUP(Table6[[#This Row],[APPL_ID]],Sheet1!$C$2:$C$9,1,FALSE)),"","Y")</f>
        <v/>
      </c>
      <c r="D522" s="58" t="str">
        <f>IF(COUNTA(#REF!)&gt;0,"","Y")</f>
        <v/>
      </c>
      <c r="E522" t="s">
        <v>1531</v>
      </c>
      <c r="F522" t="s">
        <v>1532</v>
      </c>
      <c r="G522" t="s">
        <v>120</v>
      </c>
      <c r="H522">
        <v>1</v>
      </c>
      <c r="I522">
        <v>1</v>
      </c>
      <c r="J522">
        <v>1</v>
      </c>
      <c r="K522">
        <v>1</v>
      </c>
      <c r="L522">
        <v>1</v>
      </c>
      <c r="M522">
        <v>1</v>
      </c>
      <c r="N522">
        <v>1</v>
      </c>
      <c r="O522">
        <v>1</v>
      </c>
      <c r="P522">
        <v>0</v>
      </c>
      <c r="Q522">
        <v>0</v>
      </c>
      <c r="R522">
        <v>0</v>
      </c>
      <c r="S522">
        <v>0</v>
      </c>
    </row>
    <row r="523" spans="1:19" x14ac:dyDescent="0.25">
      <c r="A523" t="s">
        <v>456</v>
      </c>
      <c r="B523" t="str">
        <f>IF(ISERROR(VLOOKUP(Table6[[#This Row],[APPL_ID]],IO_Riparian[APP_ID],1,FALSE)),"","Y")</f>
        <v>Y</v>
      </c>
      <c r="C523" s="58" t="str">
        <f>IF(ISERROR(VLOOKUP(Table6[[#This Row],[APPL_ID]],Sheet1!$C$2:$C$9,1,FALSE)),"","Y")</f>
        <v/>
      </c>
      <c r="D523" s="58" t="str">
        <f>IF(COUNTA(#REF!)&gt;0,"","Y")</f>
        <v/>
      </c>
      <c r="E523" t="s">
        <v>1531</v>
      </c>
      <c r="F523" t="s">
        <v>1533</v>
      </c>
      <c r="G523" t="s">
        <v>457</v>
      </c>
      <c r="H523">
        <v>0</v>
      </c>
      <c r="I523">
        <v>0</v>
      </c>
      <c r="J523">
        <v>40.146000000000001</v>
      </c>
      <c r="K523">
        <v>28.72</v>
      </c>
      <c r="L523">
        <v>230</v>
      </c>
      <c r="M523">
        <v>336</v>
      </c>
      <c r="N523">
        <v>137</v>
      </c>
      <c r="O523">
        <v>0</v>
      </c>
      <c r="P523">
        <v>0</v>
      </c>
      <c r="Q523">
        <v>0</v>
      </c>
      <c r="R523">
        <v>0</v>
      </c>
      <c r="S523">
        <v>0</v>
      </c>
    </row>
    <row r="524" spans="1:19" x14ac:dyDescent="0.25">
      <c r="A524" t="s">
        <v>755</v>
      </c>
      <c r="B524" t="str">
        <f>IF(ISERROR(VLOOKUP(Table6[[#This Row],[APPL_ID]],IO_Riparian[APP_ID],1,FALSE)),"","Y")</f>
        <v>Y</v>
      </c>
      <c r="C524" s="58" t="str">
        <f>IF(ISERROR(VLOOKUP(Table6[[#This Row],[APPL_ID]],Sheet1!$C$2:$C$9,1,FALSE)),"","Y")</f>
        <v/>
      </c>
      <c r="D524" s="58" t="str">
        <f>IF(COUNTA(#REF!)&gt;0,"","Y")</f>
        <v/>
      </c>
      <c r="E524" t="s">
        <v>1531</v>
      </c>
      <c r="F524" t="s">
        <v>1532</v>
      </c>
      <c r="G524" t="s">
        <v>756</v>
      </c>
      <c r="H524">
        <v>1</v>
      </c>
      <c r="I524">
        <v>1</v>
      </c>
      <c r="J524">
        <v>1</v>
      </c>
      <c r="K524">
        <v>1</v>
      </c>
      <c r="L524">
        <v>1</v>
      </c>
      <c r="M524">
        <v>1</v>
      </c>
      <c r="N524">
        <v>1</v>
      </c>
      <c r="O524">
        <v>1</v>
      </c>
      <c r="P524">
        <v>1</v>
      </c>
      <c r="Q524">
        <v>0</v>
      </c>
      <c r="R524">
        <v>0</v>
      </c>
      <c r="S524">
        <v>0</v>
      </c>
    </row>
    <row r="525" spans="1:19" x14ac:dyDescent="0.25">
      <c r="A525" t="s">
        <v>220</v>
      </c>
      <c r="B525" t="str">
        <f>IF(ISERROR(VLOOKUP(Table6[[#This Row],[APPL_ID]],IO_Riparian[APP_ID],1,FALSE)),"","Y")</f>
        <v>Y</v>
      </c>
      <c r="C525" s="58" t="str">
        <f>IF(ISERROR(VLOOKUP(Table6[[#This Row],[APPL_ID]],Sheet1!$C$2:$C$9,1,FALSE)),"","Y")</f>
        <v/>
      </c>
      <c r="D525" s="58" t="str">
        <f>IF(COUNTA(#REF!)&gt;0,"","Y")</f>
        <v/>
      </c>
      <c r="E525" t="s">
        <v>1531</v>
      </c>
      <c r="F525" t="s">
        <v>1532</v>
      </c>
      <c r="G525" t="s">
        <v>219</v>
      </c>
      <c r="H525">
        <v>1</v>
      </c>
      <c r="I525">
        <v>0</v>
      </c>
      <c r="J525">
        <v>0</v>
      </c>
      <c r="K525">
        <v>0</v>
      </c>
      <c r="L525">
        <v>0</v>
      </c>
      <c r="M525">
        <v>1</v>
      </c>
      <c r="N525">
        <v>1</v>
      </c>
      <c r="O525">
        <v>0</v>
      </c>
      <c r="P525">
        <v>0</v>
      </c>
      <c r="Q525">
        <v>0</v>
      </c>
      <c r="R525">
        <v>0</v>
      </c>
      <c r="S525">
        <v>0</v>
      </c>
    </row>
    <row r="526" spans="1:19" x14ac:dyDescent="0.25">
      <c r="A526" t="s">
        <v>1262</v>
      </c>
      <c r="B526" t="str">
        <f>IF(ISERROR(VLOOKUP(Table6[[#This Row],[APPL_ID]],IO_Riparian[APP_ID],1,FALSE)),"","Y")</f>
        <v>Y</v>
      </c>
      <c r="C526" s="58" t="str">
        <f>IF(ISERROR(VLOOKUP(Table6[[#This Row],[APPL_ID]],Sheet1!$C$2:$C$9,1,FALSE)),"","Y")</f>
        <v/>
      </c>
      <c r="D526" s="58" t="str">
        <f>IF(COUNTA(#REF!)&gt;0,"","Y")</f>
        <v/>
      </c>
      <c r="E526" t="s">
        <v>1531</v>
      </c>
      <c r="F526" t="s">
        <v>1533</v>
      </c>
      <c r="G526" t="s">
        <v>1263</v>
      </c>
      <c r="H526">
        <v>82</v>
      </c>
      <c r="I526">
        <v>76</v>
      </c>
      <c r="J526">
        <v>106</v>
      </c>
      <c r="K526">
        <v>110</v>
      </c>
      <c r="L526">
        <v>152</v>
      </c>
      <c r="M526">
        <v>162</v>
      </c>
      <c r="N526">
        <v>155</v>
      </c>
      <c r="O526">
        <v>134</v>
      </c>
      <c r="P526">
        <v>0</v>
      </c>
      <c r="Q526">
        <v>0</v>
      </c>
      <c r="R526">
        <v>0</v>
      </c>
      <c r="S526">
        <v>0</v>
      </c>
    </row>
    <row r="527" spans="1:19" x14ac:dyDescent="0.25">
      <c r="A527" t="s">
        <v>776</v>
      </c>
      <c r="B527" t="str">
        <f>IF(ISERROR(VLOOKUP(Table6[[#This Row],[APPL_ID]],IO_Riparian[APP_ID],1,FALSE)),"","Y")</f>
        <v>Y</v>
      </c>
      <c r="C527" s="58" t="str">
        <f>IF(ISERROR(VLOOKUP(Table6[[#This Row],[APPL_ID]],Sheet1!$C$2:$C$9,1,FALSE)),"","Y")</f>
        <v/>
      </c>
      <c r="D527" s="58" t="str">
        <f>IF(COUNTA(#REF!)&gt;0,"","Y")</f>
        <v/>
      </c>
      <c r="E527" t="s">
        <v>1531</v>
      </c>
      <c r="F527" t="s">
        <v>1532</v>
      </c>
      <c r="G527" t="s">
        <v>777</v>
      </c>
      <c r="H527">
        <v>0</v>
      </c>
      <c r="I527">
        <v>0</v>
      </c>
      <c r="J527">
        <v>0</v>
      </c>
      <c r="K527">
        <v>1</v>
      </c>
      <c r="L527">
        <v>1</v>
      </c>
      <c r="M527">
        <v>1</v>
      </c>
      <c r="N527">
        <v>1</v>
      </c>
      <c r="O527">
        <v>1</v>
      </c>
      <c r="P527">
        <v>0</v>
      </c>
      <c r="Q527">
        <v>0</v>
      </c>
      <c r="R527">
        <v>0</v>
      </c>
      <c r="S527">
        <v>0</v>
      </c>
    </row>
    <row r="528" spans="1:19" x14ac:dyDescent="0.25">
      <c r="A528" t="s">
        <v>815</v>
      </c>
      <c r="B528" t="str">
        <f>IF(ISERROR(VLOOKUP(Table6[[#This Row],[APPL_ID]],IO_Riparian[APP_ID],1,FALSE)),"","Y")</f>
        <v>Y</v>
      </c>
      <c r="C528" s="58" t="str">
        <f>IF(ISERROR(VLOOKUP(Table6[[#This Row],[APPL_ID]],Sheet1!$C$2:$C$9,1,FALSE)),"","Y")</f>
        <v/>
      </c>
      <c r="D528" s="58" t="str">
        <f>IF(COUNTA(#REF!)&gt;0,"","Y")</f>
        <v/>
      </c>
      <c r="E528" t="s">
        <v>1531</v>
      </c>
      <c r="F528" t="s">
        <v>1532</v>
      </c>
      <c r="G528" t="s">
        <v>777</v>
      </c>
      <c r="H528">
        <v>0</v>
      </c>
      <c r="I528">
        <v>0</v>
      </c>
      <c r="J528">
        <v>0</v>
      </c>
      <c r="K528">
        <v>1</v>
      </c>
      <c r="L528">
        <v>1</v>
      </c>
      <c r="M528">
        <v>1</v>
      </c>
      <c r="N528">
        <v>1</v>
      </c>
      <c r="O528">
        <v>1</v>
      </c>
      <c r="P528">
        <v>0</v>
      </c>
      <c r="Q528">
        <v>0</v>
      </c>
      <c r="R528">
        <v>0</v>
      </c>
      <c r="S528">
        <v>0</v>
      </c>
    </row>
    <row r="529" spans="1:19" x14ac:dyDescent="0.25">
      <c r="A529" t="s">
        <v>207</v>
      </c>
      <c r="B529" t="str">
        <f>IF(ISERROR(VLOOKUP(Table6[[#This Row],[APPL_ID]],IO_Riparian[APP_ID],1,FALSE)),"","Y")</f>
        <v>Y</v>
      </c>
      <c r="C529" s="58" t="str">
        <f>IF(ISERROR(VLOOKUP(Table6[[#This Row],[APPL_ID]],Sheet1!$C$2:$C$9,1,FALSE)),"","Y")</f>
        <v/>
      </c>
      <c r="D529" s="58" t="str">
        <f>IF(COUNTA(#REF!)&gt;0,"","Y")</f>
        <v/>
      </c>
      <c r="E529" t="s">
        <v>1531</v>
      </c>
      <c r="F529" t="s">
        <v>1532</v>
      </c>
      <c r="G529" t="s">
        <v>208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1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</row>
    <row r="530" spans="1:19" x14ac:dyDescent="0.25">
      <c r="A530" t="s">
        <v>210</v>
      </c>
      <c r="B530" t="str">
        <f>IF(ISERROR(VLOOKUP(Table6[[#This Row],[APPL_ID]],IO_Riparian[APP_ID],1,FALSE)),"","Y")</f>
        <v>Y</v>
      </c>
      <c r="C530" s="58" t="str">
        <f>IF(ISERROR(VLOOKUP(Table6[[#This Row],[APPL_ID]],Sheet1!$C$2:$C$9,1,FALSE)),"","Y")</f>
        <v/>
      </c>
      <c r="D530" s="58" t="str">
        <f>IF(COUNTA(#REF!)&gt;0,"","Y")</f>
        <v/>
      </c>
      <c r="E530" t="s">
        <v>1531</v>
      </c>
      <c r="F530" t="s">
        <v>1532</v>
      </c>
      <c r="G530" t="s">
        <v>208</v>
      </c>
      <c r="H530">
        <v>1</v>
      </c>
      <c r="I530">
        <v>1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</row>
    <row r="531" spans="1:19" x14ac:dyDescent="0.25">
      <c r="A531" t="s">
        <v>209</v>
      </c>
      <c r="B531" t="str">
        <f>IF(ISERROR(VLOOKUP(Table6[[#This Row],[APPL_ID]],IO_Riparian[APP_ID],1,FALSE)),"","Y")</f>
        <v>Y</v>
      </c>
      <c r="C531" s="58" t="str">
        <f>IF(ISERROR(VLOOKUP(Table6[[#This Row],[APPL_ID]],Sheet1!$C$2:$C$9,1,FALSE)),"","Y")</f>
        <v/>
      </c>
      <c r="D531" s="58" t="str">
        <f>IF(COUNTA(#REF!)&gt;0,"","Y")</f>
        <v/>
      </c>
      <c r="E531" t="s">
        <v>1531</v>
      </c>
      <c r="F531" t="s">
        <v>1532</v>
      </c>
      <c r="G531" t="s">
        <v>208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1</v>
      </c>
      <c r="N531">
        <v>1</v>
      </c>
      <c r="O531">
        <v>1</v>
      </c>
      <c r="P531">
        <v>0</v>
      </c>
      <c r="Q531">
        <v>0</v>
      </c>
      <c r="R531">
        <v>0</v>
      </c>
      <c r="S531">
        <v>0</v>
      </c>
    </row>
    <row r="532" spans="1:19" x14ac:dyDescent="0.25">
      <c r="A532" t="s">
        <v>259</v>
      </c>
      <c r="B532" t="str">
        <f>IF(ISERROR(VLOOKUP(Table6[[#This Row],[APPL_ID]],IO_Riparian[APP_ID],1,FALSE)),"","Y")</f>
        <v>Y</v>
      </c>
      <c r="C532" s="58" t="str">
        <f>IF(ISERROR(VLOOKUP(Table6[[#This Row],[APPL_ID]],Sheet1!$C$2:$C$9,1,FALSE)),"","Y")</f>
        <v/>
      </c>
      <c r="D532" s="58" t="str">
        <f>IF(COUNTA(#REF!)&gt;0,"","Y")</f>
        <v/>
      </c>
      <c r="E532" t="s">
        <v>1531</v>
      </c>
      <c r="F532" t="s">
        <v>1532</v>
      </c>
      <c r="G532" t="s">
        <v>254</v>
      </c>
      <c r="H532">
        <v>1</v>
      </c>
      <c r="I532">
        <v>1</v>
      </c>
      <c r="J532">
        <v>0</v>
      </c>
      <c r="K532">
        <v>1</v>
      </c>
      <c r="L532">
        <v>1</v>
      </c>
      <c r="M532">
        <v>1</v>
      </c>
      <c r="N532">
        <v>1</v>
      </c>
      <c r="O532">
        <v>1</v>
      </c>
      <c r="P532">
        <v>0</v>
      </c>
      <c r="Q532">
        <v>0</v>
      </c>
      <c r="R532">
        <v>0</v>
      </c>
      <c r="S532">
        <v>0</v>
      </c>
    </row>
    <row r="533" spans="1:19" x14ac:dyDescent="0.25">
      <c r="A533" t="s">
        <v>215</v>
      </c>
      <c r="B533" t="str">
        <f>IF(ISERROR(VLOOKUP(Table6[[#This Row],[APPL_ID]],IO_Riparian[APP_ID],1,FALSE)),"","Y")</f>
        <v>Y</v>
      </c>
      <c r="C533" s="58" t="str">
        <f>IF(ISERROR(VLOOKUP(Table6[[#This Row],[APPL_ID]],Sheet1!$C$2:$C$9,1,FALSE)),"","Y")</f>
        <v/>
      </c>
      <c r="D533" s="58" t="str">
        <f>IF(COUNTA(#REF!)&gt;0,"","Y")</f>
        <v/>
      </c>
      <c r="E533" t="s">
        <v>1531</v>
      </c>
      <c r="F533" t="s">
        <v>1532</v>
      </c>
      <c r="G533" t="s">
        <v>208</v>
      </c>
      <c r="H533">
        <v>1</v>
      </c>
      <c r="I533">
        <v>1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</row>
    <row r="534" spans="1:19" x14ac:dyDescent="0.25">
      <c r="A534" t="s">
        <v>962</v>
      </c>
      <c r="B534" t="str">
        <f>IF(ISERROR(VLOOKUP(Table6[[#This Row],[APPL_ID]],IO_Riparian[APP_ID],1,FALSE)),"","Y")</f>
        <v>Y</v>
      </c>
      <c r="C534" s="58" t="str">
        <f>IF(ISERROR(VLOOKUP(Table6[[#This Row],[APPL_ID]],Sheet1!$C$2:$C$9,1,FALSE)),"","Y")</f>
        <v/>
      </c>
      <c r="D534" s="58" t="str">
        <f>IF(COUNTA(#REF!)&gt;0,"","Y")</f>
        <v/>
      </c>
      <c r="E534" t="s">
        <v>1531</v>
      </c>
      <c r="F534" t="s">
        <v>1532</v>
      </c>
      <c r="G534" t="s">
        <v>956</v>
      </c>
      <c r="H534">
        <v>1</v>
      </c>
      <c r="I534">
        <v>0</v>
      </c>
      <c r="J534">
        <v>1</v>
      </c>
      <c r="K534">
        <v>1</v>
      </c>
      <c r="L534">
        <v>1</v>
      </c>
      <c r="M534">
        <v>1</v>
      </c>
      <c r="N534">
        <v>1</v>
      </c>
      <c r="O534">
        <v>0</v>
      </c>
      <c r="P534">
        <v>0</v>
      </c>
      <c r="Q534">
        <v>0</v>
      </c>
      <c r="R534">
        <v>0</v>
      </c>
      <c r="S534">
        <v>0</v>
      </c>
    </row>
    <row r="535" spans="1:19" x14ac:dyDescent="0.25">
      <c r="A535" t="s">
        <v>865</v>
      </c>
      <c r="B535" t="str">
        <f>IF(ISERROR(VLOOKUP(Table6[[#This Row],[APPL_ID]],IO_Riparian[APP_ID],1,FALSE)),"","Y")</f>
        <v>Y</v>
      </c>
      <c r="C535" s="58" t="str">
        <f>IF(ISERROR(VLOOKUP(Table6[[#This Row],[APPL_ID]],Sheet1!$C$2:$C$9,1,FALSE)),"","Y")</f>
        <v/>
      </c>
      <c r="D535" s="58" t="str">
        <f>IF(COUNTA(#REF!)&gt;0,"","Y")</f>
        <v/>
      </c>
      <c r="E535" t="s">
        <v>1531</v>
      </c>
      <c r="F535" t="s">
        <v>1532</v>
      </c>
      <c r="G535" t="s">
        <v>866</v>
      </c>
      <c r="H535">
        <v>0</v>
      </c>
      <c r="I535">
        <v>0</v>
      </c>
      <c r="J535">
        <v>0</v>
      </c>
      <c r="K535">
        <v>1</v>
      </c>
      <c r="L535">
        <v>1</v>
      </c>
      <c r="M535">
        <v>1</v>
      </c>
      <c r="N535">
        <v>1</v>
      </c>
      <c r="O535">
        <v>0</v>
      </c>
      <c r="P535">
        <v>0</v>
      </c>
      <c r="Q535">
        <v>0</v>
      </c>
      <c r="R535">
        <v>0</v>
      </c>
      <c r="S535">
        <v>0</v>
      </c>
    </row>
    <row r="536" spans="1:19" x14ac:dyDescent="0.25">
      <c r="A536" t="s">
        <v>1073</v>
      </c>
      <c r="B536" t="str">
        <f>IF(ISERROR(VLOOKUP(Table6[[#This Row],[APPL_ID]],IO_Riparian[APP_ID],1,FALSE)),"","Y")</f>
        <v>Y</v>
      </c>
      <c r="C536" s="58" t="str">
        <f>IF(ISERROR(VLOOKUP(Table6[[#This Row],[APPL_ID]],Sheet1!$C$2:$C$9,1,FALSE)),"","Y")</f>
        <v/>
      </c>
      <c r="D536" s="58" t="str">
        <f>IF(COUNTA(#REF!)&gt;0,"","Y")</f>
        <v/>
      </c>
      <c r="E536" t="s">
        <v>1531</v>
      </c>
      <c r="F536" t="s">
        <v>1532</v>
      </c>
      <c r="G536" t="s">
        <v>1074</v>
      </c>
      <c r="H536">
        <v>0</v>
      </c>
      <c r="I536">
        <v>0</v>
      </c>
      <c r="J536">
        <v>0</v>
      </c>
      <c r="K536">
        <v>1</v>
      </c>
      <c r="L536">
        <v>1</v>
      </c>
      <c r="M536">
        <v>1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</row>
    <row r="537" spans="1:19" x14ac:dyDescent="0.25">
      <c r="A537" t="s">
        <v>567</v>
      </c>
      <c r="B537" t="str">
        <f>IF(ISERROR(VLOOKUP(Table6[[#This Row],[APPL_ID]],IO_Riparian[APP_ID],1,FALSE)),"","Y")</f>
        <v>Y</v>
      </c>
      <c r="C537" s="58" t="str">
        <f>IF(ISERROR(VLOOKUP(Table6[[#This Row],[APPL_ID]],Sheet1!$C$2:$C$9,1,FALSE)),"","Y")</f>
        <v/>
      </c>
      <c r="D537" s="58" t="str">
        <f>IF(COUNTA(#REF!)&gt;0,"","Y")</f>
        <v/>
      </c>
      <c r="E537" t="s">
        <v>1531</v>
      </c>
      <c r="F537" t="s">
        <v>1532</v>
      </c>
      <c r="G537" t="s">
        <v>568</v>
      </c>
      <c r="H537">
        <v>0</v>
      </c>
      <c r="I537">
        <v>0</v>
      </c>
      <c r="J537">
        <v>1</v>
      </c>
      <c r="K537">
        <v>1</v>
      </c>
      <c r="L537">
        <v>1</v>
      </c>
      <c r="M537">
        <v>1</v>
      </c>
      <c r="N537">
        <v>1</v>
      </c>
      <c r="O537">
        <v>0</v>
      </c>
      <c r="P537">
        <v>0</v>
      </c>
      <c r="Q537">
        <v>0</v>
      </c>
      <c r="R537">
        <v>0</v>
      </c>
      <c r="S537">
        <v>0</v>
      </c>
    </row>
    <row r="538" spans="1:19" x14ac:dyDescent="0.25">
      <c r="A538" t="s">
        <v>488</v>
      </c>
      <c r="B538" t="str">
        <f>IF(ISERROR(VLOOKUP(Table6[[#This Row],[APPL_ID]],IO_Riparian[APP_ID],1,FALSE)),"","Y")</f>
        <v>Y</v>
      </c>
      <c r="C538" s="58" t="str">
        <f>IF(ISERROR(VLOOKUP(Table6[[#This Row],[APPL_ID]],Sheet1!$C$2:$C$9,1,FALSE)),"","Y")</f>
        <v/>
      </c>
      <c r="D538" s="58" t="str">
        <f>IF(COUNTA(#REF!)&gt;0,"","Y")</f>
        <v/>
      </c>
      <c r="E538" t="s">
        <v>1531</v>
      </c>
      <c r="F538" t="s">
        <v>1532</v>
      </c>
      <c r="G538" t="s">
        <v>479</v>
      </c>
      <c r="H538">
        <v>1</v>
      </c>
      <c r="I538">
        <v>1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</v>
      </c>
      <c r="P538">
        <v>0</v>
      </c>
      <c r="Q538">
        <v>0</v>
      </c>
      <c r="R538">
        <v>0</v>
      </c>
      <c r="S538">
        <v>0</v>
      </c>
    </row>
    <row r="539" spans="1:19" x14ac:dyDescent="0.25">
      <c r="A539" t="s">
        <v>790</v>
      </c>
      <c r="B539" t="str">
        <f>IF(ISERROR(VLOOKUP(Table6[[#This Row],[APPL_ID]],IO_Riparian[APP_ID],1,FALSE)),"","Y")</f>
        <v>Y</v>
      </c>
      <c r="C539" s="58" t="str">
        <f>IF(ISERROR(VLOOKUP(Table6[[#This Row],[APPL_ID]],Sheet1!$C$2:$C$9,1,FALSE)),"","Y")</f>
        <v/>
      </c>
      <c r="D539" s="58" t="str">
        <f>IF(COUNTA(#REF!)&gt;0,"","Y")</f>
        <v/>
      </c>
      <c r="E539" t="s">
        <v>1531</v>
      </c>
      <c r="F539" t="s">
        <v>1532</v>
      </c>
      <c r="G539" t="s">
        <v>791</v>
      </c>
      <c r="H539">
        <v>0</v>
      </c>
      <c r="I539">
        <v>1</v>
      </c>
      <c r="J539">
        <v>0</v>
      </c>
      <c r="K539">
        <v>0</v>
      </c>
      <c r="L539">
        <v>1</v>
      </c>
      <c r="M539">
        <v>1</v>
      </c>
      <c r="N539">
        <v>1</v>
      </c>
      <c r="O539">
        <v>0</v>
      </c>
      <c r="P539">
        <v>0</v>
      </c>
      <c r="Q539">
        <v>0</v>
      </c>
      <c r="R539">
        <v>0</v>
      </c>
      <c r="S539">
        <v>0</v>
      </c>
    </row>
    <row r="540" spans="1:19" x14ac:dyDescent="0.25">
      <c r="A540" t="s">
        <v>929</v>
      </c>
      <c r="B540" t="str">
        <f>IF(ISERROR(VLOOKUP(Table6[[#This Row],[APPL_ID]],IO_Riparian[APP_ID],1,FALSE)),"","Y")</f>
        <v>Y</v>
      </c>
      <c r="C540" s="58" t="str">
        <f>IF(ISERROR(VLOOKUP(Table6[[#This Row],[APPL_ID]],Sheet1!$C$2:$C$9,1,FALSE)),"","Y")</f>
        <v/>
      </c>
      <c r="D540" s="58" t="str">
        <f>IF(COUNTA(#REF!)&gt;0,"","Y")</f>
        <v/>
      </c>
      <c r="E540" t="s">
        <v>1531</v>
      </c>
      <c r="F540" t="s">
        <v>1532</v>
      </c>
      <c r="G540" t="s">
        <v>930</v>
      </c>
      <c r="H540">
        <v>0</v>
      </c>
      <c r="I540">
        <v>0</v>
      </c>
      <c r="J540">
        <v>0</v>
      </c>
      <c r="K540">
        <v>1</v>
      </c>
      <c r="L540">
        <v>1</v>
      </c>
      <c r="M540">
        <v>1</v>
      </c>
      <c r="N540">
        <v>1</v>
      </c>
      <c r="O540">
        <v>0</v>
      </c>
      <c r="P540">
        <v>0</v>
      </c>
      <c r="Q540">
        <v>0</v>
      </c>
      <c r="R540">
        <v>0</v>
      </c>
      <c r="S540">
        <v>0</v>
      </c>
    </row>
    <row r="541" spans="1:19" x14ac:dyDescent="0.25">
      <c r="A541" t="s">
        <v>725</v>
      </c>
      <c r="B541" t="str">
        <f>IF(ISERROR(VLOOKUP(Table6[[#This Row],[APPL_ID]],IO_Riparian[APP_ID],1,FALSE)),"","Y")</f>
        <v>Y</v>
      </c>
      <c r="C541" s="58" t="str">
        <f>IF(ISERROR(VLOOKUP(Table6[[#This Row],[APPL_ID]],Sheet1!$C$2:$C$9,1,FALSE)),"","Y")</f>
        <v/>
      </c>
      <c r="D541" s="58" t="str">
        <f>IF(COUNTA(#REF!)&gt;0,"","Y")</f>
        <v/>
      </c>
      <c r="E541" t="s">
        <v>1531</v>
      </c>
      <c r="F541" t="s">
        <v>1533</v>
      </c>
      <c r="G541" t="s">
        <v>726</v>
      </c>
      <c r="H541">
        <v>0</v>
      </c>
      <c r="I541">
        <v>0</v>
      </c>
      <c r="J541">
        <v>21.1</v>
      </c>
      <c r="K541">
        <v>456.2</v>
      </c>
      <c r="L541">
        <v>454.1</v>
      </c>
      <c r="M541">
        <v>806.4</v>
      </c>
      <c r="N541">
        <v>789.6</v>
      </c>
      <c r="O541">
        <v>76.2</v>
      </c>
      <c r="P541">
        <v>0</v>
      </c>
      <c r="Q541">
        <v>0</v>
      </c>
      <c r="R541">
        <v>0</v>
      </c>
      <c r="S541">
        <v>0</v>
      </c>
    </row>
    <row r="542" spans="1:19" x14ac:dyDescent="0.25">
      <c r="A542" t="s">
        <v>515</v>
      </c>
      <c r="B542" t="str">
        <f>IF(ISERROR(VLOOKUP(Table6[[#This Row],[APPL_ID]],IO_Riparian[APP_ID],1,FALSE)),"","Y")</f>
        <v>Y</v>
      </c>
      <c r="C542" s="58" t="str">
        <f>IF(ISERROR(VLOOKUP(Table6[[#This Row],[APPL_ID]],Sheet1!$C$2:$C$9,1,FALSE)),"","Y")</f>
        <v/>
      </c>
      <c r="D542" s="58" t="str">
        <f>IF(COUNTA(#REF!)&gt;0,"","Y")</f>
        <v/>
      </c>
      <c r="E542" t="s">
        <v>1531</v>
      </c>
      <c r="F542" t="s">
        <v>1533</v>
      </c>
      <c r="G542" t="s">
        <v>516</v>
      </c>
      <c r="H542">
        <v>0</v>
      </c>
      <c r="I542">
        <v>0</v>
      </c>
      <c r="J542">
        <v>0</v>
      </c>
      <c r="K542">
        <v>1</v>
      </c>
      <c r="L542">
        <v>1</v>
      </c>
      <c r="M542">
        <v>1</v>
      </c>
      <c r="N542">
        <v>1</v>
      </c>
      <c r="O542">
        <v>1</v>
      </c>
      <c r="P542">
        <v>0</v>
      </c>
      <c r="Q542">
        <v>0</v>
      </c>
      <c r="R542">
        <v>0</v>
      </c>
      <c r="S542">
        <v>0</v>
      </c>
    </row>
    <row r="543" spans="1:19" x14ac:dyDescent="0.25">
      <c r="A543" t="s">
        <v>890</v>
      </c>
      <c r="B543" t="str">
        <f>IF(ISERROR(VLOOKUP(Table6[[#This Row],[APPL_ID]],IO_Riparian[APP_ID],1,FALSE)),"","Y")</f>
        <v>Y</v>
      </c>
      <c r="C543" s="58" t="str">
        <f>IF(ISERROR(VLOOKUP(Table6[[#This Row],[APPL_ID]],Sheet1!$C$2:$C$9,1,FALSE)),"","Y")</f>
        <v/>
      </c>
      <c r="D543" s="58" t="str">
        <f>IF(COUNTA(#REF!)&gt;0,"","Y")</f>
        <v/>
      </c>
      <c r="E543" t="s">
        <v>1531</v>
      </c>
      <c r="F543" t="s">
        <v>1533</v>
      </c>
      <c r="G543" t="s">
        <v>891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1</v>
      </c>
      <c r="N543">
        <v>1</v>
      </c>
      <c r="O543">
        <v>0</v>
      </c>
      <c r="P543">
        <v>0</v>
      </c>
      <c r="Q543">
        <v>0</v>
      </c>
      <c r="R543">
        <v>0</v>
      </c>
      <c r="S543">
        <v>0</v>
      </c>
    </row>
    <row r="544" spans="1:19" x14ac:dyDescent="0.25">
      <c r="A544" t="s">
        <v>271</v>
      </c>
      <c r="B544" t="str">
        <f>IF(ISERROR(VLOOKUP(Table6[[#This Row],[APPL_ID]],IO_Riparian[APP_ID],1,FALSE)),"","Y")</f>
        <v>Y</v>
      </c>
      <c r="C544" s="58" t="str">
        <f>IF(ISERROR(VLOOKUP(Table6[[#This Row],[APPL_ID]],Sheet1!$C$2:$C$9,1,FALSE)),"","Y")</f>
        <v/>
      </c>
      <c r="D544" s="58" t="str">
        <f>IF(COUNTA(#REF!)&gt;0,"","Y")</f>
        <v/>
      </c>
      <c r="E544" t="s">
        <v>1531</v>
      </c>
      <c r="F544" t="s">
        <v>1532</v>
      </c>
      <c r="G544" t="s">
        <v>120</v>
      </c>
      <c r="H544">
        <v>1</v>
      </c>
      <c r="I544">
        <v>1</v>
      </c>
      <c r="J544">
        <v>1</v>
      </c>
      <c r="K544">
        <v>1</v>
      </c>
      <c r="L544">
        <v>1</v>
      </c>
      <c r="M544">
        <v>1</v>
      </c>
      <c r="N544">
        <v>1</v>
      </c>
      <c r="O544">
        <v>1</v>
      </c>
      <c r="P544">
        <v>0</v>
      </c>
      <c r="Q544">
        <v>0</v>
      </c>
      <c r="R544">
        <v>0</v>
      </c>
      <c r="S544">
        <v>0</v>
      </c>
    </row>
    <row r="545" spans="1:19" x14ac:dyDescent="0.25">
      <c r="A545" t="s">
        <v>276</v>
      </c>
      <c r="B545" t="str">
        <f>IF(ISERROR(VLOOKUP(Table6[[#This Row],[APPL_ID]],IO_Riparian[APP_ID],1,FALSE)),"","Y")</f>
        <v>Y</v>
      </c>
      <c r="C545" s="58" t="str">
        <f>IF(ISERROR(VLOOKUP(Table6[[#This Row],[APPL_ID]],Sheet1!$C$2:$C$9,1,FALSE)),"","Y")</f>
        <v/>
      </c>
      <c r="D545" s="58" t="str">
        <f>IF(COUNTA(#REF!)&gt;0,"","Y")</f>
        <v/>
      </c>
      <c r="E545" t="s">
        <v>1531</v>
      </c>
      <c r="F545" t="s">
        <v>1532</v>
      </c>
      <c r="G545" t="s">
        <v>120</v>
      </c>
      <c r="H545">
        <v>1</v>
      </c>
      <c r="I545">
        <v>1</v>
      </c>
      <c r="J545">
        <v>1</v>
      </c>
      <c r="K545">
        <v>1</v>
      </c>
      <c r="L545">
        <v>1</v>
      </c>
      <c r="M545">
        <v>1</v>
      </c>
      <c r="N545">
        <v>1</v>
      </c>
      <c r="O545">
        <v>1</v>
      </c>
      <c r="P545">
        <v>0</v>
      </c>
      <c r="Q545">
        <v>0</v>
      </c>
      <c r="R545">
        <v>0</v>
      </c>
      <c r="S545">
        <v>0</v>
      </c>
    </row>
    <row r="546" spans="1:19" x14ac:dyDescent="0.25">
      <c r="A546" t="s">
        <v>1359</v>
      </c>
      <c r="B546" t="str">
        <f>IF(ISERROR(VLOOKUP(Table6[[#This Row],[APPL_ID]],IO_Riparian[APP_ID],1,FALSE)),"","Y")</f>
        <v>Y</v>
      </c>
      <c r="C546" s="58" t="str">
        <f>IF(ISERROR(VLOOKUP(Table6[[#This Row],[APPL_ID]],Sheet1!$C$2:$C$9,1,FALSE)),"","Y")</f>
        <v/>
      </c>
      <c r="D546" s="58" t="str">
        <f>IF(COUNTA(#REF!)&gt;0,"","Y")</f>
        <v/>
      </c>
      <c r="E546" t="s">
        <v>1531</v>
      </c>
      <c r="F546" t="s">
        <v>1532</v>
      </c>
      <c r="G546" t="s">
        <v>324</v>
      </c>
      <c r="H546">
        <v>1</v>
      </c>
      <c r="I546">
        <v>1</v>
      </c>
      <c r="J546">
        <v>1</v>
      </c>
      <c r="K546">
        <v>1</v>
      </c>
      <c r="L546">
        <v>1</v>
      </c>
      <c r="M546">
        <v>1</v>
      </c>
      <c r="N546">
        <v>1</v>
      </c>
      <c r="O546">
        <v>1</v>
      </c>
      <c r="P546">
        <v>0</v>
      </c>
      <c r="Q546">
        <v>0</v>
      </c>
      <c r="R546">
        <v>0</v>
      </c>
      <c r="S546">
        <v>0</v>
      </c>
    </row>
    <row r="547" spans="1:19" x14ac:dyDescent="0.25">
      <c r="A547" t="s">
        <v>955</v>
      </c>
      <c r="B547" t="str">
        <f>IF(ISERROR(VLOOKUP(Table6[[#This Row],[APPL_ID]],IO_Riparian[APP_ID],1,FALSE)),"","Y")</f>
        <v>Y</v>
      </c>
      <c r="C547" s="58" t="str">
        <f>IF(ISERROR(VLOOKUP(Table6[[#This Row],[APPL_ID]],Sheet1!$C$2:$C$9,1,FALSE)),"","Y")</f>
        <v/>
      </c>
      <c r="D547" s="58" t="str">
        <f>IF(COUNTA(#REF!)&gt;0,"","Y")</f>
        <v/>
      </c>
      <c r="E547" t="s">
        <v>1531</v>
      </c>
      <c r="F547" t="s">
        <v>1532</v>
      </c>
      <c r="G547" t="s">
        <v>956</v>
      </c>
      <c r="H547">
        <v>1</v>
      </c>
      <c r="I547">
        <v>0</v>
      </c>
      <c r="J547">
        <v>1</v>
      </c>
      <c r="K547">
        <v>1</v>
      </c>
      <c r="L547">
        <v>1</v>
      </c>
      <c r="M547">
        <v>1</v>
      </c>
      <c r="N547">
        <v>1</v>
      </c>
      <c r="O547">
        <v>0</v>
      </c>
      <c r="P547">
        <v>0</v>
      </c>
      <c r="Q547">
        <v>0</v>
      </c>
      <c r="R547">
        <v>0</v>
      </c>
      <c r="S547">
        <v>0</v>
      </c>
    </row>
    <row r="548" spans="1:19" x14ac:dyDescent="0.25">
      <c r="A548" t="s">
        <v>958</v>
      </c>
      <c r="B548" t="str">
        <f>IF(ISERROR(VLOOKUP(Table6[[#This Row],[APPL_ID]],IO_Riparian[APP_ID],1,FALSE)),"","Y")</f>
        <v>Y</v>
      </c>
      <c r="C548" s="58" t="str">
        <f>IF(ISERROR(VLOOKUP(Table6[[#This Row],[APPL_ID]],Sheet1!$C$2:$C$9,1,FALSE)),"","Y")</f>
        <v/>
      </c>
      <c r="D548" s="58" t="str">
        <f>IF(COUNTA(#REF!)&gt;0,"","Y")</f>
        <v/>
      </c>
      <c r="E548" t="s">
        <v>1531</v>
      </c>
      <c r="F548" t="s">
        <v>1532</v>
      </c>
      <c r="G548" t="s">
        <v>956</v>
      </c>
      <c r="H548">
        <v>1</v>
      </c>
      <c r="I548">
        <v>0</v>
      </c>
      <c r="J548">
        <v>1</v>
      </c>
      <c r="K548">
        <v>1</v>
      </c>
      <c r="L548">
        <v>1</v>
      </c>
      <c r="M548">
        <v>1</v>
      </c>
      <c r="N548">
        <v>1</v>
      </c>
      <c r="O548">
        <v>0</v>
      </c>
      <c r="P548">
        <v>0</v>
      </c>
      <c r="Q548">
        <v>0</v>
      </c>
      <c r="R548">
        <v>0</v>
      </c>
      <c r="S548">
        <v>0</v>
      </c>
    </row>
    <row r="549" spans="1:19" x14ac:dyDescent="0.25">
      <c r="A549" t="s">
        <v>960</v>
      </c>
      <c r="B549" t="str">
        <f>IF(ISERROR(VLOOKUP(Table6[[#This Row],[APPL_ID]],IO_Riparian[APP_ID],1,FALSE)),"","Y")</f>
        <v>Y</v>
      </c>
      <c r="C549" s="58" t="str">
        <f>IF(ISERROR(VLOOKUP(Table6[[#This Row],[APPL_ID]],Sheet1!$C$2:$C$9,1,FALSE)),"","Y")</f>
        <v/>
      </c>
      <c r="D549" s="58" t="str">
        <f>IF(COUNTA(#REF!)&gt;0,"","Y")</f>
        <v/>
      </c>
      <c r="E549" t="s">
        <v>1531</v>
      </c>
      <c r="F549" t="s">
        <v>1532</v>
      </c>
      <c r="G549" t="s">
        <v>956</v>
      </c>
      <c r="H549">
        <v>1</v>
      </c>
      <c r="I549">
        <v>0</v>
      </c>
      <c r="J549">
        <v>1</v>
      </c>
      <c r="K549">
        <v>1</v>
      </c>
      <c r="L549">
        <v>1</v>
      </c>
      <c r="M549">
        <v>1</v>
      </c>
      <c r="N549">
        <v>1</v>
      </c>
      <c r="O549">
        <v>0</v>
      </c>
      <c r="P549">
        <v>0</v>
      </c>
      <c r="Q549">
        <v>0</v>
      </c>
      <c r="R549">
        <v>0</v>
      </c>
      <c r="S549">
        <v>0</v>
      </c>
    </row>
    <row r="550" spans="1:19" x14ac:dyDescent="0.25">
      <c r="A550" t="s">
        <v>784</v>
      </c>
      <c r="B550" t="str">
        <f>IF(ISERROR(VLOOKUP(Table6[[#This Row],[APPL_ID]],IO_Riparian[APP_ID],1,FALSE)),"","Y")</f>
        <v>Y</v>
      </c>
      <c r="C550" s="58" t="str">
        <f>IF(ISERROR(VLOOKUP(Table6[[#This Row],[APPL_ID]],Sheet1!$C$2:$C$9,1,FALSE)),"","Y")</f>
        <v/>
      </c>
      <c r="D550" s="58" t="str">
        <f>IF(COUNTA(#REF!)&gt;0,"","Y")</f>
        <v/>
      </c>
      <c r="E550" t="s">
        <v>1531</v>
      </c>
      <c r="F550" t="s">
        <v>1532</v>
      </c>
      <c r="G550" t="s">
        <v>448</v>
      </c>
      <c r="H550">
        <v>1</v>
      </c>
      <c r="I550">
        <v>1</v>
      </c>
      <c r="J550">
        <v>1</v>
      </c>
      <c r="K550">
        <v>1</v>
      </c>
      <c r="L550">
        <v>1</v>
      </c>
      <c r="M550">
        <v>1</v>
      </c>
      <c r="N550">
        <v>1</v>
      </c>
      <c r="O550">
        <v>1</v>
      </c>
      <c r="P550">
        <v>0</v>
      </c>
      <c r="Q550">
        <v>0</v>
      </c>
      <c r="R550">
        <v>0</v>
      </c>
      <c r="S550">
        <v>0</v>
      </c>
    </row>
    <row r="551" spans="1:19" x14ac:dyDescent="0.25">
      <c r="A551" t="s">
        <v>462</v>
      </c>
      <c r="B551" t="str">
        <f>IF(ISERROR(VLOOKUP(Table6[[#This Row],[APPL_ID]],IO_Riparian[APP_ID],1,FALSE)),"","Y")</f>
        <v>Y</v>
      </c>
      <c r="C551" s="58" t="str">
        <f>IF(ISERROR(VLOOKUP(Table6[[#This Row],[APPL_ID]],Sheet1!$C$2:$C$9,1,FALSE)),"","Y")</f>
        <v/>
      </c>
      <c r="D551" s="58" t="str">
        <f>IF(COUNTA(#REF!)&gt;0,"","Y")</f>
        <v/>
      </c>
      <c r="E551" t="s">
        <v>1531</v>
      </c>
      <c r="F551" t="s">
        <v>1532</v>
      </c>
      <c r="G551" t="s">
        <v>448</v>
      </c>
      <c r="H551">
        <v>1</v>
      </c>
      <c r="I551">
        <v>1</v>
      </c>
      <c r="J551">
        <v>1</v>
      </c>
      <c r="K551">
        <v>1</v>
      </c>
      <c r="L551">
        <v>1</v>
      </c>
      <c r="M551">
        <v>1</v>
      </c>
      <c r="N551">
        <v>1</v>
      </c>
      <c r="O551">
        <v>1</v>
      </c>
      <c r="P551">
        <v>0</v>
      </c>
      <c r="Q551">
        <v>0</v>
      </c>
      <c r="R551">
        <v>0</v>
      </c>
      <c r="S551">
        <v>0</v>
      </c>
    </row>
    <row r="552" spans="1:19" x14ac:dyDescent="0.25">
      <c r="A552" t="s">
        <v>1346</v>
      </c>
      <c r="B552" t="str">
        <f>IF(ISERROR(VLOOKUP(Table6[[#This Row],[APPL_ID]],IO_Riparian[APP_ID],1,FALSE)),"","Y")</f>
        <v>Y</v>
      </c>
      <c r="C552" s="58" t="str">
        <f>IF(ISERROR(VLOOKUP(Table6[[#This Row],[APPL_ID]],Sheet1!$C$2:$C$9,1,FALSE)),"","Y")</f>
        <v/>
      </c>
      <c r="D552" s="58" t="str">
        <f>IF(COUNTA(#REF!)&gt;0,"","Y")</f>
        <v/>
      </c>
      <c r="E552" t="s">
        <v>1531</v>
      </c>
      <c r="F552" t="s">
        <v>1532</v>
      </c>
      <c r="G552" t="s">
        <v>771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1</v>
      </c>
      <c r="N552">
        <v>1</v>
      </c>
      <c r="O552">
        <v>1</v>
      </c>
      <c r="P552">
        <v>0</v>
      </c>
      <c r="Q552">
        <v>0</v>
      </c>
      <c r="R552">
        <v>0</v>
      </c>
      <c r="S552">
        <v>0</v>
      </c>
    </row>
    <row r="553" spans="1:19" x14ac:dyDescent="0.25">
      <c r="A553" t="s">
        <v>463</v>
      </c>
      <c r="B553" t="str">
        <f>IF(ISERROR(VLOOKUP(Table6[[#This Row],[APPL_ID]],IO_Riparian[APP_ID],1,FALSE)),"","Y")</f>
        <v>Y</v>
      </c>
      <c r="C553" s="58" t="str">
        <f>IF(ISERROR(VLOOKUP(Table6[[#This Row],[APPL_ID]],Sheet1!$C$2:$C$9,1,FALSE)),"","Y")</f>
        <v/>
      </c>
      <c r="D553" s="58" t="str">
        <f>IF(COUNTA(#REF!)&gt;0,"","Y")</f>
        <v/>
      </c>
      <c r="E553" t="s">
        <v>1531</v>
      </c>
      <c r="F553" t="s">
        <v>1532</v>
      </c>
      <c r="G553" t="s">
        <v>448</v>
      </c>
      <c r="H553">
        <v>1</v>
      </c>
      <c r="I553">
        <v>1</v>
      </c>
      <c r="J553">
        <v>1</v>
      </c>
      <c r="K553">
        <v>1</v>
      </c>
      <c r="L553">
        <v>1</v>
      </c>
      <c r="M553">
        <v>1</v>
      </c>
      <c r="N553">
        <v>1</v>
      </c>
      <c r="O553">
        <v>1</v>
      </c>
      <c r="P553">
        <v>0</v>
      </c>
      <c r="Q553">
        <v>0</v>
      </c>
      <c r="R553">
        <v>0</v>
      </c>
      <c r="S553">
        <v>0</v>
      </c>
    </row>
    <row r="554" spans="1:19" x14ac:dyDescent="0.25">
      <c r="A554" t="s">
        <v>1333</v>
      </c>
      <c r="B554" t="str">
        <f>IF(ISERROR(VLOOKUP(Table6[[#This Row],[APPL_ID]],IO_Riparian[APP_ID],1,FALSE)),"","Y")</f>
        <v>Y</v>
      </c>
      <c r="C554" s="58" t="str">
        <f>IF(ISERROR(VLOOKUP(Table6[[#This Row],[APPL_ID]],Sheet1!$C$2:$C$9,1,FALSE)),"","Y")</f>
        <v/>
      </c>
      <c r="D554" s="58" t="str">
        <f>IF(COUNTA(#REF!)&gt;0,"","Y")</f>
        <v/>
      </c>
      <c r="E554" t="s">
        <v>1531</v>
      </c>
      <c r="F554" t="s">
        <v>1532</v>
      </c>
      <c r="G554" t="s">
        <v>1326</v>
      </c>
      <c r="H554">
        <v>1</v>
      </c>
      <c r="I554">
        <v>0</v>
      </c>
      <c r="J554">
        <v>0</v>
      </c>
      <c r="K554">
        <v>1</v>
      </c>
      <c r="L554">
        <v>1</v>
      </c>
      <c r="M554">
        <v>1</v>
      </c>
      <c r="N554">
        <v>1</v>
      </c>
      <c r="O554">
        <v>0</v>
      </c>
      <c r="P554">
        <v>0</v>
      </c>
      <c r="Q554">
        <v>0</v>
      </c>
      <c r="R554">
        <v>0</v>
      </c>
      <c r="S554">
        <v>0</v>
      </c>
    </row>
    <row r="555" spans="1:19" x14ac:dyDescent="0.25">
      <c r="A555" t="s">
        <v>1334</v>
      </c>
      <c r="B555" t="str">
        <f>IF(ISERROR(VLOOKUP(Table6[[#This Row],[APPL_ID]],IO_Riparian[APP_ID],1,FALSE)),"","Y")</f>
        <v>Y</v>
      </c>
      <c r="C555" s="58" t="str">
        <f>IF(ISERROR(VLOOKUP(Table6[[#This Row],[APPL_ID]],Sheet1!$C$2:$C$9,1,FALSE)),"","Y")</f>
        <v/>
      </c>
      <c r="D555" s="58" t="str">
        <f>IF(COUNTA(#REF!)&gt;0,"","Y")</f>
        <v/>
      </c>
      <c r="E555" t="s">
        <v>1531</v>
      </c>
      <c r="F555" t="s">
        <v>1532</v>
      </c>
      <c r="G555" t="s">
        <v>1326</v>
      </c>
      <c r="H555">
        <v>1</v>
      </c>
      <c r="I555">
        <v>0</v>
      </c>
      <c r="J555">
        <v>0</v>
      </c>
      <c r="K555">
        <v>1</v>
      </c>
      <c r="L555">
        <v>1</v>
      </c>
      <c r="M555">
        <v>1</v>
      </c>
      <c r="N555">
        <v>1</v>
      </c>
      <c r="O555">
        <v>0</v>
      </c>
      <c r="P555">
        <v>0</v>
      </c>
      <c r="Q555">
        <v>0</v>
      </c>
      <c r="R555">
        <v>0</v>
      </c>
      <c r="S555">
        <v>0</v>
      </c>
    </row>
    <row r="556" spans="1:19" x14ac:dyDescent="0.25">
      <c r="A556" t="s">
        <v>1332</v>
      </c>
      <c r="B556" t="str">
        <f>IF(ISERROR(VLOOKUP(Table6[[#This Row],[APPL_ID]],IO_Riparian[APP_ID],1,FALSE)),"","Y")</f>
        <v>Y</v>
      </c>
      <c r="C556" s="58" t="str">
        <f>IF(ISERROR(VLOOKUP(Table6[[#This Row],[APPL_ID]],Sheet1!$C$2:$C$9,1,FALSE)),"","Y")</f>
        <v/>
      </c>
      <c r="D556" s="58" t="str">
        <f>IF(COUNTA(#REF!)&gt;0,"","Y")</f>
        <v/>
      </c>
      <c r="E556" t="s">
        <v>1531</v>
      </c>
      <c r="F556" t="s">
        <v>1532</v>
      </c>
      <c r="G556" t="s">
        <v>1326</v>
      </c>
      <c r="H556">
        <v>1</v>
      </c>
      <c r="I556">
        <v>0</v>
      </c>
      <c r="J556">
        <v>0</v>
      </c>
      <c r="K556">
        <v>1</v>
      </c>
      <c r="L556">
        <v>1</v>
      </c>
      <c r="M556">
        <v>1</v>
      </c>
      <c r="N556">
        <v>1</v>
      </c>
      <c r="O556">
        <v>0</v>
      </c>
      <c r="P556">
        <v>0</v>
      </c>
      <c r="Q556">
        <v>0</v>
      </c>
      <c r="R556">
        <v>0</v>
      </c>
      <c r="S556">
        <v>0</v>
      </c>
    </row>
    <row r="557" spans="1:19" x14ac:dyDescent="0.25">
      <c r="A557" t="s">
        <v>1331</v>
      </c>
      <c r="B557" t="str">
        <f>IF(ISERROR(VLOOKUP(Table6[[#This Row],[APPL_ID]],IO_Riparian[APP_ID],1,FALSE)),"","Y")</f>
        <v>Y</v>
      </c>
      <c r="C557" s="58" t="str">
        <f>IF(ISERROR(VLOOKUP(Table6[[#This Row],[APPL_ID]],Sheet1!$C$2:$C$9,1,FALSE)),"","Y")</f>
        <v/>
      </c>
      <c r="D557" s="58" t="str">
        <f>IF(COUNTA(#REF!)&gt;0,"","Y")</f>
        <v/>
      </c>
      <c r="E557" t="s">
        <v>1531</v>
      </c>
      <c r="F557" t="s">
        <v>1532</v>
      </c>
      <c r="G557" t="s">
        <v>1326</v>
      </c>
      <c r="H557">
        <v>1</v>
      </c>
      <c r="I557">
        <v>0</v>
      </c>
      <c r="J557">
        <v>0</v>
      </c>
      <c r="K557">
        <v>1</v>
      </c>
      <c r="L557">
        <v>1</v>
      </c>
      <c r="M557">
        <v>1</v>
      </c>
      <c r="N557">
        <v>1</v>
      </c>
      <c r="O557">
        <v>0</v>
      </c>
      <c r="P557">
        <v>0</v>
      </c>
      <c r="Q557">
        <v>0</v>
      </c>
      <c r="R557">
        <v>0</v>
      </c>
      <c r="S557">
        <v>0</v>
      </c>
    </row>
    <row r="558" spans="1:19" x14ac:dyDescent="0.25">
      <c r="A558" t="s">
        <v>1335</v>
      </c>
      <c r="B558" t="str">
        <f>IF(ISERROR(VLOOKUP(Table6[[#This Row],[APPL_ID]],IO_Riparian[APP_ID],1,FALSE)),"","Y")</f>
        <v>Y</v>
      </c>
      <c r="C558" s="58" t="str">
        <f>IF(ISERROR(VLOOKUP(Table6[[#This Row],[APPL_ID]],Sheet1!$C$2:$C$9,1,FALSE)),"","Y")</f>
        <v/>
      </c>
      <c r="D558" s="58" t="str">
        <f>IF(COUNTA(#REF!)&gt;0,"","Y")</f>
        <v/>
      </c>
      <c r="E558" t="s">
        <v>1531</v>
      </c>
      <c r="F558" t="s">
        <v>1532</v>
      </c>
      <c r="G558" t="s">
        <v>1326</v>
      </c>
      <c r="H558">
        <v>1</v>
      </c>
      <c r="I558">
        <v>0</v>
      </c>
      <c r="J558">
        <v>0</v>
      </c>
      <c r="K558">
        <v>1</v>
      </c>
      <c r="L558">
        <v>1</v>
      </c>
      <c r="M558">
        <v>1</v>
      </c>
      <c r="N558">
        <v>1</v>
      </c>
      <c r="O558">
        <v>0</v>
      </c>
      <c r="P558">
        <v>0</v>
      </c>
      <c r="Q558">
        <v>0</v>
      </c>
      <c r="R558">
        <v>0</v>
      </c>
      <c r="S558">
        <v>0</v>
      </c>
    </row>
    <row r="559" spans="1:19" x14ac:dyDescent="0.25">
      <c r="A559" t="s">
        <v>1330</v>
      </c>
      <c r="B559" t="str">
        <f>IF(ISERROR(VLOOKUP(Table6[[#This Row],[APPL_ID]],IO_Riparian[APP_ID],1,FALSE)),"","Y")</f>
        <v>Y</v>
      </c>
      <c r="C559" s="58" t="str">
        <f>IF(ISERROR(VLOOKUP(Table6[[#This Row],[APPL_ID]],Sheet1!$C$2:$C$9,1,FALSE)),"","Y")</f>
        <v/>
      </c>
      <c r="D559" s="58" t="str">
        <f>IF(COUNTA(#REF!)&gt;0,"","Y")</f>
        <v/>
      </c>
      <c r="E559" t="s">
        <v>1531</v>
      </c>
      <c r="F559" t="s">
        <v>1532</v>
      </c>
      <c r="G559" t="s">
        <v>1326</v>
      </c>
      <c r="H559">
        <v>1</v>
      </c>
      <c r="I559">
        <v>0</v>
      </c>
      <c r="J559">
        <v>0</v>
      </c>
      <c r="K559">
        <v>1</v>
      </c>
      <c r="L559">
        <v>1</v>
      </c>
      <c r="M559">
        <v>1</v>
      </c>
      <c r="N559">
        <v>1</v>
      </c>
      <c r="O559">
        <v>0</v>
      </c>
      <c r="P559">
        <v>0</v>
      </c>
      <c r="Q559">
        <v>0</v>
      </c>
      <c r="R559">
        <v>0</v>
      </c>
      <c r="S559">
        <v>0</v>
      </c>
    </row>
    <row r="560" spans="1:19" x14ac:dyDescent="0.25">
      <c r="A560" t="s">
        <v>1336</v>
      </c>
      <c r="B560" t="str">
        <f>IF(ISERROR(VLOOKUP(Table6[[#This Row],[APPL_ID]],IO_Riparian[APP_ID],1,FALSE)),"","Y")</f>
        <v>Y</v>
      </c>
      <c r="C560" s="58" t="str">
        <f>IF(ISERROR(VLOOKUP(Table6[[#This Row],[APPL_ID]],Sheet1!$C$2:$C$9,1,FALSE)),"","Y")</f>
        <v/>
      </c>
      <c r="D560" s="58" t="str">
        <f>IF(COUNTA(#REF!)&gt;0,"","Y")</f>
        <v/>
      </c>
      <c r="E560" t="s">
        <v>1531</v>
      </c>
      <c r="F560" t="s">
        <v>1532</v>
      </c>
      <c r="G560" t="s">
        <v>1326</v>
      </c>
      <c r="H560">
        <v>1</v>
      </c>
      <c r="I560">
        <v>0</v>
      </c>
      <c r="J560">
        <v>0</v>
      </c>
      <c r="K560">
        <v>1</v>
      </c>
      <c r="L560">
        <v>1</v>
      </c>
      <c r="M560">
        <v>1</v>
      </c>
      <c r="N560">
        <v>1</v>
      </c>
      <c r="O560">
        <v>0</v>
      </c>
      <c r="P560">
        <v>0</v>
      </c>
      <c r="Q560">
        <v>0</v>
      </c>
      <c r="R560">
        <v>0</v>
      </c>
      <c r="S560">
        <v>0</v>
      </c>
    </row>
    <row r="561" spans="1:19" x14ac:dyDescent="0.25">
      <c r="A561" t="s">
        <v>1329</v>
      </c>
      <c r="B561" t="str">
        <f>IF(ISERROR(VLOOKUP(Table6[[#This Row],[APPL_ID]],IO_Riparian[APP_ID],1,FALSE)),"","Y")</f>
        <v>Y</v>
      </c>
      <c r="C561" s="58" t="str">
        <f>IF(ISERROR(VLOOKUP(Table6[[#This Row],[APPL_ID]],Sheet1!$C$2:$C$9,1,FALSE)),"","Y")</f>
        <v/>
      </c>
      <c r="D561" s="58" t="str">
        <f>IF(COUNTA(#REF!)&gt;0,"","Y")</f>
        <v/>
      </c>
      <c r="E561" t="s">
        <v>1531</v>
      </c>
      <c r="F561" t="s">
        <v>1532</v>
      </c>
      <c r="G561" t="s">
        <v>1326</v>
      </c>
      <c r="H561">
        <v>1</v>
      </c>
      <c r="I561">
        <v>0</v>
      </c>
      <c r="J561">
        <v>0</v>
      </c>
      <c r="K561">
        <v>1</v>
      </c>
      <c r="L561">
        <v>1</v>
      </c>
      <c r="M561">
        <v>1</v>
      </c>
      <c r="N561">
        <v>1</v>
      </c>
      <c r="O561">
        <v>0</v>
      </c>
      <c r="P561">
        <v>0</v>
      </c>
      <c r="Q561">
        <v>0</v>
      </c>
      <c r="R561">
        <v>0</v>
      </c>
      <c r="S561">
        <v>0</v>
      </c>
    </row>
    <row r="562" spans="1:19" x14ac:dyDescent="0.25">
      <c r="A562" t="s">
        <v>1337</v>
      </c>
      <c r="B562" t="str">
        <f>IF(ISERROR(VLOOKUP(Table6[[#This Row],[APPL_ID]],IO_Riparian[APP_ID],1,FALSE)),"","Y")</f>
        <v>Y</v>
      </c>
      <c r="C562" s="58" t="str">
        <f>IF(ISERROR(VLOOKUP(Table6[[#This Row],[APPL_ID]],Sheet1!$C$2:$C$9,1,FALSE)),"","Y")</f>
        <v/>
      </c>
      <c r="D562" s="58" t="str">
        <f>IF(COUNTA(#REF!)&gt;0,"","Y")</f>
        <v/>
      </c>
      <c r="E562" t="s">
        <v>1531</v>
      </c>
      <c r="F562" t="s">
        <v>1532</v>
      </c>
      <c r="G562" t="s">
        <v>1326</v>
      </c>
      <c r="H562">
        <v>1</v>
      </c>
      <c r="I562">
        <v>0</v>
      </c>
      <c r="J562">
        <v>0</v>
      </c>
      <c r="K562">
        <v>1</v>
      </c>
      <c r="L562">
        <v>1</v>
      </c>
      <c r="M562">
        <v>1</v>
      </c>
      <c r="N562">
        <v>1</v>
      </c>
      <c r="O562">
        <v>0</v>
      </c>
      <c r="P562">
        <v>0</v>
      </c>
      <c r="Q562">
        <v>0</v>
      </c>
      <c r="R562">
        <v>0</v>
      </c>
      <c r="S562">
        <v>0</v>
      </c>
    </row>
    <row r="563" spans="1:19" x14ac:dyDescent="0.25">
      <c r="A563" t="s">
        <v>1328</v>
      </c>
      <c r="B563" t="str">
        <f>IF(ISERROR(VLOOKUP(Table6[[#This Row],[APPL_ID]],IO_Riparian[APP_ID],1,FALSE)),"","Y")</f>
        <v>Y</v>
      </c>
      <c r="C563" s="58" t="str">
        <f>IF(ISERROR(VLOOKUP(Table6[[#This Row],[APPL_ID]],Sheet1!$C$2:$C$9,1,FALSE)),"","Y")</f>
        <v/>
      </c>
      <c r="D563" s="58" t="str">
        <f>IF(COUNTA(#REF!)&gt;0,"","Y")</f>
        <v/>
      </c>
      <c r="E563" t="s">
        <v>1531</v>
      </c>
      <c r="F563" t="s">
        <v>1532</v>
      </c>
      <c r="G563" t="s">
        <v>1326</v>
      </c>
      <c r="H563">
        <v>1</v>
      </c>
      <c r="I563">
        <v>0</v>
      </c>
      <c r="J563">
        <v>0</v>
      </c>
      <c r="K563">
        <v>1</v>
      </c>
      <c r="L563">
        <v>1</v>
      </c>
      <c r="M563">
        <v>1</v>
      </c>
      <c r="N563">
        <v>1</v>
      </c>
      <c r="O563">
        <v>0</v>
      </c>
      <c r="P563">
        <v>0</v>
      </c>
      <c r="Q563">
        <v>0</v>
      </c>
      <c r="R563">
        <v>0</v>
      </c>
      <c r="S563">
        <v>0</v>
      </c>
    </row>
    <row r="564" spans="1:19" x14ac:dyDescent="0.25">
      <c r="A564" t="s">
        <v>1338</v>
      </c>
      <c r="B564" t="str">
        <f>IF(ISERROR(VLOOKUP(Table6[[#This Row],[APPL_ID]],IO_Riparian[APP_ID],1,FALSE)),"","Y")</f>
        <v>Y</v>
      </c>
      <c r="C564" s="58" t="str">
        <f>IF(ISERROR(VLOOKUP(Table6[[#This Row],[APPL_ID]],Sheet1!$C$2:$C$9,1,FALSE)),"","Y")</f>
        <v/>
      </c>
      <c r="D564" s="58" t="str">
        <f>IF(COUNTA(#REF!)&gt;0,"","Y")</f>
        <v/>
      </c>
      <c r="E564" t="s">
        <v>1531</v>
      </c>
      <c r="F564" t="s">
        <v>1532</v>
      </c>
      <c r="G564" t="s">
        <v>1326</v>
      </c>
      <c r="H564">
        <v>1</v>
      </c>
      <c r="I564">
        <v>0</v>
      </c>
      <c r="J564">
        <v>0</v>
      </c>
      <c r="K564">
        <v>1</v>
      </c>
      <c r="L564">
        <v>1</v>
      </c>
      <c r="M564">
        <v>1</v>
      </c>
      <c r="N564">
        <v>1</v>
      </c>
      <c r="O564">
        <v>0</v>
      </c>
      <c r="P564">
        <v>0</v>
      </c>
      <c r="Q564">
        <v>0</v>
      </c>
      <c r="R564">
        <v>0</v>
      </c>
      <c r="S564">
        <v>0</v>
      </c>
    </row>
    <row r="565" spans="1:19" x14ac:dyDescent="0.25">
      <c r="A565" t="s">
        <v>1327</v>
      </c>
      <c r="B565" t="str">
        <f>IF(ISERROR(VLOOKUP(Table6[[#This Row],[APPL_ID]],IO_Riparian[APP_ID],1,FALSE)),"","Y")</f>
        <v>Y</v>
      </c>
      <c r="C565" s="58" t="str">
        <f>IF(ISERROR(VLOOKUP(Table6[[#This Row],[APPL_ID]],Sheet1!$C$2:$C$9,1,FALSE)),"","Y")</f>
        <v/>
      </c>
      <c r="D565" s="58" t="str">
        <f>IF(COUNTA(#REF!)&gt;0,"","Y")</f>
        <v/>
      </c>
      <c r="E565" t="s">
        <v>1531</v>
      </c>
      <c r="F565" t="s">
        <v>1532</v>
      </c>
      <c r="G565" t="s">
        <v>1326</v>
      </c>
      <c r="H565">
        <v>1</v>
      </c>
      <c r="I565">
        <v>0</v>
      </c>
      <c r="J565">
        <v>0</v>
      </c>
      <c r="K565">
        <v>1</v>
      </c>
      <c r="L565">
        <v>1</v>
      </c>
      <c r="M565">
        <v>1</v>
      </c>
      <c r="N565">
        <v>1</v>
      </c>
      <c r="O565">
        <v>0</v>
      </c>
      <c r="P565">
        <v>0</v>
      </c>
      <c r="Q565">
        <v>0</v>
      </c>
      <c r="R565">
        <v>0</v>
      </c>
      <c r="S565">
        <v>0</v>
      </c>
    </row>
    <row r="566" spans="1:19" x14ac:dyDescent="0.25">
      <c r="A566" t="s">
        <v>819</v>
      </c>
      <c r="B566" t="str">
        <f>IF(ISERROR(VLOOKUP(Table6[[#This Row],[APPL_ID]],IO_Riparian[APP_ID],1,FALSE)),"","Y")</f>
        <v>Y</v>
      </c>
      <c r="C566" s="58" t="str">
        <f>IF(ISERROR(VLOOKUP(Table6[[#This Row],[APPL_ID]],Sheet1!$C$2:$C$9,1,FALSE)),"","Y")</f>
        <v/>
      </c>
      <c r="D566" s="58" t="str">
        <f>IF(COUNTA(#REF!)&gt;0,"","Y")</f>
        <v/>
      </c>
      <c r="E566" t="s">
        <v>1531</v>
      </c>
      <c r="F566" t="s">
        <v>1532</v>
      </c>
      <c r="G566" t="s">
        <v>820</v>
      </c>
      <c r="H566">
        <v>0</v>
      </c>
      <c r="I566">
        <v>0</v>
      </c>
      <c r="J566">
        <v>1</v>
      </c>
      <c r="K566">
        <v>1</v>
      </c>
      <c r="L566">
        <v>1</v>
      </c>
      <c r="M566">
        <v>1</v>
      </c>
      <c r="N566">
        <v>1</v>
      </c>
      <c r="O566">
        <v>1</v>
      </c>
      <c r="P566">
        <v>0</v>
      </c>
      <c r="Q566">
        <v>0</v>
      </c>
      <c r="R566">
        <v>0</v>
      </c>
      <c r="S566">
        <v>0</v>
      </c>
    </row>
    <row r="567" spans="1:19" x14ac:dyDescent="0.25">
      <c r="A567" t="s">
        <v>1325</v>
      </c>
      <c r="B567" t="str">
        <f>IF(ISERROR(VLOOKUP(Table6[[#This Row],[APPL_ID]],IO_Riparian[APP_ID],1,FALSE)),"","Y")</f>
        <v>Y</v>
      </c>
      <c r="C567" s="58" t="str">
        <f>IF(ISERROR(VLOOKUP(Table6[[#This Row],[APPL_ID]],Sheet1!$C$2:$C$9,1,FALSE)),"","Y")</f>
        <v/>
      </c>
      <c r="D567" s="58" t="str">
        <f>IF(COUNTA(#REF!)&gt;0,"","Y")</f>
        <v/>
      </c>
      <c r="E567" t="s">
        <v>1531</v>
      </c>
      <c r="F567" t="s">
        <v>1532</v>
      </c>
      <c r="G567" t="s">
        <v>1326</v>
      </c>
      <c r="H567">
        <v>1</v>
      </c>
      <c r="I567">
        <v>0</v>
      </c>
      <c r="J567">
        <v>0</v>
      </c>
      <c r="K567">
        <v>1</v>
      </c>
      <c r="L567">
        <v>1</v>
      </c>
      <c r="M567">
        <v>1</v>
      </c>
      <c r="N567">
        <v>1</v>
      </c>
      <c r="O567">
        <v>0</v>
      </c>
      <c r="P567">
        <v>0</v>
      </c>
      <c r="Q567">
        <v>0</v>
      </c>
      <c r="R567">
        <v>0</v>
      </c>
      <c r="S567">
        <v>0</v>
      </c>
    </row>
    <row r="568" spans="1:19" x14ac:dyDescent="0.25">
      <c r="A568" t="s">
        <v>1340</v>
      </c>
      <c r="B568" t="str">
        <f>IF(ISERROR(VLOOKUP(Table6[[#This Row],[APPL_ID]],IO_Riparian[APP_ID],1,FALSE)),"","Y")</f>
        <v>Y</v>
      </c>
      <c r="C568" s="58" t="str">
        <f>IF(ISERROR(VLOOKUP(Table6[[#This Row],[APPL_ID]],Sheet1!$C$2:$C$9,1,FALSE)),"","Y")</f>
        <v/>
      </c>
      <c r="D568" s="58" t="str">
        <f>IF(COUNTA(#REF!)&gt;0,"","Y")</f>
        <v/>
      </c>
      <c r="E568" t="s">
        <v>1531</v>
      </c>
      <c r="F568" t="s">
        <v>1532</v>
      </c>
      <c r="G568" t="s">
        <v>1326</v>
      </c>
      <c r="H568">
        <v>1</v>
      </c>
      <c r="I568">
        <v>0</v>
      </c>
      <c r="J568">
        <v>0</v>
      </c>
      <c r="K568">
        <v>1</v>
      </c>
      <c r="L568">
        <v>1</v>
      </c>
      <c r="M568">
        <v>1</v>
      </c>
      <c r="N568">
        <v>1</v>
      </c>
      <c r="O568">
        <v>0</v>
      </c>
      <c r="P568">
        <v>0</v>
      </c>
      <c r="Q568">
        <v>0</v>
      </c>
      <c r="R568">
        <v>0</v>
      </c>
      <c r="S568">
        <v>0</v>
      </c>
    </row>
    <row r="569" spans="1:19" x14ac:dyDescent="0.25">
      <c r="A569" t="s">
        <v>1339</v>
      </c>
      <c r="B569" t="str">
        <f>IF(ISERROR(VLOOKUP(Table6[[#This Row],[APPL_ID]],IO_Riparian[APP_ID],1,FALSE)),"","Y")</f>
        <v>Y</v>
      </c>
      <c r="C569" s="58" t="str">
        <f>IF(ISERROR(VLOOKUP(Table6[[#This Row],[APPL_ID]],Sheet1!$C$2:$C$9,1,FALSE)),"","Y")</f>
        <v/>
      </c>
      <c r="D569" s="58" t="str">
        <f>IF(COUNTA(#REF!)&gt;0,"","Y")</f>
        <v/>
      </c>
      <c r="E569" t="s">
        <v>1531</v>
      </c>
      <c r="F569" t="s">
        <v>1532</v>
      </c>
      <c r="G569" t="s">
        <v>1326</v>
      </c>
      <c r="H569">
        <v>1</v>
      </c>
      <c r="I569">
        <v>0</v>
      </c>
      <c r="J569">
        <v>0</v>
      </c>
      <c r="K569">
        <v>1</v>
      </c>
      <c r="L569">
        <v>1</v>
      </c>
      <c r="M569">
        <v>1</v>
      </c>
      <c r="N569">
        <v>1</v>
      </c>
      <c r="O569">
        <v>0</v>
      </c>
      <c r="P569">
        <v>0</v>
      </c>
      <c r="Q569">
        <v>0</v>
      </c>
      <c r="R569">
        <v>0</v>
      </c>
      <c r="S569">
        <v>0</v>
      </c>
    </row>
    <row r="570" spans="1:19" x14ac:dyDescent="0.25">
      <c r="A570" t="s">
        <v>464</v>
      </c>
      <c r="B570" t="str">
        <f>IF(ISERROR(VLOOKUP(Table6[[#This Row],[APPL_ID]],IO_Riparian[APP_ID],1,FALSE)),"","Y")</f>
        <v>Y</v>
      </c>
      <c r="C570" s="58" t="str">
        <f>IF(ISERROR(VLOOKUP(Table6[[#This Row],[APPL_ID]],Sheet1!$C$2:$C$9,1,FALSE)),"","Y")</f>
        <v/>
      </c>
      <c r="D570" s="58" t="str">
        <f>IF(COUNTA(#REF!)&gt;0,"","Y")</f>
        <v/>
      </c>
      <c r="E570" t="s">
        <v>1531</v>
      </c>
      <c r="F570" t="s">
        <v>1532</v>
      </c>
      <c r="G570" t="s">
        <v>448</v>
      </c>
      <c r="H570">
        <v>1</v>
      </c>
      <c r="I570">
        <v>1</v>
      </c>
      <c r="J570">
        <v>1</v>
      </c>
      <c r="K570">
        <v>1</v>
      </c>
      <c r="L570">
        <v>1</v>
      </c>
      <c r="M570">
        <v>1</v>
      </c>
      <c r="N570">
        <v>1</v>
      </c>
      <c r="O570">
        <v>1</v>
      </c>
      <c r="P570">
        <v>0</v>
      </c>
      <c r="Q570">
        <v>0</v>
      </c>
      <c r="R570">
        <v>0</v>
      </c>
      <c r="S570">
        <v>0</v>
      </c>
    </row>
    <row r="571" spans="1:19" x14ac:dyDescent="0.25">
      <c r="A571" t="s">
        <v>1078</v>
      </c>
      <c r="B571" t="str">
        <f>IF(ISERROR(VLOOKUP(Table6[[#This Row],[APPL_ID]],IO_Riparian[APP_ID],1,FALSE)),"","Y")</f>
        <v>Y</v>
      </c>
      <c r="C571" s="58" t="str">
        <f>IF(ISERROR(VLOOKUP(Table6[[#This Row],[APPL_ID]],Sheet1!$C$2:$C$9,1,FALSE)),"","Y")</f>
        <v/>
      </c>
      <c r="D571" s="58" t="str">
        <f>IF(COUNTA(#REF!)&gt;0,"","Y")</f>
        <v/>
      </c>
      <c r="E571" t="s">
        <v>1531</v>
      </c>
      <c r="F571" t="s">
        <v>1533</v>
      </c>
      <c r="G571" t="s">
        <v>1079</v>
      </c>
    </row>
    <row r="572" spans="1:19" x14ac:dyDescent="0.25">
      <c r="A572" t="s">
        <v>1310</v>
      </c>
      <c r="B572" t="str">
        <f>IF(ISERROR(VLOOKUP(Table6[[#This Row],[APPL_ID]],IO_Riparian[APP_ID],1,FALSE)),"","Y")</f>
        <v>Y</v>
      </c>
      <c r="C572" s="58" t="str">
        <f>IF(ISERROR(VLOOKUP(Table6[[#This Row],[APPL_ID]],Sheet1!$C$2:$C$9,1,FALSE)),"","Y")</f>
        <v/>
      </c>
      <c r="D572" s="58" t="str">
        <f>IF(COUNTA(#REF!)&gt;0,"","Y")</f>
        <v/>
      </c>
      <c r="E572" t="s">
        <v>1531</v>
      </c>
      <c r="F572" t="s">
        <v>1532</v>
      </c>
      <c r="G572" t="s">
        <v>1304</v>
      </c>
      <c r="H572">
        <v>1</v>
      </c>
      <c r="I572">
        <v>0</v>
      </c>
      <c r="J572">
        <v>1</v>
      </c>
      <c r="K572">
        <v>1</v>
      </c>
      <c r="L572">
        <v>1</v>
      </c>
      <c r="M572">
        <v>1</v>
      </c>
      <c r="N572">
        <v>1</v>
      </c>
      <c r="O572">
        <v>0</v>
      </c>
      <c r="P572">
        <v>0</v>
      </c>
      <c r="Q572">
        <v>0</v>
      </c>
      <c r="R572">
        <v>0</v>
      </c>
      <c r="S572">
        <v>0</v>
      </c>
    </row>
    <row r="573" spans="1:19" x14ac:dyDescent="0.25">
      <c r="A573" t="s">
        <v>1307</v>
      </c>
      <c r="B573" t="str">
        <f>IF(ISERROR(VLOOKUP(Table6[[#This Row],[APPL_ID]],IO_Riparian[APP_ID],1,FALSE)),"","Y")</f>
        <v>Y</v>
      </c>
      <c r="C573" s="58" t="str">
        <f>IF(ISERROR(VLOOKUP(Table6[[#This Row],[APPL_ID]],Sheet1!$C$2:$C$9,1,FALSE)),"","Y")</f>
        <v/>
      </c>
      <c r="D573" s="58" t="str">
        <f>IF(COUNTA(#REF!)&gt;0,"","Y")</f>
        <v/>
      </c>
      <c r="E573" t="s">
        <v>1531</v>
      </c>
      <c r="F573" t="s">
        <v>1532</v>
      </c>
      <c r="G573" t="s">
        <v>1304</v>
      </c>
      <c r="H573">
        <v>1</v>
      </c>
      <c r="I573">
        <v>0</v>
      </c>
      <c r="J573">
        <v>1</v>
      </c>
      <c r="K573">
        <v>1</v>
      </c>
      <c r="L573">
        <v>1</v>
      </c>
      <c r="M573">
        <v>1</v>
      </c>
      <c r="N573">
        <v>1</v>
      </c>
      <c r="O573">
        <v>0</v>
      </c>
      <c r="P573">
        <v>0</v>
      </c>
      <c r="Q573">
        <v>0</v>
      </c>
      <c r="R573">
        <v>0</v>
      </c>
      <c r="S573">
        <v>0</v>
      </c>
    </row>
    <row r="574" spans="1:19" x14ac:dyDescent="0.25">
      <c r="A574" t="s">
        <v>166</v>
      </c>
      <c r="B574" t="str">
        <f>IF(ISERROR(VLOOKUP(Table6[[#This Row],[APPL_ID]],IO_Riparian[APP_ID],1,FALSE)),"","Y")</f>
        <v>Y</v>
      </c>
      <c r="C574" s="58" t="str">
        <f>IF(ISERROR(VLOOKUP(Table6[[#This Row],[APPL_ID]],Sheet1!$C$2:$C$9,1,FALSE)),"","Y")</f>
        <v/>
      </c>
      <c r="D574" s="58" t="str">
        <f>IF(COUNTA(#REF!)&gt;0,"","Y")</f>
        <v/>
      </c>
      <c r="E574" t="s">
        <v>1531</v>
      </c>
      <c r="F574" t="s">
        <v>1532</v>
      </c>
      <c r="G574" t="s">
        <v>167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</row>
    <row r="575" spans="1:19" x14ac:dyDescent="0.25">
      <c r="A575" t="s">
        <v>1303</v>
      </c>
      <c r="B575" t="str">
        <f>IF(ISERROR(VLOOKUP(Table6[[#This Row],[APPL_ID]],IO_Riparian[APP_ID],1,FALSE)),"","Y")</f>
        <v>Y</v>
      </c>
      <c r="C575" s="58" t="str">
        <f>IF(ISERROR(VLOOKUP(Table6[[#This Row],[APPL_ID]],Sheet1!$C$2:$C$9,1,FALSE)),"","Y")</f>
        <v/>
      </c>
      <c r="D575" s="58" t="str">
        <f>IF(COUNTA(#REF!)&gt;0,"","Y")</f>
        <v/>
      </c>
      <c r="E575" t="s">
        <v>1531</v>
      </c>
      <c r="F575" t="s">
        <v>1532</v>
      </c>
      <c r="G575" t="s">
        <v>1304</v>
      </c>
      <c r="H575">
        <v>1</v>
      </c>
      <c r="I575">
        <v>0</v>
      </c>
      <c r="J575">
        <v>0</v>
      </c>
      <c r="K575">
        <v>1</v>
      </c>
      <c r="L575">
        <v>1</v>
      </c>
      <c r="M575">
        <v>1</v>
      </c>
      <c r="N575">
        <v>1</v>
      </c>
      <c r="O575">
        <v>0</v>
      </c>
      <c r="P575">
        <v>0</v>
      </c>
      <c r="Q575">
        <v>0</v>
      </c>
      <c r="R575">
        <v>0</v>
      </c>
      <c r="S575">
        <v>0</v>
      </c>
    </row>
    <row r="576" spans="1:19" x14ac:dyDescent="0.25">
      <c r="A576" t="s">
        <v>606</v>
      </c>
      <c r="B576" t="str">
        <f>IF(ISERROR(VLOOKUP(Table6[[#This Row],[APPL_ID]],IO_Riparian[APP_ID],1,FALSE)),"","Y")</f>
        <v>Y</v>
      </c>
      <c r="C576" s="58" t="str">
        <f>IF(ISERROR(VLOOKUP(Table6[[#This Row],[APPL_ID]],Sheet1!$C$2:$C$9,1,FALSE)),"","Y")</f>
        <v/>
      </c>
      <c r="D576" s="58" t="str">
        <f>IF(COUNTA(#REF!)&gt;0,"","Y")</f>
        <v/>
      </c>
      <c r="E576" t="s">
        <v>1531</v>
      </c>
      <c r="F576" t="s">
        <v>1532</v>
      </c>
      <c r="G576" t="s">
        <v>607</v>
      </c>
      <c r="H576">
        <v>1</v>
      </c>
      <c r="I576">
        <v>1</v>
      </c>
      <c r="J576">
        <v>1</v>
      </c>
      <c r="K576">
        <v>1</v>
      </c>
      <c r="L576">
        <v>1</v>
      </c>
      <c r="M576">
        <v>1</v>
      </c>
      <c r="N576">
        <v>1</v>
      </c>
      <c r="O576">
        <v>1</v>
      </c>
      <c r="P576">
        <v>0</v>
      </c>
      <c r="Q576">
        <v>0</v>
      </c>
      <c r="R576">
        <v>0</v>
      </c>
      <c r="S576">
        <v>0</v>
      </c>
    </row>
    <row r="577" spans="1:19" x14ac:dyDescent="0.25">
      <c r="A577" t="s">
        <v>1305</v>
      </c>
      <c r="B577" t="str">
        <f>IF(ISERROR(VLOOKUP(Table6[[#This Row],[APPL_ID]],IO_Riparian[APP_ID],1,FALSE)),"","Y")</f>
        <v>Y</v>
      </c>
      <c r="C577" s="58" t="str">
        <f>IF(ISERROR(VLOOKUP(Table6[[#This Row],[APPL_ID]],Sheet1!$C$2:$C$9,1,FALSE)),"","Y")</f>
        <v/>
      </c>
      <c r="D577" s="58" t="str">
        <f>IF(COUNTA(#REF!)&gt;0,"","Y")</f>
        <v/>
      </c>
      <c r="E577" t="s">
        <v>1531</v>
      </c>
      <c r="F577" t="s">
        <v>1532</v>
      </c>
      <c r="G577" t="s">
        <v>1304</v>
      </c>
      <c r="H577">
        <v>0</v>
      </c>
      <c r="I577">
        <v>1</v>
      </c>
      <c r="J577">
        <v>1</v>
      </c>
      <c r="K577">
        <v>1</v>
      </c>
      <c r="L577">
        <v>1</v>
      </c>
      <c r="M577">
        <v>1</v>
      </c>
      <c r="N577">
        <v>1</v>
      </c>
      <c r="O577">
        <v>0</v>
      </c>
      <c r="P577">
        <v>0</v>
      </c>
      <c r="Q577">
        <v>0</v>
      </c>
      <c r="R577">
        <v>0</v>
      </c>
      <c r="S577">
        <v>0</v>
      </c>
    </row>
    <row r="578" spans="1:19" x14ac:dyDescent="0.25">
      <c r="A578" t="s">
        <v>1306</v>
      </c>
      <c r="B578" t="str">
        <f>IF(ISERROR(VLOOKUP(Table6[[#This Row],[APPL_ID]],IO_Riparian[APP_ID],1,FALSE)),"","Y")</f>
        <v>Y</v>
      </c>
      <c r="C578" s="58" t="str">
        <f>IF(ISERROR(VLOOKUP(Table6[[#This Row],[APPL_ID]],Sheet1!$C$2:$C$9,1,FALSE)),"","Y")</f>
        <v/>
      </c>
      <c r="D578" s="58" t="str">
        <f>IF(COUNTA(#REF!)&gt;0,"","Y")</f>
        <v/>
      </c>
      <c r="E578" t="s">
        <v>1531</v>
      </c>
      <c r="F578" t="s">
        <v>1532</v>
      </c>
      <c r="G578" t="s">
        <v>1294</v>
      </c>
      <c r="H578">
        <v>0</v>
      </c>
      <c r="I578">
        <v>1</v>
      </c>
      <c r="J578">
        <v>1</v>
      </c>
      <c r="K578">
        <v>1</v>
      </c>
      <c r="L578">
        <v>1</v>
      </c>
      <c r="M578">
        <v>1</v>
      </c>
      <c r="N578">
        <v>1</v>
      </c>
      <c r="O578">
        <v>0</v>
      </c>
      <c r="P578">
        <v>0</v>
      </c>
      <c r="Q578">
        <v>0</v>
      </c>
      <c r="R578">
        <v>0</v>
      </c>
      <c r="S578">
        <v>0</v>
      </c>
    </row>
    <row r="579" spans="1:19" x14ac:dyDescent="0.25">
      <c r="A579" t="s">
        <v>1109</v>
      </c>
      <c r="B579" t="str">
        <f>IF(ISERROR(VLOOKUP(Table6[[#This Row],[APPL_ID]],IO_Riparian[APP_ID],1,FALSE)),"","Y")</f>
        <v>Y</v>
      </c>
      <c r="C579" s="58" t="str">
        <f>IF(ISERROR(VLOOKUP(Table6[[#This Row],[APPL_ID]],Sheet1!$C$2:$C$9,1,FALSE)),"","Y")</f>
        <v/>
      </c>
      <c r="D579" s="58" t="str">
        <f>IF(COUNTA(#REF!)&gt;0,"","Y")</f>
        <v/>
      </c>
      <c r="E579" t="s">
        <v>1531</v>
      </c>
      <c r="F579" t="s">
        <v>1532</v>
      </c>
      <c r="G579" t="s">
        <v>788</v>
      </c>
      <c r="H579">
        <v>1</v>
      </c>
      <c r="I579">
        <v>1</v>
      </c>
      <c r="J579">
        <v>1</v>
      </c>
      <c r="K579">
        <v>1</v>
      </c>
      <c r="L579">
        <v>1</v>
      </c>
      <c r="M579">
        <v>1</v>
      </c>
      <c r="N579">
        <v>1</v>
      </c>
      <c r="O579">
        <v>1</v>
      </c>
      <c r="P579">
        <v>0</v>
      </c>
      <c r="Q579">
        <v>0</v>
      </c>
      <c r="R579">
        <v>0</v>
      </c>
      <c r="S579">
        <v>0</v>
      </c>
    </row>
    <row r="580" spans="1:19" x14ac:dyDescent="0.25">
      <c r="A580" t="s">
        <v>787</v>
      </c>
      <c r="B580" t="str">
        <f>IF(ISERROR(VLOOKUP(Table6[[#This Row],[APPL_ID]],IO_Riparian[APP_ID],1,FALSE)),"","Y")</f>
        <v>Y</v>
      </c>
      <c r="C580" s="58" t="str">
        <f>IF(ISERROR(VLOOKUP(Table6[[#This Row],[APPL_ID]],Sheet1!$C$2:$C$9,1,FALSE)),"","Y")</f>
        <v/>
      </c>
      <c r="D580" s="58" t="str">
        <f>IF(COUNTA(#REF!)&gt;0,"","Y")</f>
        <v/>
      </c>
      <c r="E580" t="s">
        <v>1531</v>
      </c>
      <c r="F580" t="s">
        <v>1532</v>
      </c>
      <c r="G580" t="s">
        <v>788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</row>
    <row r="581" spans="1:19" x14ac:dyDescent="0.25">
      <c r="A581" t="s">
        <v>774</v>
      </c>
      <c r="B581" t="str">
        <f>IF(ISERROR(VLOOKUP(Table6[[#This Row],[APPL_ID]],IO_Riparian[APP_ID],1,FALSE)),"","Y")</f>
        <v>Y</v>
      </c>
      <c r="C581" s="58" t="str">
        <f>IF(ISERROR(VLOOKUP(Table6[[#This Row],[APPL_ID]],Sheet1!$C$2:$C$9,1,FALSE)),"","Y")</f>
        <v/>
      </c>
      <c r="D581" s="58" t="str">
        <f>IF(COUNTA(#REF!)&gt;0,"","Y")</f>
        <v/>
      </c>
      <c r="E581" t="s">
        <v>1531</v>
      </c>
      <c r="F581" t="s">
        <v>1532</v>
      </c>
      <c r="G581" t="s">
        <v>775</v>
      </c>
      <c r="H581">
        <v>1</v>
      </c>
      <c r="I581">
        <v>1</v>
      </c>
      <c r="J581">
        <v>1</v>
      </c>
      <c r="K581">
        <v>1</v>
      </c>
      <c r="L581">
        <v>1</v>
      </c>
      <c r="M581">
        <v>1</v>
      </c>
      <c r="N581">
        <v>1</v>
      </c>
      <c r="O581">
        <v>1</v>
      </c>
      <c r="P581">
        <v>0</v>
      </c>
      <c r="Q581">
        <v>0</v>
      </c>
      <c r="R581">
        <v>0</v>
      </c>
      <c r="S581">
        <v>0</v>
      </c>
    </row>
    <row r="582" spans="1:19" x14ac:dyDescent="0.25">
      <c r="A582" t="s">
        <v>54</v>
      </c>
      <c r="B582" t="str">
        <f>IF(ISERROR(VLOOKUP(Table6[[#This Row],[APPL_ID]],IO_Riparian[APP_ID],1,FALSE)),"","Y")</f>
        <v>Y</v>
      </c>
      <c r="C582" s="58" t="str">
        <f>IF(ISERROR(VLOOKUP(Table6[[#This Row],[APPL_ID]],Sheet1!$C$2:$C$9,1,FALSE)),"","Y")</f>
        <v/>
      </c>
      <c r="D582" s="58" t="str">
        <f>IF(COUNTA(#REF!)&gt;0,"","Y")</f>
        <v/>
      </c>
      <c r="E582" t="s">
        <v>1531</v>
      </c>
      <c r="F582" t="s">
        <v>1532</v>
      </c>
      <c r="G582" t="s">
        <v>55</v>
      </c>
      <c r="H582">
        <v>0</v>
      </c>
      <c r="I582">
        <v>0</v>
      </c>
      <c r="J582">
        <v>1</v>
      </c>
      <c r="K582">
        <v>1</v>
      </c>
      <c r="L582">
        <v>1</v>
      </c>
      <c r="M582">
        <v>1</v>
      </c>
      <c r="N582">
        <v>1</v>
      </c>
      <c r="O582">
        <v>1</v>
      </c>
      <c r="P582">
        <v>0</v>
      </c>
      <c r="Q582">
        <v>0</v>
      </c>
      <c r="R582">
        <v>0</v>
      </c>
      <c r="S582">
        <v>0</v>
      </c>
    </row>
    <row r="583" spans="1:19" x14ac:dyDescent="0.25">
      <c r="A583" t="s">
        <v>696</v>
      </c>
      <c r="B583" t="str">
        <f>IF(ISERROR(VLOOKUP(Table6[[#This Row],[APPL_ID]],IO_Riparian[APP_ID],1,FALSE)),"","Y")</f>
        <v>Y</v>
      </c>
      <c r="C583" s="58" t="str">
        <f>IF(ISERROR(VLOOKUP(Table6[[#This Row],[APPL_ID]],Sheet1!$C$2:$C$9,1,FALSE)),"","Y")</f>
        <v/>
      </c>
      <c r="D583" s="58" t="str">
        <f>IF(COUNTA(#REF!)&gt;0,"","Y")</f>
        <v/>
      </c>
      <c r="E583" t="s">
        <v>1531</v>
      </c>
      <c r="F583" t="s">
        <v>1533</v>
      </c>
      <c r="G583" t="s">
        <v>697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</row>
    <row r="584" spans="1:19" x14ac:dyDescent="0.25">
      <c r="A584" t="s">
        <v>728</v>
      </c>
      <c r="B584" t="str">
        <f>IF(ISERROR(VLOOKUP(Table6[[#This Row],[APPL_ID]],IO_Riparian[APP_ID],1,FALSE)),"","Y")</f>
        <v>Y</v>
      </c>
      <c r="C584" s="58" t="str">
        <f>IF(ISERROR(VLOOKUP(Table6[[#This Row],[APPL_ID]],Sheet1!$C$2:$C$9,1,FALSE)),"","Y")</f>
        <v/>
      </c>
      <c r="D584" s="58" t="str">
        <f>IF(COUNTA(#REF!)&gt;0,"","Y")</f>
        <v/>
      </c>
      <c r="E584" t="s">
        <v>1531</v>
      </c>
      <c r="F584" t="s">
        <v>1532</v>
      </c>
      <c r="G584" t="s">
        <v>729</v>
      </c>
      <c r="H584">
        <v>1</v>
      </c>
      <c r="I584">
        <v>1</v>
      </c>
      <c r="J584">
        <v>1</v>
      </c>
      <c r="K584">
        <v>1</v>
      </c>
      <c r="L584">
        <v>1</v>
      </c>
      <c r="M584">
        <v>1</v>
      </c>
      <c r="N584">
        <v>1</v>
      </c>
      <c r="O584">
        <v>1</v>
      </c>
      <c r="P584">
        <v>1</v>
      </c>
      <c r="Q584">
        <v>0</v>
      </c>
      <c r="R584">
        <v>0</v>
      </c>
      <c r="S584">
        <v>0</v>
      </c>
    </row>
    <row r="585" spans="1:19" x14ac:dyDescent="0.25">
      <c r="A585" t="s">
        <v>168</v>
      </c>
      <c r="B585" t="str">
        <f>IF(ISERROR(VLOOKUP(Table6[[#This Row],[APPL_ID]],IO_Riparian[APP_ID],1,FALSE)),"","Y")</f>
        <v>Y</v>
      </c>
      <c r="C585" s="58" t="str">
        <f>IF(ISERROR(VLOOKUP(Table6[[#This Row],[APPL_ID]],Sheet1!$C$2:$C$9,1,FALSE)),"","Y")</f>
        <v/>
      </c>
      <c r="D585" s="58" t="str">
        <f>IF(COUNTA(#REF!)&gt;0,"","Y")</f>
        <v/>
      </c>
      <c r="E585" t="s">
        <v>1531</v>
      </c>
      <c r="F585" t="s">
        <v>1532</v>
      </c>
      <c r="G585" t="s">
        <v>169</v>
      </c>
      <c r="H585">
        <v>0</v>
      </c>
      <c r="I585">
        <v>0</v>
      </c>
      <c r="J585">
        <v>0</v>
      </c>
      <c r="K585">
        <v>1</v>
      </c>
      <c r="L585">
        <v>1</v>
      </c>
      <c r="M585">
        <v>1</v>
      </c>
      <c r="N585">
        <v>1</v>
      </c>
      <c r="O585">
        <v>0</v>
      </c>
      <c r="P585">
        <v>0</v>
      </c>
      <c r="Q585">
        <v>0</v>
      </c>
      <c r="R585">
        <v>0</v>
      </c>
      <c r="S585">
        <v>0</v>
      </c>
    </row>
    <row r="586" spans="1:19" x14ac:dyDescent="0.25">
      <c r="A586" t="s">
        <v>1313</v>
      </c>
      <c r="B586" t="str">
        <f>IF(ISERROR(VLOOKUP(Table6[[#This Row],[APPL_ID]],IO_Riparian[APP_ID],1,FALSE)),"","Y")</f>
        <v>Y</v>
      </c>
      <c r="C586" s="58" t="str">
        <f>IF(ISERROR(VLOOKUP(Table6[[#This Row],[APPL_ID]],Sheet1!$C$2:$C$9,1,FALSE)),"","Y")</f>
        <v/>
      </c>
      <c r="D586" s="58" t="str">
        <f>IF(COUNTA(#REF!)&gt;0,"","Y")</f>
        <v/>
      </c>
      <c r="E586" t="s">
        <v>1531</v>
      </c>
      <c r="F586" t="s">
        <v>1532</v>
      </c>
      <c r="G586" t="s">
        <v>1294</v>
      </c>
      <c r="H586">
        <v>1</v>
      </c>
      <c r="I586">
        <v>0</v>
      </c>
      <c r="J586">
        <v>1</v>
      </c>
      <c r="K586">
        <v>1</v>
      </c>
      <c r="L586">
        <v>1</v>
      </c>
      <c r="M586">
        <v>1</v>
      </c>
      <c r="N586">
        <v>1</v>
      </c>
      <c r="O586">
        <v>0</v>
      </c>
      <c r="P586">
        <v>0</v>
      </c>
      <c r="Q586">
        <v>0</v>
      </c>
      <c r="R586">
        <v>0</v>
      </c>
      <c r="S586">
        <v>0</v>
      </c>
    </row>
    <row r="587" spans="1:19" x14ac:dyDescent="0.25">
      <c r="A587" t="s">
        <v>1308</v>
      </c>
      <c r="B587" t="str">
        <f>IF(ISERROR(VLOOKUP(Table6[[#This Row],[APPL_ID]],IO_Riparian[APP_ID],1,FALSE)),"","Y")</f>
        <v>Y</v>
      </c>
      <c r="C587" s="58" t="str">
        <f>IF(ISERROR(VLOOKUP(Table6[[#This Row],[APPL_ID]],Sheet1!$C$2:$C$9,1,FALSE)),"","Y")</f>
        <v/>
      </c>
      <c r="D587" s="58" t="str">
        <f>IF(COUNTA(#REF!)&gt;0,"","Y")</f>
        <v/>
      </c>
      <c r="E587" t="s">
        <v>1531</v>
      </c>
      <c r="F587" t="s">
        <v>1532</v>
      </c>
      <c r="G587" t="s">
        <v>1294</v>
      </c>
      <c r="H587">
        <v>1</v>
      </c>
      <c r="I587">
        <v>0</v>
      </c>
      <c r="J587">
        <v>1</v>
      </c>
      <c r="K587">
        <v>1</v>
      </c>
      <c r="L587">
        <v>1</v>
      </c>
      <c r="M587">
        <v>1</v>
      </c>
      <c r="N587">
        <v>1</v>
      </c>
      <c r="O587">
        <v>0</v>
      </c>
      <c r="P587">
        <v>0</v>
      </c>
      <c r="Q587">
        <v>0</v>
      </c>
      <c r="R587">
        <v>0</v>
      </c>
      <c r="S587">
        <v>0</v>
      </c>
    </row>
    <row r="588" spans="1:19" x14ac:dyDescent="0.25">
      <c r="A588" t="s">
        <v>1314</v>
      </c>
      <c r="B588" t="str">
        <f>IF(ISERROR(VLOOKUP(Table6[[#This Row],[APPL_ID]],IO_Riparian[APP_ID],1,FALSE)),"","Y")</f>
        <v>Y</v>
      </c>
      <c r="C588" s="58" t="str">
        <f>IF(ISERROR(VLOOKUP(Table6[[#This Row],[APPL_ID]],Sheet1!$C$2:$C$9,1,FALSE)),"","Y")</f>
        <v/>
      </c>
      <c r="D588" s="58" t="str">
        <f>IF(COUNTA(#REF!)&gt;0,"","Y")</f>
        <v/>
      </c>
      <c r="E588" t="s">
        <v>1531</v>
      </c>
      <c r="F588" t="s">
        <v>1532</v>
      </c>
      <c r="G588" t="s">
        <v>1294</v>
      </c>
      <c r="H588">
        <v>1</v>
      </c>
      <c r="I588">
        <v>0</v>
      </c>
      <c r="J588">
        <v>1</v>
      </c>
      <c r="K588">
        <v>1</v>
      </c>
      <c r="L588">
        <v>1</v>
      </c>
      <c r="M588">
        <v>1</v>
      </c>
      <c r="N588">
        <v>1</v>
      </c>
      <c r="O588">
        <v>0</v>
      </c>
      <c r="P588">
        <v>0</v>
      </c>
      <c r="Q588">
        <v>0</v>
      </c>
      <c r="R588">
        <v>0</v>
      </c>
      <c r="S588">
        <v>0</v>
      </c>
    </row>
    <row r="589" spans="1:19" x14ac:dyDescent="0.25">
      <c r="A589" t="s">
        <v>1293</v>
      </c>
      <c r="B589" t="str">
        <f>IF(ISERROR(VLOOKUP(Table6[[#This Row],[APPL_ID]],IO_Riparian[APP_ID],1,FALSE)),"","Y")</f>
        <v>Y</v>
      </c>
      <c r="C589" s="58" t="str">
        <f>IF(ISERROR(VLOOKUP(Table6[[#This Row],[APPL_ID]],Sheet1!$C$2:$C$9,1,FALSE)),"","Y")</f>
        <v/>
      </c>
      <c r="D589" s="58" t="str">
        <f>IF(COUNTA(#REF!)&gt;0,"","Y")</f>
        <v/>
      </c>
      <c r="E589" t="s">
        <v>1531</v>
      </c>
      <c r="F589" t="s">
        <v>1532</v>
      </c>
      <c r="G589" t="s">
        <v>1294</v>
      </c>
      <c r="H589">
        <v>0</v>
      </c>
      <c r="I589">
        <v>0</v>
      </c>
      <c r="J589">
        <v>1</v>
      </c>
      <c r="K589">
        <v>1</v>
      </c>
      <c r="L589">
        <v>1</v>
      </c>
      <c r="M589">
        <v>1</v>
      </c>
      <c r="N589">
        <v>1</v>
      </c>
      <c r="O589">
        <v>0</v>
      </c>
      <c r="P589">
        <v>0</v>
      </c>
      <c r="Q589">
        <v>0</v>
      </c>
      <c r="R589">
        <v>0</v>
      </c>
      <c r="S589">
        <v>0</v>
      </c>
    </row>
    <row r="590" spans="1:19" x14ac:dyDescent="0.25">
      <c r="A590" t="s">
        <v>1295</v>
      </c>
      <c r="B590" t="str">
        <f>IF(ISERROR(VLOOKUP(Table6[[#This Row],[APPL_ID]],IO_Riparian[APP_ID],1,FALSE)),"","Y")</f>
        <v>Y</v>
      </c>
      <c r="C590" s="58" t="str">
        <f>IF(ISERROR(VLOOKUP(Table6[[#This Row],[APPL_ID]],Sheet1!$C$2:$C$9,1,FALSE)),"","Y")</f>
        <v/>
      </c>
      <c r="D590" s="58" t="str">
        <f>IF(COUNTA(#REF!)&gt;0,"","Y")</f>
        <v/>
      </c>
      <c r="E590" t="s">
        <v>1531</v>
      </c>
      <c r="F590" t="s">
        <v>1532</v>
      </c>
      <c r="G590" t="s">
        <v>1294</v>
      </c>
      <c r="H590">
        <v>0</v>
      </c>
      <c r="I590">
        <v>0</v>
      </c>
      <c r="J590">
        <v>1</v>
      </c>
      <c r="K590">
        <v>1</v>
      </c>
      <c r="L590">
        <v>1</v>
      </c>
      <c r="M590">
        <v>1</v>
      </c>
      <c r="N590">
        <v>1</v>
      </c>
      <c r="O590">
        <v>0</v>
      </c>
      <c r="P590">
        <v>0</v>
      </c>
      <c r="Q590">
        <v>0</v>
      </c>
      <c r="R590">
        <v>0</v>
      </c>
      <c r="S590">
        <v>0</v>
      </c>
    </row>
    <row r="591" spans="1:19" x14ac:dyDescent="0.25">
      <c r="A591" t="s">
        <v>1301</v>
      </c>
      <c r="B591" t="str">
        <f>IF(ISERROR(VLOOKUP(Table6[[#This Row],[APPL_ID]],IO_Riparian[APP_ID],1,FALSE)),"","Y")</f>
        <v>Y</v>
      </c>
      <c r="C591" s="58" t="str">
        <f>IF(ISERROR(VLOOKUP(Table6[[#This Row],[APPL_ID]],Sheet1!$C$2:$C$9,1,FALSE)),"","Y")</f>
        <v/>
      </c>
      <c r="D591" s="58" t="str">
        <f>IF(COUNTA(#REF!)&gt;0,"","Y")</f>
        <v/>
      </c>
      <c r="E591" t="s">
        <v>1531</v>
      </c>
      <c r="F591" t="s">
        <v>1532</v>
      </c>
      <c r="G591" t="s">
        <v>1302</v>
      </c>
      <c r="H591">
        <v>1</v>
      </c>
      <c r="I591">
        <v>1</v>
      </c>
      <c r="J591">
        <v>1</v>
      </c>
      <c r="K591">
        <v>1</v>
      </c>
      <c r="L591">
        <v>1</v>
      </c>
      <c r="M591">
        <v>1</v>
      </c>
      <c r="N591">
        <v>1</v>
      </c>
      <c r="O591">
        <v>0</v>
      </c>
      <c r="P591">
        <v>0</v>
      </c>
      <c r="Q591">
        <v>0</v>
      </c>
      <c r="R591">
        <v>0</v>
      </c>
      <c r="S591">
        <v>0</v>
      </c>
    </row>
    <row r="592" spans="1:19" x14ac:dyDescent="0.25">
      <c r="A592" t="s">
        <v>1312</v>
      </c>
      <c r="B592" t="str">
        <f>IF(ISERROR(VLOOKUP(Table6[[#This Row],[APPL_ID]],IO_Riparian[APP_ID],1,FALSE)),"","Y")</f>
        <v>Y</v>
      </c>
      <c r="C592" s="58" t="str">
        <f>IF(ISERROR(VLOOKUP(Table6[[#This Row],[APPL_ID]],Sheet1!$C$2:$C$9,1,FALSE)),"","Y")</f>
        <v/>
      </c>
      <c r="D592" s="58" t="str">
        <f>IF(COUNTA(#REF!)&gt;0,"","Y")</f>
        <v/>
      </c>
      <c r="E592" t="s">
        <v>1531</v>
      </c>
      <c r="F592" t="s">
        <v>1532</v>
      </c>
      <c r="G592" t="s">
        <v>1294</v>
      </c>
      <c r="H592">
        <v>1</v>
      </c>
      <c r="I592">
        <v>0</v>
      </c>
      <c r="J592">
        <v>1</v>
      </c>
      <c r="K592">
        <v>1</v>
      </c>
      <c r="L592">
        <v>1</v>
      </c>
      <c r="M592">
        <v>1</v>
      </c>
      <c r="N592">
        <v>1</v>
      </c>
      <c r="O592">
        <v>0</v>
      </c>
      <c r="P592">
        <v>0</v>
      </c>
      <c r="Q592">
        <v>0</v>
      </c>
      <c r="R592">
        <v>0</v>
      </c>
      <c r="S592">
        <v>0</v>
      </c>
    </row>
    <row r="593" spans="1:19" x14ac:dyDescent="0.25">
      <c r="A593" t="s">
        <v>1309</v>
      </c>
      <c r="B593" t="str">
        <f>IF(ISERROR(VLOOKUP(Table6[[#This Row],[APPL_ID]],IO_Riparian[APP_ID],1,FALSE)),"","Y")</f>
        <v>Y</v>
      </c>
      <c r="C593" s="58" t="str">
        <f>IF(ISERROR(VLOOKUP(Table6[[#This Row],[APPL_ID]],Sheet1!$C$2:$C$9,1,FALSE)),"","Y")</f>
        <v/>
      </c>
      <c r="D593" s="58" t="str">
        <f>IF(COUNTA(#REF!)&gt;0,"","Y")</f>
        <v/>
      </c>
      <c r="E593" t="s">
        <v>1531</v>
      </c>
      <c r="F593" t="s">
        <v>1532</v>
      </c>
      <c r="G593" t="s">
        <v>1304</v>
      </c>
      <c r="H593">
        <v>1</v>
      </c>
      <c r="I593">
        <v>0</v>
      </c>
      <c r="J593">
        <v>1</v>
      </c>
      <c r="K593">
        <v>1</v>
      </c>
      <c r="L593">
        <v>1</v>
      </c>
      <c r="M593">
        <v>1</v>
      </c>
      <c r="N593">
        <v>1</v>
      </c>
      <c r="O593">
        <v>0</v>
      </c>
      <c r="P593">
        <v>0</v>
      </c>
      <c r="Q593">
        <v>0</v>
      </c>
      <c r="R593">
        <v>0</v>
      </c>
      <c r="S593">
        <v>0</v>
      </c>
    </row>
    <row r="594" spans="1:19" x14ac:dyDescent="0.25">
      <c r="A594" t="s">
        <v>702</v>
      </c>
      <c r="B594" t="str">
        <f>IF(ISERROR(VLOOKUP(Table6[[#This Row],[APPL_ID]],IO_Riparian[APP_ID],1,FALSE)),"","Y")</f>
        <v>Y</v>
      </c>
      <c r="C594" s="58" t="str">
        <f>IF(ISERROR(VLOOKUP(Table6[[#This Row],[APPL_ID]],Sheet1!$C$2:$C$9,1,FALSE)),"","Y")</f>
        <v/>
      </c>
      <c r="D594" s="58" t="str">
        <f>IF(COUNTA(#REF!)&gt;0,"","Y")</f>
        <v/>
      </c>
      <c r="E594" t="s">
        <v>1531</v>
      </c>
      <c r="F594" t="s">
        <v>1532</v>
      </c>
      <c r="G594" t="s">
        <v>660</v>
      </c>
      <c r="H594">
        <v>0</v>
      </c>
      <c r="I594">
        <v>0</v>
      </c>
      <c r="J594">
        <v>1</v>
      </c>
      <c r="K594">
        <v>1</v>
      </c>
      <c r="L594">
        <v>1</v>
      </c>
      <c r="M594">
        <v>1</v>
      </c>
      <c r="N594">
        <v>1</v>
      </c>
      <c r="O594">
        <v>1</v>
      </c>
      <c r="P594">
        <v>0</v>
      </c>
      <c r="Q594">
        <v>0</v>
      </c>
      <c r="R594">
        <v>0</v>
      </c>
      <c r="S594">
        <v>0</v>
      </c>
    </row>
    <row r="595" spans="1:19" x14ac:dyDescent="0.25">
      <c r="A595" t="s">
        <v>1311</v>
      </c>
      <c r="B595" t="str">
        <f>IF(ISERROR(VLOOKUP(Table6[[#This Row],[APPL_ID]],IO_Riparian[APP_ID],1,FALSE)),"","Y")</f>
        <v>Y</v>
      </c>
      <c r="C595" s="58" t="str">
        <f>IF(ISERROR(VLOOKUP(Table6[[#This Row],[APPL_ID]],Sheet1!$C$2:$C$9,1,FALSE)),"","Y")</f>
        <v/>
      </c>
      <c r="D595" s="58" t="str">
        <f>IF(COUNTA(#REF!)&gt;0,"","Y")</f>
        <v/>
      </c>
      <c r="E595" t="s">
        <v>1531</v>
      </c>
      <c r="F595" t="s">
        <v>1532</v>
      </c>
      <c r="G595" t="s">
        <v>1304</v>
      </c>
      <c r="H595">
        <v>1</v>
      </c>
      <c r="I595">
        <v>0</v>
      </c>
      <c r="J595">
        <v>1</v>
      </c>
      <c r="K595">
        <v>1</v>
      </c>
      <c r="L595">
        <v>1</v>
      </c>
      <c r="M595">
        <v>1</v>
      </c>
      <c r="N595">
        <v>1</v>
      </c>
      <c r="O595">
        <v>0</v>
      </c>
      <c r="P595">
        <v>0</v>
      </c>
      <c r="Q595">
        <v>0</v>
      </c>
      <c r="R595">
        <v>0</v>
      </c>
      <c r="S595">
        <v>0</v>
      </c>
    </row>
    <row r="596" spans="1:19" x14ac:dyDescent="0.25">
      <c r="A596" t="s">
        <v>1357</v>
      </c>
      <c r="B596" t="str">
        <f>IF(ISERROR(VLOOKUP(Table6[[#This Row],[APPL_ID]],IO_Riparian[APP_ID],1,FALSE)),"","Y")</f>
        <v>Y</v>
      </c>
      <c r="C596" s="58" t="str">
        <f>IF(ISERROR(VLOOKUP(Table6[[#This Row],[APPL_ID]],Sheet1!$C$2:$C$9,1,FALSE)),"","Y")</f>
        <v/>
      </c>
      <c r="D596" s="58" t="str">
        <f>IF(COUNTA(#REF!)&gt;0,"","Y")</f>
        <v/>
      </c>
      <c r="E596" t="s">
        <v>1531</v>
      </c>
      <c r="F596" t="s">
        <v>1533</v>
      </c>
      <c r="G596" t="s">
        <v>1358</v>
      </c>
      <c r="H596">
        <v>0</v>
      </c>
      <c r="I596">
        <v>0</v>
      </c>
      <c r="J596">
        <v>0</v>
      </c>
      <c r="K596">
        <v>1</v>
      </c>
      <c r="L596">
        <v>1</v>
      </c>
      <c r="M596">
        <v>1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</row>
    <row r="597" spans="1:19" x14ac:dyDescent="0.25">
      <c r="A597" t="s">
        <v>1144</v>
      </c>
      <c r="B597" t="str">
        <f>IF(ISERROR(VLOOKUP(Table6[[#This Row],[APPL_ID]],IO_Riparian[APP_ID],1,FALSE)),"","Y")</f>
        <v>Y</v>
      </c>
      <c r="C597" s="58" t="str">
        <f>IF(ISERROR(VLOOKUP(Table6[[#This Row],[APPL_ID]],Sheet1!$C$2:$C$9,1,FALSE)),"","Y")</f>
        <v/>
      </c>
      <c r="D597" s="58" t="str">
        <f>IF(COUNTA(#REF!)&gt;0,"","Y")</f>
        <v/>
      </c>
      <c r="E597" t="s">
        <v>1531</v>
      </c>
      <c r="F597" t="s">
        <v>1532</v>
      </c>
      <c r="G597" t="s">
        <v>660</v>
      </c>
      <c r="H597">
        <v>1</v>
      </c>
      <c r="I597">
        <v>1</v>
      </c>
      <c r="J597">
        <v>1</v>
      </c>
      <c r="K597">
        <v>1</v>
      </c>
      <c r="L597">
        <v>1</v>
      </c>
      <c r="M597">
        <v>1</v>
      </c>
      <c r="N597">
        <v>1</v>
      </c>
      <c r="O597">
        <v>1</v>
      </c>
      <c r="P597">
        <v>0</v>
      </c>
      <c r="Q597">
        <v>0</v>
      </c>
      <c r="R597">
        <v>0</v>
      </c>
      <c r="S597">
        <v>0</v>
      </c>
    </row>
    <row r="598" spans="1:19" x14ac:dyDescent="0.25">
      <c r="A598" t="s">
        <v>704</v>
      </c>
      <c r="B598" t="str">
        <f>IF(ISERROR(VLOOKUP(Table6[[#This Row],[APPL_ID]],IO_Riparian[APP_ID],1,FALSE)),"","Y")</f>
        <v>Y</v>
      </c>
      <c r="C598" s="58" t="str">
        <f>IF(ISERROR(VLOOKUP(Table6[[#This Row],[APPL_ID]],Sheet1!$C$2:$C$9,1,FALSE)),"","Y")</f>
        <v/>
      </c>
      <c r="D598" s="58" t="str">
        <f>IF(COUNTA(#REF!)&gt;0,"","Y")</f>
        <v/>
      </c>
      <c r="E598" t="s">
        <v>1531</v>
      </c>
      <c r="F598" t="s">
        <v>1532</v>
      </c>
      <c r="G598" t="s">
        <v>660</v>
      </c>
      <c r="H598">
        <v>0</v>
      </c>
      <c r="I598">
        <v>1</v>
      </c>
      <c r="J598">
        <v>1</v>
      </c>
      <c r="K598">
        <v>1</v>
      </c>
      <c r="L598">
        <v>1</v>
      </c>
      <c r="M598">
        <v>1</v>
      </c>
      <c r="N598">
        <v>1</v>
      </c>
      <c r="O598">
        <v>1</v>
      </c>
      <c r="P598">
        <v>0</v>
      </c>
      <c r="Q598">
        <v>0</v>
      </c>
      <c r="R598">
        <v>0</v>
      </c>
      <c r="S598">
        <v>0</v>
      </c>
    </row>
    <row r="599" spans="1:19" x14ac:dyDescent="0.25">
      <c r="A599" t="s">
        <v>1192</v>
      </c>
      <c r="B599" t="str">
        <f>IF(ISERROR(VLOOKUP(Table6[[#This Row],[APPL_ID]],IO_Riparian[APP_ID],1,FALSE)),"","Y")</f>
        <v>Y</v>
      </c>
      <c r="C599" s="58" t="str">
        <f>IF(ISERROR(VLOOKUP(Table6[[#This Row],[APPL_ID]],Sheet1!$C$2:$C$9,1,FALSE)),"","Y")</f>
        <v/>
      </c>
      <c r="D599" s="58" t="str">
        <f>IF(COUNTA(#REF!)&gt;0,"","Y")</f>
        <v/>
      </c>
      <c r="E599" t="s">
        <v>1531</v>
      </c>
      <c r="F599" t="s">
        <v>1533</v>
      </c>
      <c r="G599" t="s">
        <v>1193</v>
      </c>
      <c r="H599">
        <v>0</v>
      </c>
      <c r="I599">
        <v>0</v>
      </c>
      <c r="J599">
        <v>0</v>
      </c>
      <c r="K599">
        <v>67</v>
      </c>
      <c r="L599">
        <v>67</v>
      </c>
      <c r="M599">
        <v>67</v>
      </c>
      <c r="N599">
        <v>67</v>
      </c>
      <c r="O599">
        <v>0</v>
      </c>
      <c r="P599">
        <v>0</v>
      </c>
      <c r="Q599">
        <v>0</v>
      </c>
      <c r="R599">
        <v>0</v>
      </c>
      <c r="S599">
        <v>0</v>
      </c>
    </row>
    <row r="600" spans="1:19" x14ac:dyDescent="0.25">
      <c r="A600" t="s">
        <v>711</v>
      </c>
      <c r="B600" t="str">
        <f>IF(ISERROR(VLOOKUP(Table6[[#This Row],[APPL_ID]],IO_Riparian[APP_ID],1,FALSE)),"","Y")</f>
        <v>Y</v>
      </c>
      <c r="C600" s="58" t="str">
        <f>IF(ISERROR(VLOOKUP(Table6[[#This Row],[APPL_ID]],Sheet1!$C$2:$C$9,1,FALSE)),"","Y")</f>
        <v/>
      </c>
      <c r="D600" s="58" t="str">
        <f>IF(COUNTA(#REF!)&gt;0,"","Y")</f>
        <v/>
      </c>
      <c r="E600" t="s">
        <v>1531</v>
      </c>
      <c r="F600" t="s">
        <v>1532</v>
      </c>
      <c r="G600" t="s">
        <v>660</v>
      </c>
      <c r="H600">
        <v>1</v>
      </c>
      <c r="I600">
        <v>1</v>
      </c>
      <c r="J600">
        <v>1</v>
      </c>
      <c r="K600">
        <v>1</v>
      </c>
      <c r="L600">
        <v>1</v>
      </c>
      <c r="M600">
        <v>1</v>
      </c>
      <c r="N600">
        <v>1</v>
      </c>
      <c r="O600">
        <v>1</v>
      </c>
      <c r="P600">
        <v>0</v>
      </c>
      <c r="Q600">
        <v>0</v>
      </c>
      <c r="R600">
        <v>0</v>
      </c>
      <c r="S600">
        <v>0</v>
      </c>
    </row>
    <row r="601" spans="1:19" x14ac:dyDescent="0.25">
      <c r="A601" t="s">
        <v>709</v>
      </c>
      <c r="B601" t="str">
        <f>IF(ISERROR(VLOOKUP(Table6[[#This Row],[APPL_ID]],IO_Riparian[APP_ID],1,FALSE)),"","Y")</f>
        <v>Y</v>
      </c>
      <c r="C601" s="58" t="str">
        <f>IF(ISERROR(VLOOKUP(Table6[[#This Row],[APPL_ID]],Sheet1!$C$2:$C$9,1,FALSE)),"","Y")</f>
        <v/>
      </c>
      <c r="D601" s="58" t="str">
        <f>IF(COUNTA(#REF!)&gt;0,"","Y")</f>
        <v/>
      </c>
      <c r="E601" t="s">
        <v>1531</v>
      </c>
      <c r="F601" t="s">
        <v>1532</v>
      </c>
      <c r="G601" t="s">
        <v>660</v>
      </c>
      <c r="H601">
        <v>1</v>
      </c>
      <c r="I601">
        <v>1</v>
      </c>
      <c r="J601">
        <v>1</v>
      </c>
      <c r="K601">
        <v>1</v>
      </c>
      <c r="L601">
        <v>1</v>
      </c>
      <c r="M601">
        <v>1</v>
      </c>
      <c r="N601">
        <v>1</v>
      </c>
      <c r="O601">
        <v>1</v>
      </c>
      <c r="P601">
        <v>0</v>
      </c>
      <c r="Q601">
        <v>0</v>
      </c>
      <c r="R601">
        <v>0</v>
      </c>
      <c r="S601">
        <v>0</v>
      </c>
    </row>
    <row r="602" spans="1:19" x14ac:dyDescent="0.25">
      <c r="A602" t="s">
        <v>724</v>
      </c>
      <c r="B602" t="str">
        <f>IF(ISERROR(VLOOKUP(Table6[[#This Row],[APPL_ID]],IO_Riparian[APP_ID],1,FALSE)),"","Y")</f>
        <v>Y</v>
      </c>
      <c r="C602" s="58" t="str">
        <f>IF(ISERROR(VLOOKUP(Table6[[#This Row],[APPL_ID]],Sheet1!$C$2:$C$9,1,FALSE)),"","Y")</f>
        <v/>
      </c>
      <c r="D602" s="58" t="str">
        <f>IF(COUNTA(#REF!)&gt;0,"","Y")</f>
        <v/>
      </c>
      <c r="E602" t="s">
        <v>1531</v>
      </c>
      <c r="F602" t="s">
        <v>1532</v>
      </c>
      <c r="G602" t="s">
        <v>660</v>
      </c>
      <c r="H602">
        <v>1</v>
      </c>
      <c r="I602">
        <v>1</v>
      </c>
      <c r="J602">
        <v>1</v>
      </c>
      <c r="K602">
        <v>1</v>
      </c>
      <c r="L602">
        <v>1</v>
      </c>
      <c r="M602">
        <v>1</v>
      </c>
      <c r="N602">
        <v>1</v>
      </c>
      <c r="O602">
        <v>1</v>
      </c>
      <c r="P602">
        <v>0</v>
      </c>
      <c r="Q602">
        <v>0</v>
      </c>
      <c r="R602">
        <v>0</v>
      </c>
      <c r="S602">
        <v>0</v>
      </c>
    </row>
    <row r="603" spans="1:19" x14ac:dyDescent="0.25">
      <c r="A603" t="s">
        <v>1402</v>
      </c>
      <c r="B603" t="str">
        <f>IF(ISERROR(VLOOKUP(Table6[[#This Row],[APPL_ID]],IO_Riparian[APP_ID],1,FALSE)),"","Y")</f>
        <v>Y</v>
      </c>
      <c r="C603" s="58" t="str">
        <f>IF(ISERROR(VLOOKUP(Table6[[#This Row],[APPL_ID]],Sheet1!$C$2:$C$9,1,FALSE)),"","Y")</f>
        <v/>
      </c>
      <c r="D603" s="58" t="str">
        <f>IF(COUNTA(#REF!)&gt;0,"","Y")</f>
        <v/>
      </c>
      <c r="E603" t="s">
        <v>1531</v>
      </c>
      <c r="F603" t="s">
        <v>1533</v>
      </c>
      <c r="G603" t="s">
        <v>1403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1</v>
      </c>
      <c r="N603">
        <v>1</v>
      </c>
      <c r="O603">
        <v>0</v>
      </c>
      <c r="P603">
        <v>0</v>
      </c>
      <c r="Q603">
        <v>0</v>
      </c>
      <c r="R603">
        <v>0</v>
      </c>
      <c r="S603">
        <v>0</v>
      </c>
    </row>
    <row r="604" spans="1:19" x14ac:dyDescent="0.25">
      <c r="A604" t="s">
        <v>1404</v>
      </c>
      <c r="B604" t="str">
        <f>IF(ISERROR(VLOOKUP(Table6[[#This Row],[APPL_ID]],IO_Riparian[APP_ID],1,FALSE)),"","Y")</f>
        <v>Y</v>
      </c>
      <c r="C604" s="58" t="str">
        <f>IF(ISERROR(VLOOKUP(Table6[[#This Row],[APPL_ID]],Sheet1!$C$2:$C$9,1,FALSE)),"","Y")</f>
        <v/>
      </c>
      <c r="D604" s="58" t="str">
        <f>IF(COUNTA(#REF!)&gt;0,"","Y")</f>
        <v/>
      </c>
      <c r="E604" t="s">
        <v>1531</v>
      </c>
      <c r="F604" t="s">
        <v>1533</v>
      </c>
      <c r="G604" t="s">
        <v>1403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1</v>
      </c>
      <c r="N604">
        <v>1</v>
      </c>
      <c r="O604">
        <v>0</v>
      </c>
      <c r="P604">
        <v>0</v>
      </c>
      <c r="Q604">
        <v>0</v>
      </c>
      <c r="R604">
        <v>0</v>
      </c>
      <c r="S604">
        <v>0</v>
      </c>
    </row>
    <row r="605" spans="1:19" x14ac:dyDescent="0.25">
      <c r="A605" t="s">
        <v>659</v>
      </c>
      <c r="B605" t="str">
        <f>IF(ISERROR(VLOOKUP(Table6[[#This Row],[APPL_ID]],IO_Riparian[APP_ID],1,FALSE)),"","Y")</f>
        <v>Y</v>
      </c>
      <c r="C605" s="58" t="str">
        <f>IF(ISERROR(VLOOKUP(Table6[[#This Row],[APPL_ID]],Sheet1!$C$2:$C$9,1,FALSE)),"","Y")</f>
        <v/>
      </c>
      <c r="D605" s="58" t="str">
        <f>IF(COUNTA(#REF!)&gt;0,"","Y")</f>
        <v/>
      </c>
      <c r="E605" t="s">
        <v>1531</v>
      </c>
      <c r="F605" t="s">
        <v>1532</v>
      </c>
      <c r="G605" t="s">
        <v>660</v>
      </c>
      <c r="H605">
        <v>0</v>
      </c>
      <c r="I605">
        <v>1</v>
      </c>
      <c r="J605">
        <v>1</v>
      </c>
      <c r="K605">
        <v>1</v>
      </c>
      <c r="L605">
        <v>1</v>
      </c>
      <c r="M605">
        <v>1</v>
      </c>
      <c r="N605">
        <v>1</v>
      </c>
      <c r="O605">
        <v>1</v>
      </c>
      <c r="P605">
        <v>0</v>
      </c>
      <c r="Q605">
        <v>0</v>
      </c>
      <c r="R605">
        <v>0</v>
      </c>
      <c r="S605">
        <v>0</v>
      </c>
    </row>
    <row r="606" spans="1:19" x14ac:dyDescent="0.25">
      <c r="A606" t="s">
        <v>491</v>
      </c>
      <c r="B606" t="str">
        <f>IF(ISERROR(VLOOKUP(Table6[[#This Row],[APPL_ID]],IO_Riparian[APP_ID],1,FALSE)),"","Y")</f>
        <v>Y</v>
      </c>
      <c r="C606" s="58" t="str">
        <f>IF(ISERROR(VLOOKUP(Table6[[#This Row],[APPL_ID]],Sheet1!$C$2:$C$9,1,FALSE)),"","Y")</f>
        <v/>
      </c>
      <c r="D606" s="58" t="str">
        <f>IF(COUNTA(#REF!)&gt;0,"","Y")</f>
        <v/>
      </c>
      <c r="E606" t="s">
        <v>1531</v>
      </c>
      <c r="F606" t="s">
        <v>1532</v>
      </c>
      <c r="G606" t="s">
        <v>492</v>
      </c>
      <c r="H606">
        <v>0</v>
      </c>
      <c r="I606">
        <v>0</v>
      </c>
      <c r="J606">
        <v>0</v>
      </c>
      <c r="K606">
        <v>0</v>
      </c>
      <c r="L606">
        <v>1207.22</v>
      </c>
      <c r="M606">
        <v>1400.194</v>
      </c>
      <c r="N606">
        <v>1421.61</v>
      </c>
      <c r="O606">
        <v>807.49400000000003</v>
      </c>
      <c r="P606">
        <v>0</v>
      </c>
      <c r="Q606">
        <v>0</v>
      </c>
      <c r="R606">
        <v>0</v>
      </c>
      <c r="S606">
        <v>0</v>
      </c>
    </row>
    <row r="607" spans="1:19" x14ac:dyDescent="0.25">
      <c r="A607" t="s">
        <v>238</v>
      </c>
      <c r="B607" t="str">
        <f>IF(ISERROR(VLOOKUP(Table6[[#This Row],[APPL_ID]],IO_Riparian[APP_ID],1,FALSE)),"","Y")</f>
        <v>Y</v>
      </c>
      <c r="C607" s="58" t="str">
        <f>IF(ISERROR(VLOOKUP(Table6[[#This Row],[APPL_ID]],Sheet1!$C$2:$C$9,1,FALSE)),"","Y")</f>
        <v/>
      </c>
      <c r="D607" s="58" t="str">
        <f>IF(COUNTA(#REF!)&gt;0,"","Y")</f>
        <v/>
      </c>
      <c r="E607" t="s">
        <v>1531</v>
      </c>
      <c r="F607" t="s">
        <v>1532</v>
      </c>
      <c r="G607" t="s">
        <v>239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1</v>
      </c>
      <c r="N607">
        <v>1</v>
      </c>
      <c r="O607">
        <v>0</v>
      </c>
      <c r="P607">
        <v>0</v>
      </c>
      <c r="Q607">
        <v>0</v>
      </c>
      <c r="R607">
        <v>0</v>
      </c>
      <c r="S607">
        <v>0</v>
      </c>
    </row>
    <row r="608" spans="1:19" x14ac:dyDescent="0.25">
      <c r="A608" t="s">
        <v>494</v>
      </c>
      <c r="B608" t="str">
        <f>IF(ISERROR(VLOOKUP(Table6[[#This Row],[APPL_ID]],IO_Riparian[APP_ID],1,FALSE)),"","Y")</f>
        <v>Y</v>
      </c>
      <c r="C608" s="58" t="str">
        <f>IF(ISERROR(VLOOKUP(Table6[[#This Row],[APPL_ID]],Sheet1!$C$2:$C$9,1,FALSE)),"","Y")</f>
        <v/>
      </c>
      <c r="D608" s="58" t="str">
        <f>IF(COUNTA(#REF!)&gt;0,"","Y")</f>
        <v/>
      </c>
      <c r="E608" t="s">
        <v>1531</v>
      </c>
      <c r="F608" t="s">
        <v>1532</v>
      </c>
      <c r="G608" t="s">
        <v>492</v>
      </c>
      <c r="H608">
        <v>0</v>
      </c>
      <c r="I608">
        <v>0</v>
      </c>
      <c r="J608">
        <v>0</v>
      </c>
      <c r="K608">
        <v>0</v>
      </c>
      <c r="L608">
        <v>690.18</v>
      </c>
      <c r="M608">
        <v>1551.4</v>
      </c>
      <c r="N608">
        <v>1464.92</v>
      </c>
      <c r="O608">
        <v>723.15599999999995</v>
      </c>
      <c r="P608">
        <v>0</v>
      </c>
      <c r="Q608">
        <v>0</v>
      </c>
      <c r="R608">
        <v>0</v>
      </c>
      <c r="S608">
        <v>0</v>
      </c>
    </row>
    <row r="609" spans="1:19" x14ac:dyDescent="0.25">
      <c r="A609" t="s">
        <v>672</v>
      </c>
      <c r="B609" t="str">
        <f>IF(ISERROR(VLOOKUP(Table6[[#This Row],[APPL_ID]],IO_Riparian[APP_ID],1,FALSE)),"","Y")</f>
        <v>Y</v>
      </c>
      <c r="C609" s="58" t="str">
        <f>IF(ISERROR(VLOOKUP(Table6[[#This Row],[APPL_ID]],Sheet1!$C$2:$C$9,1,FALSE)),"","Y")</f>
        <v/>
      </c>
      <c r="D609" s="58" t="str">
        <f>IF(COUNTA(#REF!)&gt;0,"","Y")</f>
        <v/>
      </c>
      <c r="E609" t="s">
        <v>1531</v>
      </c>
      <c r="F609" t="s">
        <v>1532</v>
      </c>
      <c r="G609" t="s">
        <v>660</v>
      </c>
      <c r="H609">
        <v>0</v>
      </c>
      <c r="I609">
        <v>0</v>
      </c>
      <c r="J609">
        <v>1</v>
      </c>
      <c r="K609">
        <v>1</v>
      </c>
      <c r="L609">
        <v>1</v>
      </c>
      <c r="M609">
        <v>1</v>
      </c>
      <c r="N609">
        <v>1</v>
      </c>
      <c r="O609">
        <v>1</v>
      </c>
      <c r="P609">
        <v>0</v>
      </c>
      <c r="Q609">
        <v>0</v>
      </c>
      <c r="R609">
        <v>0</v>
      </c>
      <c r="S609">
        <v>0</v>
      </c>
    </row>
    <row r="610" spans="1:19" x14ac:dyDescent="0.25">
      <c r="A610" t="s">
        <v>1391</v>
      </c>
      <c r="B610" t="str">
        <f>IF(ISERROR(VLOOKUP(Table6[[#This Row],[APPL_ID]],IO_Riparian[APP_ID],1,FALSE)),"","Y")</f>
        <v>Y</v>
      </c>
      <c r="C610" s="58" t="str">
        <f>IF(ISERROR(VLOOKUP(Table6[[#This Row],[APPL_ID]],Sheet1!$C$2:$C$9,1,FALSE)),"","Y")</f>
        <v/>
      </c>
      <c r="D610" s="58" t="str">
        <f>IF(COUNTA(#REF!)&gt;0,"","Y")</f>
        <v/>
      </c>
      <c r="E610" t="s">
        <v>1531</v>
      </c>
      <c r="F610" t="s">
        <v>1532</v>
      </c>
      <c r="G610" t="s">
        <v>1392</v>
      </c>
      <c r="H610">
        <v>0</v>
      </c>
      <c r="I610">
        <v>0</v>
      </c>
      <c r="J610">
        <v>1</v>
      </c>
      <c r="K610">
        <v>1</v>
      </c>
      <c r="L610">
        <v>1</v>
      </c>
      <c r="M610">
        <v>1</v>
      </c>
      <c r="N610">
        <v>1</v>
      </c>
      <c r="O610">
        <v>1</v>
      </c>
      <c r="P610">
        <v>0</v>
      </c>
      <c r="Q610">
        <v>0</v>
      </c>
      <c r="R610">
        <v>0</v>
      </c>
      <c r="S610">
        <v>0</v>
      </c>
    </row>
    <row r="611" spans="1:19" x14ac:dyDescent="0.25">
      <c r="A611" t="s">
        <v>499</v>
      </c>
      <c r="B611" t="str">
        <f>IF(ISERROR(VLOOKUP(Table6[[#This Row],[APPL_ID]],IO_Riparian[APP_ID],1,FALSE)),"","Y")</f>
        <v>Y</v>
      </c>
      <c r="C611" s="58" t="str">
        <f>IF(ISERROR(VLOOKUP(Table6[[#This Row],[APPL_ID]],Sheet1!$C$2:$C$9,1,FALSE)),"","Y")</f>
        <v/>
      </c>
      <c r="D611" s="58" t="str">
        <f>IF(COUNTA(#REF!)&gt;0,"","Y")</f>
        <v/>
      </c>
      <c r="E611" t="s">
        <v>1531</v>
      </c>
      <c r="F611" t="s">
        <v>1532</v>
      </c>
      <c r="G611" t="s">
        <v>492</v>
      </c>
      <c r="H611">
        <v>0</v>
      </c>
      <c r="I611">
        <v>0</v>
      </c>
      <c r="J611">
        <v>0</v>
      </c>
      <c r="K611">
        <v>0</v>
      </c>
      <c r="L611">
        <v>368.85599999999999</v>
      </c>
      <c r="M611">
        <v>601.44000000000005</v>
      </c>
      <c r="N611">
        <v>703.90200000000004</v>
      </c>
      <c r="O611">
        <v>307.93299999999999</v>
      </c>
      <c r="P611">
        <v>0</v>
      </c>
      <c r="Q611">
        <v>0</v>
      </c>
      <c r="R611">
        <v>0</v>
      </c>
      <c r="S611">
        <v>0</v>
      </c>
    </row>
    <row r="612" spans="1:19" x14ac:dyDescent="0.25">
      <c r="A612" t="s">
        <v>690</v>
      </c>
      <c r="B612" t="str">
        <f>IF(ISERROR(VLOOKUP(Table6[[#This Row],[APPL_ID]],IO_Riparian[APP_ID],1,FALSE)),"","Y")</f>
        <v>Y</v>
      </c>
      <c r="C612" s="58" t="str">
        <f>IF(ISERROR(VLOOKUP(Table6[[#This Row],[APPL_ID]],Sheet1!$C$2:$C$9,1,FALSE)),"","Y")</f>
        <v/>
      </c>
      <c r="D612" s="58" t="str">
        <f>IF(COUNTA(#REF!)&gt;0,"","Y")</f>
        <v/>
      </c>
      <c r="E612" t="s">
        <v>1531</v>
      </c>
      <c r="F612" t="s">
        <v>1532</v>
      </c>
      <c r="G612" t="s">
        <v>660</v>
      </c>
      <c r="H612">
        <v>0</v>
      </c>
      <c r="I612">
        <v>0</v>
      </c>
      <c r="J612">
        <v>1</v>
      </c>
      <c r="K612">
        <v>1</v>
      </c>
      <c r="L612">
        <v>1</v>
      </c>
      <c r="M612">
        <v>1</v>
      </c>
      <c r="N612">
        <v>1</v>
      </c>
      <c r="O612">
        <v>1</v>
      </c>
      <c r="P612">
        <v>0</v>
      </c>
      <c r="Q612">
        <v>0</v>
      </c>
      <c r="R612">
        <v>0</v>
      </c>
      <c r="S612">
        <v>0</v>
      </c>
    </row>
    <row r="613" spans="1:19" x14ac:dyDescent="0.25">
      <c r="A613" t="s">
        <v>486</v>
      </c>
      <c r="B613" t="str">
        <f>IF(ISERROR(VLOOKUP(Table6[[#This Row],[APPL_ID]],IO_Riparian[APP_ID],1,FALSE)),"","Y")</f>
        <v>Y</v>
      </c>
      <c r="C613" s="58" t="str">
        <f>IF(ISERROR(VLOOKUP(Table6[[#This Row],[APPL_ID]],Sheet1!$C$2:$C$9,1,FALSE)),"","Y")</f>
        <v/>
      </c>
      <c r="D613" s="58" t="str">
        <f>IF(COUNTA(#REF!)&gt;0,"","Y")</f>
        <v/>
      </c>
      <c r="E613" t="s">
        <v>1531</v>
      </c>
      <c r="F613" t="s">
        <v>1532</v>
      </c>
      <c r="G613" t="s">
        <v>487</v>
      </c>
      <c r="H613">
        <v>1</v>
      </c>
      <c r="I613">
        <v>1</v>
      </c>
      <c r="J613">
        <v>1</v>
      </c>
      <c r="K613">
        <v>1</v>
      </c>
      <c r="L613">
        <v>1</v>
      </c>
      <c r="M613">
        <v>1</v>
      </c>
      <c r="N613">
        <v>1</v>
      </c>
      <c r="O613">
        <v>1</v>
      </c>
      <c r="P613">
        <v>0</v>
      </c>
      <c r="Q613">
        <v>0</v>
      </c>
      <c r="R613">
        <v>0</v>
      </c>
      <c r="S613">
        <v>0</v>
      </c>
    </row>
    <row r="614" spans="1:19" x14ac:dyDescent="0.25">
      <c r="A614" t="s">
        <v>500</v>
      </c>
      <c r="B614" t="str">
        <f>IF(ISERROR(VLOOKUP(Table6[[#This Row],[APPL_ID]],IO_Riparian[APP_ID],1,FALSE)),"","Y")</f>
        <v>Y</v>
      </c>
      <c r="C614" s="58" t="str">
        <f>IF(ISERROR(VLOOKUP(Table6[[#This Row],[APPL_ID]],Sheet1!$C$2:$C$9,1,FALSE)),"","Y")</f>
        <v/>
      </c>
      <c r="D614" s="58" t="str">
        <f>IF(COUNTA(#REF!)&gt;0,"","Y")</f>
        <v/>
      </c>
      <c r="E614" t="s">
        <v>1531</v>
      </c>
      <c r="F614" t="s">
        <v>1532</v>
      </c>
      <c r="G614" t="s">
        <v>492</v>
      </c>
      <c r="H614">
        <v>0</v>
      </c>
      <c r="I614">
        <v>0</v>
      </c>
      <c r="J614">
        <v>0</v>
      </c>
      <c r="K614">
        <v>0</v>
      </c>
      <c r="L614">
        <v>218.286</v>
      </c>
      <c r="M614">
        <v>280.11799999999999</v>
      </c>
      <c r="N614">
        <v>378.63400000000001</v>
      </c>
      <c r="O614">
        <v>107.723</v>
      </c>
      <c r="P614">
        <v>0</v>
      </c>
      <c r="Q614">
        <v>0</v>
      </c>
      <c r="R614">
        <v>0</v>
      </c>
      <c r="S614">
        <v>0</v>
      </c>
    </row>
    <row r="615" spans="1:19" x14ac:dyDescent="0.25">
      <c r="A615" t="s">
        <v>703</v>
      </c>
      <c r="B615" t="str">
        <f>IF(ISERROR(VLOOKUP(Table6[[#This Row],[APPL_ID]],IO_Riparian[APP_ID],1,FALSE)),"","Y")</f>
        <v>Y</v>
      </c>
      <c r="C615" s="58" t="str">
        <f>IF(ISERROR(VLOOKUP(Table6[[#This Row],[APPL_ID]],Sheet1!$C$2:$C$9,1,FALSE)),"","Y")</f>
        <v/>
      </c>
      <c r="D615" s="58" t="str">
        <f>IF(COUNTA(#REF!)&gt;0,"","Y")</f>
        <v/>
      </c>
      <c r="E615" t="s">
        <v>1531</v>
      </c>
      <c r="F615" t="s">
        <v>1532</v>
      </c>
      <c r="G615" t="s">
        <v>660</v>
      </c>
      <c r="H615">
        <v>0</v>
      </c>
      <c r="I615">
        <v>1</v>
      </c>
      <c r="J615">
        <v>1</v>
      </c>
      <c r="K615">
        <v>1</v>
      </c>
      <c r="L615">
        <v>1</v>
      </c>
      <c r="M615">
        <v>1</v>
      </c>
      <c r="N615">
        <v>1</v>
      </c>
      <c r="O615">
        <v>1</v>
      </c>
      <c r="P615">
        <v>0</v>
      </c>
      <c r="Q615">
        <v>0</v>
      </c>
      <c r="R615">
        <v>0</v>
      </c>
      <c r="S615">
        <v>0</v>
      </c>
    </row>
    <row r="616" spans="1:19" x14ac:dyDescent="0.25">
      <c r="A616" t="s">
        <v>501</v>
      </c>
      <c r="B616" t="str">
        <f>IF(ISERROR(VLOOKUP(Table6[[#This Row],[APPL_ID]],IO_Riparian[APP_ID],1,FALSE)),"","Y")</f>
        <v>Y</v>
      </c>
      <c r="C616" s="58" t="str">
        <f>IF(ISERROR(VLOOKUP(Table6[[#This Row],[APPL_ID]],Sheet1!$C$2:$C$9,1,FALSE)),"","Y")</f>
        <v/>
      </c>
      <c r="D616" s="58" t="str">
        <f>IF(COUNTA(#REF!)&gt;0,"","Y")</f>
        <v/>
      </c>
      <c r="E616" t="s">
        <v>1531</v>
      </c>
      <c r="F616" t="s">
        <v>1532</v>
      </c>
      <c r="G616" t="s">
        <v>492</v>
      </c>
      <c r="H616">
        <v>0</v>
      </c>
      <c r="I616">
        <v>0</v>
      </c>
      <c r="J616">
        <v>0</v>
      </c>
      <c r="K616">
        <v>0</v>
      </c>
      <c r="L616">
        <v>1158.0840000000001</v>
      </c>
      <c r="M616">
        <v>1191.48</v>
      </c>
      <c r="N616">
        <v>1307.059</v>
      </c>
      <c r="O616">
        <v>999.63699999999994</v>
      </c>
      <c r="P616">
        <v>0</v>
      </c>
      <c r="Q616">
        <v>0</v>
      </c>
      <c r="R616">
        <v>0</v>
      </c>
      <c r="S616">
        <v>0</v>
      </c>
    </row>
    <row r="617" spans="1:19" x14ac:dyDescent="0.25">
      <c r="A617" t="s">
        <v>502</v>
      </c>
      <c r="B617" t="str">
        <f>IF(ISERROR(VLOOKUP(Table6[[#This Row],[APPL_ID]],IO_Riparian[APP_ID],1,FALSE)),"","Y")</f>
        <v>Y</v>
      </c>
      <c r="C617" s="58" t="str">
        <f>IF(ISERROR(VLOOKUP(Table6[[#This Row],[APPL_ID]],Sheet1!$C$2:$C$9,1,FALSE)),"","Y")</f>
        <v/>
      </c>
      <c r="D617" s="58" t="str">
        <f>IF(COUNTA(#REF!)&gt;0,"","Y")</f>
        <v/>
      </c>
      <c r="E617" t="s">
        <v>1531</v>
      </c>
      <c r="F617" t="s">
        <v>1532</v>
      </c>
      <c r="G617" t="s">
        <v>492</v>
      </c>
      <c r="H617">
        <v>0</v>
      </c>
      <c r="I617">
        <v>0</v>
      </c>
      <c r="J617">
        <v>0</v>
      </c>
      <c r="K617">
        <v>0</v>
      </c>
      <c r="L617">
        <v>250.16399999999999</v>
      </c>
      <c r="M617">
        <v>305.64</v>
      </c>
      <c r="N617">
        <v>418.16899999999998</v>
      </c>
      <c r="O617">
        <v>336.11700000000002</v>
      </c>
      <c r="P617">
        <v>0</v>
      </c>
      <c r="Q617">
        <v>0</v>
      </c>
      <c r="R617">
        <v>0</v>
      </c>
      <c r="S617">
        <v>0</v>
      </c>
    </row>
    <row r="618" spans="1:19" x14ac:dyDescent="0.25">
      <c r="A618" t="s">
        <v>503</v>
      </c>
      <c r="B618" t="str">
        <f>IF(ISERROR(VLOOKUP(Table6[[#This Row],[APPL_ID]],IO_Riparian[APP_ID],1,FALSE)),"","Y")</f>
        <v>Y</v>
      </c>
      <c r="C618" s="58" t="str">
        <f>IF(ISERROR(VLOOKUP(Table6[[#This Row],[APPL_ID]],Sheet1!$C$2:$C$9,1,FALSE)),"","Y")</f>
        <v/>
      </c>
      <c r="D618" s="58" t="str">
        <f>IF(COUNTA(#REF!)&gt;0,"","Y")</f>
        <v/>
      </c>
      <c r="E618" t="s">
        <v>1531</v>
      </c>
      <c r="F618" t="s">
        <v>1532</v>
      </c>
      <c r="G618" t="s">
        <v>492</v>
      </c>
      <c r="H618">
        <v>0</v>
      </c>
      <c r="I618">
        <v>0</v>
      </c>
      <c r="J618">
        <v>0</v>
      </c>
      <c r="K618">
        <v>0</v>
      </c>
      <c r="L618">
        <v>1010.9880000000001</v>
      </c>
      <c r="M618">
        <v>1212.21</v>
      </c>
      <c r="N618">
        <v>1271.905</v>
      </c>
      <c r="O618">
        <v>1019.385</v>
      </c>
      <c r="P618">
        <v>0</v>
      </c>
      <c r="Q618">
        <v>0</v>
      </c>
      <c r="R618">
        <v>0</v>
      </c>
      <c r="S618">
        <v>0</v>
      </c>
    </row>
    <row r="619" spans="1:19" x14ac:dyDescent="0.25">
      <c r="A619" t="s">
        <v>497</v>
      </c>
      <c r="B619" t="str">
        <f>IF(ISERROR(VLOOKUP(Table6[[#This Row],[APPL_ID]],IO_Riparian[APP_ID],1,FALSE)),"","Y")</f>
        <v>Y</v>
      </c>
      <c r="C619" s="58" t="str">
        <f>IF(ISERROR(VLOOKUP(Table6[[#This Row],[APPL_ID]],Sheet1!$C$2:$C$9,1,FALSE)),"","Y")</f>
        <v/>
      </c>
      <c r="D619" s="58" t="str">
        <f>IF(COUNTA(#REF!)&gt;0,"","Y")</f>
        <v/>
      </c>
      <c r="E619" t="s">
        <v>1531</v>
      </c>
      <c r="F619" t="s">
        <v>1532</v>
      </c>
      <c r="G619" t="s">
        <v>492</v>
      </c>
      <c r="H619">
        <v>0</v>
      </c>
      <c r="I619">
        <v>0</v>
      </c>
      <c r="J619">
        <v>0</v>
      </c>
      <c r="K619">
        <v>0</v>
      </c>
      <c r="L619">
        <v>203.06700000000001</v>
      </c>
      <c r="M619">
        <v>243.821</v>
      </c>
      <c r="N619">
        <v>286.92</v>
      </c>
      <c r="O619">
        <v>383.916</v>
      </c>
      <c r="P619">
        <v>0</v>
      </c>
      <c r="Q619">
        <v>0</v>
      </c>
      <c r="R619">
        <v>0</v>
      </c>
      <c r="S619">
        <v>0</v>
      </c>
    </row>
    <row r="620" spans="1:19" x14ac:dyDescent="0.25">
      <c r="A620" t="s">
        <v>372</v>
      </c>
      <c r="B620" t="str">
        <f>IF(ISERROR(VLOOKUP(Table6[[#This Row],[APPL_ID]],IO_Riparian[APP_ID],1,FALSE)),"","Y")</f>
        <v>Y</v>
      </c>
      <c r="C620" s="58" t="str">
        <f>IF(ISERROR(VLOOKUP(Table6[[#This Row],[APPL_ID]],Sheet1!$C$2:$C$9,1,FALSE)),"","Y")</f>
        <v/>
      </c>
      <c r="D620" s="58" t="str">
        <f>IF(COUNTA(#REF!)&gt;0,"","Y")</f>
        <v/>
      </c>
      <c r="E620" t="s">
        <v>1531</v>
      </c>
      <c r="F620" t="s">
        <v>1532</v>
      </c>
      <c r="G620" t="s">
        <v>373</v>
      </c>
      <c r="H620">
        <v>1</v>
      </c>
      <c r="I620">
        <v>1</v>
      </c>
      <c r="J620">
        <v>1</v>
      </c>
      <c r="K620">
        <v>1</v>
      </c>
      <c r="L620">
        <v>1</v>
      </c>
      <c r="M620">
        <v>1</v>
      </c>
      <c r="N620">
        <v>1</v>
      </c>
      <c r="O620">
        <v>1</v>
      </c>
      <c r="P620">
        <v>0</v>
      </c>
      <c r="Q620">
        <v>0</v>
      </c>
      <c r="R620">
        <v>0</v>
      </c>
      <c r="S620">
        <v>0</v>
      </c>
    </row>
    <row r="621" spans="1:19" x14ac:dyDescent="0.25">
      <c r="A621" t="s">
        <v>375</v>
      </c>
      <c r="B621" t="str">
        <f>IF(ISERROR(VLOOKUP(Table6[[#This Row],[APPL_ID]],IO_Riparian[APP_ID],1,FALSE)),"","Y")</f>
        <v>Y</v>
      </c>
      <c r="C621" s="58" t="str">
        <f>IF(ISERROR(VLOOKUP(Table6[[#This Row],[APPL_ID]],Sheet1!$C$2:$C$9,1,FALSE)),"","Y")</f>
        <v/>
      </c>
      <c r="D621" s="58" t="str">
        <f>IF(COUNTA(#REF!)&gt;0,"","Y")</f>
        <v/>
      </c>
      <c r="E621" t="s">
        <v>1531</v>
      </c>
      <c r="F621" t="s">
        <v>1532</v>
      </c>
      <c r="G621" t="s">
        <v>96</v>
      </c>
      <c r="H621">
        <v>1</v>
      </c>
      <c r="I621">
        <v>1</v>
      </c>
      <c r="J621">
        <v>1</v>
      </c>
      <c r="K621">
        <v>1</v>
      </c>
      <c r="L621">
        <v>1</v>
      </c>
      <c r="M621">
        <v>1</v>
      </c>
      <c r="N621">
        <v>1</v>
      </c>
      <c r="O621">
        <v>1</v>
      </c>
      <c r="P621">
        <v>0</v>
      </c>
      <c r="Q621">
        <v>0</v>
      </c>
      <c r="R621">
        <v>0</v>
      </c>
      <c r="S621">
        <v>0</v>
      </c>
    </row>
    <row r="622" spans="1:19" x14ac:dyDescent="0.25">
      <c r="A622" t="s">
        <v>377</v>
      </c>
      <c r="B622" t="str">
        <f>IF(ISERROR(VLOOKUP(Table6[[#This Row],[APPL_ID]],IO_Riparian[APP_ID],1,FALSE)),"","Y")</f>
        <v>Y</v>
      </c>
      <c r="C622" s="58" t="str">
        <f>IF(ISERROR(VLOOKUP(Table6[[#This Row],[APPL_ID]],Sheet1!$C$2:$C$9,1,FALSE)),"","Y")</f>
        <v/>
      </c>
      <c r="D622" s="58" t="str">
        <f>IF(COUNTA(#REF!)&gt;0,"","Y")</f>
        <v/>
      </c>
      <c r="E622" t="s">
        <v>1531</v>
      </c>
      <c r="F622" t="s">
        <v>1532</v>
      </c>
      <c r="G622" t="s">
        <v>96</v>
      </c>
      <c r="H622">
        <v>1</v>
      </c>
      <c r="I622">
        <v>1</v>
      </c>
      <c r="J622">
        <v>1</v>
      </c>
      <c r="K622">
        <v>1</v>
      </c>
      <c r="L622">
        <v>1</v>
      </c>
      <c r="M622">
        <v>1</v>
      </c>
      <c r="N622">
        <v>1</v>
      </c>
      <c r="O622">
        <v>1</v>
      </c>
      <c r="P622">
        <v>0</v>
      </c>
      <c r="Q622">
        <v>0</v>
      </c>
      <c r="R622">
        <v>0</v>
      </c>
      <c r="S622">
        <v>0</v>
      </c>
    </row>
    <row r="623" spans="1:19" x14ac:dyDescent="0.25">
      <c r="A623" t="s">
        <v>95</v>
      </c>
      <c r="B623" t="str">
        <f>IF(ISERROR(VLOOKUP(Table6[[#This Row],[APPL_ID]],IO_Riparian[APP_ID],1,FALSE)),"","Y")</f>
        <v>Y</v>
      </c>
      <c r="C623" s="58" t="str">
        <f>IF(ISERROR(VLOOKUP(Table6[[#This Row],[APPL_ID]],Sheet1!$C$2:$C$9,1,FALSE)),"","Y")</f>
        <v/>
      </c>
      <c r="D623" s="58" t="str">
        <f>IF(COUNTA(#REF!)&gt;0,"","Y")</f>
        <v/>
      </c>
      <c r="E623" t="s">
        <v>1531</v>
      </c>
      <c r="F623" t="s">
        <v>1532</v>
      </c>
      <c r="G623" t="s">
        <v>96</v>
      </c>
      <c r="H623">
        <v>1</v>
      </c>
      <c r="I623">
        <v>1</v>
      </c>
      <c r="J623">
        <v>1</v>
      </c>
      <c r="K623">
        <v>1</v>
      </c>
      <c r="L623">
        <v>1</v>
      </c>
      <c r="M623">
        <v>1</v>
      </c>
      <c r="N623">
        <v>1</v>
      </c>
      <c r="O623">
        <v>1</v>
      </c>
      <c r="P623">
        <v>0</v>
      </c>
      <c r="Q623">
        <v>0</v>
      </c>
      <c r="R623">
        <v>0</v>
      </c>
      <c r="S623">
        <v>0</v>
      </c>
    </row>
    <row r="624" spans="1:19" x14ac:dyDescent="0.25">
      <c r="A624" t="s">
        <v>85</v>
      </c>
      <c r="B624" t="str">
        <f>IF(ISERROR(VLOOKUP(Table6[[#This Row],[APPL_ID]],IO_Riparian[APP_ID],1,FALSE)),"","Y")</f>
        <v>Y</v>
      </c>
      <c r="C624" s="58" t="str">
        <f>IF(ISERROR(VLOOKUP(Table6[[#This Row],[APPL_ID]],Sheet1!$C$2:$C$9,1,FALSE)),"","Y")</f>
        <v/>
      </c>
      <c r="D624" s="58" t="str">
        <f>IF(COUNTA(#REF!)&gt;0,"","Y")</f>
        <v/>
      </c>
      <c r="E624" t="s">
        <v>1531</v>
      </c>
      <c r="F624" t="s">
        <v>1532</v>
      </c>
      <c r="G624" t="s">
        <v>86</v>
      </c>
      <c r="H624">
        <v>0</v>
      </c>
      <c r="I624">
        <v>0</v>
      </c>
      <c r="J624">
        <v>1</v>
      </c>
      <c r="K624">
        <v>1</v>
      </c>
      <c r="L624">
        <v>1</v>
      </c>
      <c r="M624">
        <v>1</v>
      </c>
      <c r="N624">
        <v>1</v>
      </c>
      <c r="O624">
        <v>1</v>
      </c>
      <c r="P624">
        <v>0</v>
      </c>
      <c r="Q624">
        <v>0</v>
      </c>
      <c r="R624">
        <v>0</v>
      </c>
      <c r="S624">
        <v>0</v>
      </c>
    </row>
    <row r="625" spans="1:19" x14ac:dyDescent="0.25">
      <c r="A625" t="s">
        <v>369</v>
      </c>
      <c r="B625" t="str">
        <f>IF(ISERROR(VLOOKUP(Table6[[#This Row],[APPL_ID]],IO_Riparian[APP_ID],1,FALSE)),"","Y")</f>
        <v>Y</v>
      </c>
      <c r="C625" s="58" t="str">
        <f>IF(ISERROR(VLOOKUP(Table6[[#This Row],[APPL_ID]],Sheet1!$C$2:$C$9,1,FALSE)),"","Y")</f>
        <v/>
      </c>
      <c r="D625" s="58" t="str">
        <f>IF(COUNTA(#REF!)&gt;0,"","Y")</f>
        <v/>
      </c>
      <c r="E625" t="s">
        <v>1531</v>
      </c>
      <c r="F625" t="s">
        <v>1532</v>
      </c>
      <c r="G625" t="s">
        <v>370</v>
      </c>
      <c r="H625">
        <v>1</v>
      </c>
      <c r="I625">
        <v>1</v>
      </c>
      <c r="J625">
        <v>1</v>
      </c>
      <c r="K625">
        <v>1</v>
      </c>
      <c r="L625">
        <v>1</v>
      </c>
      <c r="M625">
        <v>1</v>
      </c>
      <c r="N625">
        <v>1</v>
      </c>
      <c r="O625">
        <v>1</v>
      </c>
      <c r="P625">
        <v>0</v>
      </c>
      <c r="Q625">
        <v>0</v>
      </c>
      <c r="R625">
        <v>0</v>
      </c>
      <c r="S625">
        <v>0</v>
      </c>
    </row>
    <row r="626" spans="1:19" x14ac:dyDescent="0.25">
      <c r="A626" t="s">
        <v>367</v>
      </c>
      <c r="B626" t="str">
        <f>IF(ISERROR(VLOOKUP(Table6[[#This Row],[APPL_ID]],IO_Riparian[APP_ID],1,FALSE)),"","Y")</f>
        <v>Y</v>
      </c>
      <c r="C626" s="58" t="str">
        <f>IF(ISERROR(VLOOKUP(Table6[[#This Row],[APPL_ID]],Sheet1!$C$2:$C$9,1,FALSE)),"","Y")</f>
        <v/>
      </c>
      <c r="D626" s="58" t="str">
        <f>IF(COUNTA(#REF!)&gt;0,"","Y")</f>
        <v/>
      </c>
      <c r="E626" t="s">
        <v>1531</v>
      </c>
      <c r="F626" t="s">
        <v>1532</v>
      </c>
      <c r="G626" t="s">
        <v>96</v>
      </c>
      <c r="H626">
        <v>1</v>
      </c>
      <c r="I626">
        <v>1</v>
      </c>
      <c r="J626">
        <v>1</v>
      </c>
      <c r="K626">
        <v>1</v>
      </c>
      <c r="L626">
        <v>1</v>
      </c>
      <c r="M626">
        <v>1</v>
      </c>
      <c r="N626">
        <v>1</v>
      </c>
      <c r="O626">
        <v>1</v>
      </c>
      <c r="P626">
        <v>0</v>
      </c>
      <c r="Q626">
        <v>0</v>
      </c>
      <c r="R626">
        <v>0</v>
      </c>
      <c r="S626">
        <v>0</v>
      </c>
    </row>
    <row r="627" spans="1:19" x14ac:dyDescent="0.25">
      <c r="A627" t="s">
        <v>933</v>
      </c>
      <c r="B627" t="str">
        <f>IF(ISERROR(VLOOKUP(Table6[[#This Row],[APPL_ID]],IO_Riparian[APP_ID],1,FALSE)),"","Y")</f>
        <v>Y</v>
      </c>
      <c r="C627" s="58" t="str">
        <f>IF(ISERROR(VLOOKUP(Table6[[#This Row],[APPL_ID]],Sheet1!$C$2:$C$9,1,FALSE)),"","Y")</f>
        <v/>
      </c>
      <c r="D627" s="58" t="str">
        <f>IF(COUNTA(#REF!)&gt;0,"","Y")</f>
        <v/>
      </c>
      <c r="E627" t="s">
        <v>1531</v>
      </c>
      <c r="F627" t="s">
        <v>1532</v>
      </c>
      <c r="G627" t="s">
        <v>57</v>
      </c>
      <c r="H627">
        <v>0</v>
      </c>
      <c r="I627">
        <v>0</v>
      </c>
      <c r="J627">
        <v>1</v>
      </c>
      <c r="K627">
        <v>1</v>
      </c>
      <c r="L627">
        <v>1</v>
      </c>
      <c r="M627">
        <v>1</v>
      </c>
      <c r="N627">
        <v>1</v>
      </c>
      <c r="O627">
        <v>1</v>
      </c>
      <c r="P627">
        <v>0</v>
      </c>
      <c r="Q627">
        <v>0</v>
      </c>
      <c r="R627">
        <v>0</v>
      </c>
      <c r="S627">
        <v>0</v>
      </c>
    </row>
    <row r="628" spans="1:19" x14ac:dyDescent="0.25">
      <c r="A628" t="s">
        <v>78</v>
      </c>
      <c r="B628" t="str">
        <f>IF(ISERROR(VLOOKUP(Table6[[#This Row],[APPL_ID]],IO_Riparian[APP_ID],1,FALSE)),"","Y")</f>
        <v>Y</v>
      </c>
      <c r="C628" s="58" t="str">
        <f>IF(ISERROR(VLOOKUP(Table6[[#This Row],[APPL_ID]],Sheet1!$C$2:$C$9,1,FALSE)),"","Y")</f>
        <v/>
      </c>
      <c r="D628" s="58" t="str">
        <f>IF(COUNTA(#REF!)&gt;0,"","Y")</f>
        <v/>
      </c>
      <c r="E628" t="s">
        <v>1531</v>
      </c>
      <c r="F628" t="s">
        <v>1532</v>
      </c>
      <c r="G628" t="s">
        <v>57</v>
      </c>
      <c r="H628">
        <v>0</v>
      </c>
      <c r="I628">
        <v>0</v>
      </c>
      <c r="J628">
        <v>1</v>
      </c>
      <c r="K628">
        <v>0</v>
      </c>
      <c r="L628">
        <v>1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</row>
    <row r="629" spans="1:19" x14ac:dyDescent="0.25">
      <c r="A629" t="s">
        <v>1216</v>
      </c>
      <c r="B629" t="str">
        <f>IF(ISERROR(VLOOKUP(Table6[[#This Row],[APPL_ID]],IO_Riparian[APP_ID],1,FALSE)),"","Y")</f>
        <v>Y</v>
      </c>
      <c r="C629" s="58" t="str">
        <f>IF(ISERROR(VLOOKUP(Table6[[#This Row],[APPL_ID]],Sheet1!$C$2:$C$9,1,FALSE)),"","Y")</f>
        <v/>
      </c>
      <c r="D629" s="58" t="str">
        <f>IF(COUNTA(#REF!)&gt;0,"","Y")</f>
        <v/>
      </c>
      <c r="E629" t="s">
        <v>1531</v>
      </c>
      <c r="F629" t="s">
        <v>1533</v>
      </c>
      <c r="G629" t="s">
        <v>1217</v>
      </c>
      <c r="H629">
        <v>0</v>
      </c>
      <c r="I629">
        <v>0</v>
      </c>
      <c r="J629">
        <v>1</v>
      </c>
      <c r="K629">
        <v>1</v>
      </c>
      <c r="L629">
        <v>1</v>
      </c>
      <c r="M629">
        <v>12.47</v>
      </c>
      <c r="N629">
        <v>4.97</v>
      </c>
      <c r="O629">
        <v>13.3</v>
      </c>
      <c r="P629">
        <v>0</v>
      </c>
      <c r="Q629">
        <v>0</v>
      </c>
      <c r="R629">
        <v>0</v>
      </c>
      <c r="S629">
        <v>0</v>
      </c>
    </row>
    <row r="630" spans="1:19" x14ac:dyDescent="0.25">
      <c r="A630" t="s">
        <v>1225</v>
      </c>
      <c r="B630" t="str">
        <f>IF(ISERROR(VLOOKUP(Table6[[#This Row],[APPL_ID]],IO_Riparian[APP_ID],1,FALSE)),"","Y")</f>
        <v>Y</v>
      </c>
      <c r="C630" s="58" t="str">
        <f>IF(ISERROR(VLOOKUP(Table6[[#This Row],[APPL_ID]],Sheet1!$C$2:$C$9,1,FALSE)),"","Y")</f>
        <v/>
      </c>
      <c r="D630" s="58" t="str">
        <f>IF(COUNTA(#REF!)&gt;0,"","Y")</f>
        <v/>
      </c>
      <c r="E630" t="s">
        <v>1531</v>
      </c>
      <c r="F630" t="s">
        <v>1533</v>
      </c>
      <c r="G630" t="s">
        <v>1221</v>
      </c>
      <c r="H630">
        <v>0</v>
      </c>
      <c r="I630">
        <v>0</v>
      </c>
      <c r="J630">
        <v>1</v>
      </c>
      <c r="K630">
        <v>1</v>
      </c>
      <c r="L630">
        <v>1</v>
      </c>
      <c r="M630">
        <v>5.47</v>
      </c>
      <c r="N630">
        <v>2.9</v>
      </c>
      <c r="O630">
        <v>4.4400000000000004</v>
      </c>
      <c r="P630">
        <v>0</v>
      </c>
      <c r="Q630">
        <v>0</v>
      </c>
      <c r="R630">
        <v>0</v>
      </c>
      <c r="S630">
        <v>0</v>
      </c>
    </row>
    <row r="631" spans="1:19" x14ac:dyDescent="0.25">
      <c r="A631" t="s">
        <v>1224</v>
      </c>
      <c r="B631" t="str">
        <f>IF(ISERROR(VLOOKUP(Table6[[#This Row],[APPL_ID]],IO_Riparian[APP_ID],1,FALSE)),"","Y")</f>
        <v>Y</v>
      </c>
      <c r="C631" s="58" t="str">
        <f>IF(ISERROR(VLOOKUP(Table6[[#This Row],[APPL_ID]],Sheet1!$C$2:$C$9,1,FALSE)),"","Y")</f>
        <v/>
      </c>
      <c r="D631" s="58" t="str">
        <f>IF(COUNTA(#REF!)&gt;0,"","Y")</f>
        <v/>
      </c>
      <c r="E631" t="s">
        <v>1531</v>
      </c>
      <c r="F631" t="s">
        <v>1533</v>
      </c>
      <c r="G631" t="s">
        <v>1221</v>
      </c>
      <c r="H631">
        <v>0</v>
      </c>
      <c r="I631">
        <v>0</v>
      </c>
      <c r="J631">
        <v>0</v>
      </c>
      <c r="K631">
        <v>1</v>
      </c>
      <c r="L631">
        <v>1</v>
      </c>
      <c r="M631">
        <v>25.82</v>
      </c>
      <c r="N631">
        <v>27.75</v>
      </c>
      <c r="O631">
        <v>51.98</v>
      </c>
      <c r="P631">
        <v>0</v>
      </c>
      <c r="Q631">
        <v>0</v>
      </c>
      <c r="R631">
        <v>0</v>
      </c>
      <c r="S631">
        <v>0</v>
      </c>
    </row>
    <row r="632" spans="1:19" x14ac:dyDescent="0.25">
      <c r="A632" t="s">
        <v>1220</v>
      </c>
      <c r="B632" t="str">
        <f>IF(ISERROR(VLOOKUP(Table6[[#This Row],[APPL_ID]],IO_Riparian[APP_ID],1,FALSE)),"","Y")</f>
        <v>Y</v>
      </c>
      <c r="C632" s="58" t="str">
        <f>IF(ISERROR(VLOOKUP(Table6[[#This Row],[APPL_ID]],Sheet1!$C$2:$C$9,1,FALSE)),"","Y")</f>
        <v/>
      </c>
      <c r="D632" s="58" t="str">
        <f>IF(COUNTA(#REF!)&gt;0,"","Y")</f>
        <v/>
      </c>
      <c r="E632" t="s">
        <v>1531</v>
      </c>
      <c r="F632" t="s">
        <v>1533</v>
      </c>
      <c r="G632" t="s">
        <v>1221</v>
      </c>
      <c r="H632">
        <v>0</v>
      </c>
      <c r="I632">
        <v>0</v>
      </c>
      <c r="J632">
        <v>0</v>
      </c>
      <c r="K632">
        <v>1</v>
      </c>
      <c r="L632">
        <v>1</v>
      </c>
      <c r="M632">
        <v>7.26</v>
      </c>
      <c r="N632">
        <v>4.16</v>
      </c>
      <c r="O632">
        <v>8.76</v>
      </c>
      <c r="P632">
        <v>0</v>
      </c>
      <c r="Q632">
        <v>0</v>
      </c>
      <c r="R632">
        <v>0</v>
      </c>
      <c r="S632">
        <v>0</v>
      </c>
    </row>
    <row r="633" spans="1:19" x14ac:dyDescent="0.25">
      <c r="A633" t="s">
        <v>433</v>
      </c>
      <c r="B633" t="str">
        <f>IF(ISERROR(VLOOKUP(Table6[[#This Row],[APPL_ID]],IO_Riparian[APP_ID],1,FALSE)),"","Y")</f>
        <v>Y</v>
      </c>
      <c r="C633" s="58" t="str">
        <f>IF(ISERROR(VLOOKUP(Table6[[#This Row],[APPL_ID]],Sheet1!$C$2:$C$9,1,FALSE)),"","Y")</f>
        <v/>
      </c>
      <c r="D633" s="58" t="str">
        <f>IF(COUNTA(#REF!)&gt;0,"","Y")</f>
        <v/>
      </c>
      <c r="E633" t="s">
        <v>1531</v>
      </c>
      <c r="F633" t="s">
        <v>1533</v>
      </c>
      <c r="G633" t="s">
        <v>434</v>
      </c>
    </row>
    <row r="634" spans="1:19" x14ac:dyDescent="0.25">
      <c r="A634" t="s">
        <v>458</v>
      </c>
      <c r="B634" t="str">
        <f>IF(ISERROR(VLOOKUP(Table6[[#This Row],[APPL_ID]],IO_Riparian[APP_ID],1,FALSE)),"","Y")</f>
        <v>Y</v>
      </c>
      <c r="C634" s="58" t="str">
        <f>IF(ISERROR(VLOOKUP(Table6[[#This Row],[APPL_ID]],Sheet1!$C$2:$C$9,1,FALSE)),"","Y")</f>
        <v/>
      </c>
      <c r="D634" s="58" t="str">
        <f>IF(COUNTA(#REF!)&gt;0,"","Y")</f>
        <v/>
      </c>
      <c r="E634" t="s">
        <v>1531</v>
      </c>
      <c r="F634" t="s">
        <v>1533</v>
      </c>
      <c r="G634" t="s">
        <v>434</v>
      </c>
    </row>
    <row r="635" spans="1:19" x14ac:dyDescent="0.25">
      <c r="A635" t="s">
        <v>495</v>
      </c>
      <c r="B635" t="str">
        <f>IF(ISERROR(VLOOKUP(Table6[[#This Row],[APPL_ID]],IO_Riparian[APP_ID],1,FALSE)),"","Y")</f>
        <v>Y</v>
      </c>
      <c r="C635" s="58" t="str">
        <f>IF(ISERROR(VLOOKUP(Table6[[#This Row],[APPL_ID]],Sheet1!$C$2:$C$9,1,FALSE)),"","Y")</f>
        <v/>
      </c>
      <c r="D635" s="58" t="str">
        <f>IF(COUNTA(#REF!)&gt;0,"","Y")</f>
        <v/>
      </c>
      <c r="E635" t="s">
        <v>1531</v>
      </c>
      <c r="F635" t="s">
        <v>1533</v>
      </c>
      <c r="G635" t="s">
        <v>496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</row>
    <row r="636" spans="1:19" x14ac:dyDescent="0.25">
      <c r="A636" t="s">
        <v>1412</v>
      </c>
      <c r="B636" t="str">
        <f>IF(ISERROR(VLOOKUP(Table6[[#This Row],[APPL_ID]],IO_Riparian[APP_ID],1,FALSE)),"","Y")</f>
        <v>Y</v>
      </c>
      <c r="C636" s="58" t="str">
        <f>IF(ISERROR(VLOOKUP(Table6[[#This Row],[APPL_ID]],Sheet1!$C$2:$C$9,1,FALSE)),"","Y")</f>
        <v/>
      </c>
      <c r="D636" s="58" t="str">
        <f>IF(COUNTA(#REF!)&gt;0,"","Y")</f>
        <v/>
      </c>
      <c r="E636" t="s">
        <v>1531</v>
      </c>
      <c r="F636" t="s">
        <v>1532</v>
      </c>
      <c r="G636" t="s">
        <v>1413</v>
      </c>
      <c r="H636">
        <v>0</v>
      </c>
      <c r="I636">
        <v>0</v>
      </c>
      <c r="J636">
        <v>1</v>
      </c>
      <c r="K636">
        <v>1</v>
      </c>
      <c r="L636">
        <v>1</v>
      </c>
      <c r="M636">
        <v>1</v>
      </c>
      <c r="N636">
        <v>0</v>
      </c>
      <c r="O636">
        <v>1</v>
      </c>
      <c r="P636">
        <v>0</v>
      </c>
      <c r="Q636">
        <v>0</v>
      </c>
      <c r="R636">
        <v>0</v>
      </c>
      <c r="S636">
        <v>0</v>
      </c>
    </row>
    <row r="637" spans="1:19" x14ac:dyDescent="0.25">
      <c r="A637" t="s">
        <v>1417</v>
      </c>
      <c r="B637" t="str">
        <f>IF(ISERROR(VLOOKUP(Table6[[#This Row],[APPL_ID]],IO_Riparian[APP_ID],1,FALSE)),"","Y")</f>
        <v>Y</v>
      </c>
      <c r="C637" s="58" t="str">
        <f>IF(ISERROR(VLOOKUP(Table6[[#This Row],[APPL_ID]],Sheet1!$C$2:$C$9,1,FALSE)),"","Y")</f>
        <v/>
      </c>
      <c r="D637" s="58" t="str">
        <f>IF(COUNTA(#REF!)&gt;0,"","Y")</f>
        <v/>
      </c>
      <c r="E637" t="s">
        <v>1531</v>
      </c>
      <c r="F637" t="s">
        <v>1532</v>
      </c>
      <c r="G637" t="s">
        <v>1418</v>
      </c>
      <c r="H637">
        <v>0</v>
      </c>
      <c r="I637">
        <v>0</v>
      </c>
      <c r="J637">
        <v>1</v>
      </c>
      <c r="K637">
        <v>1</v>
      </c>
      <c r="L637">
        <v>1</v>
      </c>
      <c r="M637">
        <v>1</v>
      </c>
      <c r="N637">
        <v>1</v>
      </c>
      <c r="O637">
        <v>0</v>
      </c>
      <c r="P637">
        <v>0</v>
      </c>
      <c r="Q637">
        <v>0</v>
      </c>
      <c r="R637">
        <v>0</v>
      </c>
      <c r="S637">
        <v>0</v>
      </c>
    </row>
    <row r="638" spans="1:19" x14ac:dyDescent="0.25">
      <c r="A638" t="s">
        <v>35</v>
      </c>
      <c r="B638" t="str">
        <f>IF(ISERROR(VLOOKUP(Table6[[#This Row],[APPL_ID]],IO_Riparian[APP_ID],1,FALSE)),"","Y")</f>
        <v>Y</v>
      </c>
      <c r="C638" s="58" t="str">
        <f>IF(ISERROR(VLOOKUP(Table6[[#This Row],[APPL_ID]],Sheet1!$C$2:$C$9,1,FALSE)),"","Y")</f>
        <v/>
      </c>
      <c r="D638" s="58" t="str">
        <f>IF(COUNTA(#REF!)&gt;0,"","Y")</f>
        <v/>
      </c>
      <c r="E638" t="s">
        <v>1531</v>
      </c>
      <c r="F638" t="s">
        <v>1532</v>
      </c>
      <c r="G638" t="s">
        <v>36</v>
      </c>
    </row>
    <row r="639" spans="1:19" x14ac:dyDescent="0.25">
      <c r="A639" t="s">
        <v>1419</v>
      </c>
      <c r="B639" t="str">
        <f>IF(ISERROR(VLOOKUP(Table6[[#This Row],[APPL_ID]],IO_Riparian[APP_ID],1,FALSE)),"","Y")</f>
        <v>Y</v>
      </c>
      <c r="C639" s="58" t="str">
        <f>IF(ISERROR(VLOOKUP(Table6[[#This Row],[APPL_ID]],Sheet1!$C$2:$C$9,1,FALSE)),"","Y")</f>
        <v/>
      </c>
      <c r="D639" s="58" t="str">
        <f>IF(COUNTA(#REF!)&gt;0,"","Y")</f>
        <v/>
      </c>
      <c r="E639" t="s">
        <v>1531</v>
      </c>
      <c r="F639" t="s">
        <v>1532</v>
      </c>
      <c r="G639" t="s">
        <v>1418</v>
      </c>
      <c r="H639">
        <v>0</v>
      </c>
      <c r="I639">
        <v>0</v>
      </c>
      <c r="J639">
        <v>1</v>
      </c>
      <c r="K639">
        <v>1</v>
      </c>
      <c r="L639">
        <v>1</v>
      </c>
      <c r="M639">
        <v>1</v>
      </c>
      <c r="N639">
        <v>1</v>
      </c>
      <c r="O639">
        <v>0</v>
      </c>
      <c r="P639">
        <v>0</v>
      </c>
      <c r="Q639">
        <v>0</v>
      </c>
      <c r="R639">
        <v>0</v>
      </c>
      <c r="S639">
        <v>0</v>
      </c>
    </row>
    <row r="640" spans="1:19" x14ac:dyDescent="0.25">
      <c r="A640" t="s">
        <v>1420</v>
      </c>
      <c r="B640" t="str">
        <f>IF(ISERROR(VLOOKUP(Table6[[#This Row],[APPL_ID]],IO_Riparian[APP_ID],1,FALSE)),"","Y")</f>
        <v>Y</v>
      </c>
      <c r="C640" s="58" t="str">
        <f>IF(ISERROR(VLOOKUP(Table6[[#This Row],[APPL_ID]],Sheet1!$C$2:$C$9,1,FALSE)),"","Y")</f>
        <v/>
      </c>
      <c r="D640" s="58" t="str">
        <f>IF(COUNTA(#REF!)&gt;0,"","Y")</f>
        <v/>
      </c>
      <c r="E640" t="s">
        <v>1531</v>
      </c>
      <c r="F640" t="s">
        <v>1532</v>
      </c>
      <c r="G640" t="s">
        <v>1418</v>
      </c>
      <c r="H640">
        <v>0</v>
      </c>
      <c r="I640">
        <v>0</v>
      </c>
      <c r="J640">
        <v>0</v>
      </c>
      <c r="K640">
        <v>1</v>
      </c>
      <c r="L640">
        <v>1</v>
      </c>
      <c r="M640">
        <v>1</v>
      </c>
      <c r="N640">
        <v>1</v>
      </c>
      <c r="O640">
        <v>0</v>
      </c>
      <c r="P640">
        <v>0</v>
      </c>
      <c r="Q640">
        <v>0</v>
      </c>
      <c r="R640">
        <v>0</v>
      </c>
      <c r="S640">
        <v>0</v>
      </c>
    </row>
    <row r="641" spans="1:19" x14ac:dyDescent="0.25">
      <c r="A641" t="s">
        <v>61</v>
      </c>
      <c r="B641" t="str">
        <f>IF(ISERROR(VLOOKUP(Table6[[#This Row],[APPL_ID]],IO_Riparian[APP_ID],1,FALSE)),"","Y")</f>
        <v>Y</v>
      </c>
      <c r="C641" s="58" t="str">
        <f>IF(ISERROR(VLOOKUP(Table6[[#This Row],[APPL_ID]],Sheet1!$C$2:$C$9,1,FALSE)),"","Y")</f>
        <v/>
      </c>
      <c r="D641" s="58" t="str">
        <f>IF(COUNTA(#REF!)&gt;0,"","Y")</f>
        <v/>
      </c>
      <c r="E641" t="s">
        <v>1531</v>
      </c>
      <c r="F641" t="s">
        <v>1532</v>
      </c>
      <c r="G641" t="s">
        <v>62</v>
      </c>
      <c r="H641">
        <v>0</v>
      </c>
      <c r="I641">
        <v>0</v>
      </c>
      <c r="J641">
        <v>0</v>
      </c>
      <c r="K641">
        <v>1</v>
      </c>
      <c r="L641">
        <v>1</v>
      </c>
      <c r="M641">
        <v>1</v>
      </c>
      <c r="N641">
        <v>1</v>
      </c>
      <c r="O641">
        <v>1</v>
      </c>
      <c r="P641">
        <v>0</v>
      </c>
      <c r="Q641">
        <v>0</v>
      </c>
      <c r="R641">
        <v>0</v>
      </c>
      <c r="S641">
        <v>0</v>
      </c>
    </row>
    <row r="642" spans="1:19" x14ac:dyDescent="0.25">
      <c r="A642" t="s">
        <v>1414</v>
      </c>
      <c r="B642" t="str">
        <f>IF(ISERROR(VLOOKUP(Table6[[#This Row],[APPL_ID]],IO_Riparian[APP_ID],1,FALSE)),"","Y")</f>
        <v>Y</v>
      </c>
      <c r="C642" s="58" t="str">
        <f>IF(ISERROR(VLOOKUP(Table6[[#This Row],[APPL_ID]],Sheet1!$C$2:$C$9,1,FALSE)),"","Y")</f>
        <v/>
      </c>
      <c r="D642" s="58" t="str">
        <f>IF(COUNTA(#REF!)&gt;0,"","Y")</f>
        <v/>
      </c>
      <c r="E642" t="s">
        <v>1531</v>
      </c>
      <c r="F642" t="s">
        <v>1532</v>
      </c>
      <c r="G642" t="s">
        <v>1413</v>
      </c>
      <c r="H642">
        <v>0</v>
      </c>
      <c r="I642">
        <v>0</v>
      </c>
      <c r="J642">
        <v>0</v>
      </c>
      <c r="K642">
        <v>1</v>
      </c>
      <c r="L642">
        <v>1</v>
      </c>
      <c r="M642">
        <v>1</v>
      </c>
      <c r="N642">
        <v>1</v>
      </c>
      <c r="O642">
        <v>0</v>
      </c>
      <c r="P642">
        <v>0</v>
      </c>
      <c r="Q642">
        <v>0</v>
      </c>
      <c r="R642">
        <v>0</v>
      </c>
      <c r="S642">
        <v>0</v>
      </c>
    </row>
    <row r="643" spans="1:19" x14ac:dyDescent="0.25">
      <c r="A643" t="s">
        <v>572</v>
      </c>
      <c r="B643" t="str">
        <f>IF(ISERROR(VLOOKUP(Table6[[#This Row],[APPL_ID]],IO_Riparian[APP_ID],1,FALSE)),"","Y")</f>
        <v>Y</v>
      </c>
      <c r="C643" s="58" t="str">
        <f>IF(ISERROR(VLOOKUP(Table6[[#This Row],[APPL_ID]],Sheet1!$C$2:$C$9,1,FALSE)),"","Y")</f>
        <v/>
      </c>
      <c r="D643" s="58" t="str">
        <f>IF(COUNTA(#REF!)&gt;0,"","Y")</f>
        <v/>
      </c>
      <c r="E643" t="s">
        <v>1531</v>
      </c>
      <c r="F643" t="s">
        <v>1533</v>
      </c>
      <c r="G643" t="s">
        <v>573</v>
      </c>
      <c r="H643">
        <v>0</v>
      </c>
      <c r="I643">
        <v>0</v>
      </c>
      <c r="J643">
        <v>0</v>
      </c>
      <c r="K643">
        <v>1</v>
      </c>
      <c r="L643">
        <v>1</v>
      </c>
      <c r="M643">
        <v>1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</row>
    <row r="644" spans="1:19" x14ac:dyDescent="0.25">
      <c r="A644" t="s">
        <v>1415</v>
      </c>
      <c r="B644" t="str">
        <f>IF(ISERROR(VLOOKUP(Table6[[#This Row],[APPL_ID]],IO_Riparian[APP_ID],1,FALSE)),"","Y")</f>
        <v>Y</v>
      </c>
      <c r="C644" s="58" t="str">
        <f>IF(ISERROR(VLOOKUP(Table6[[#This Row],[APPL_ID]],Sheet1!$C$2:$C$9,1,FALSE)),"","Y")</f>
        <v/>
      </c>
      <c r="D644" s="58" t="str">
        <f>IF(COUNTA(#REF!)&gt;0,"","Y")</f>
        <v/>
      </c>
      <c r="E644" t="s">
        <v>1531</v>
      </c>
      <c r="F644" t="s">
        <v>1532</v>
      </c>
      <c r="G644" t="s">
        <v>1413</v>
      </c>
      <c r="H644">
        <v>0</v>
      </c>
      <c r="I644">
        <v>0</v>
      </c>
      <c r="J644">
        <v>1</v>
      </c>
      <c r="K644">
        <v>1</v>
      </c>
      <c r="L644">
        <v>1</v>
      </c>
      <c r="M644">
        <v>1</v>
      </c>
      <c r="N644">
        <v>1</v>
      </c>
      <c r="O644">
        <v>0</v>
      </c>
      <c r="P644">
        <v>0</v>
      </c>
      <c r="Q644">
        <v>0</v>
      </c>
      <c r="R644">
        <v>0</v>
      </c>
      <c r="S644">
        <v>0</v>
      </c>
    </row>
    <row r="645" spans="1:19" x14ac:dyDescent="0.25">
      <c r="A645" t="s">
        <v>467</v>
      </c>
      <c r="B645" t="str">
        <f>IF(ISERROR(VLOOKUP(Table6[[#This Row],[APPL_ID]],IO_Riparian[APP_ID],1,FALSE)),"","Y")</f>
        <v>Y</v>
      </c>
      <c r="C645" s="58" t="str">
        <f>IF(ISERROR(VLOOKUP(Table6[[#This Row],[APPL_ID]],Sheet1!$C$2:$C$9,1,FALSE)),"","Y")</f>
        <v/>
      </c>
      <c r="D645" s="58" t="str">
        <f>IF(COUNTA(#REF!)&gt;0,"","Y")</f>
        <v/>
      </c>
      <c r="E645" t="s">
        <v>1531</v>
      </c>
      <c r="F645" t="s">
        <v>1533</v>
      </c>
      <c r="G645" t="s">
        <v>468</v>
      </c>
      <c r="H645">
        <v>0</v>
      </c>
      <c r="I645">
        <v>0</v>
      </c>
      <c r="J645">
        <v>0</v>
      </c>
      <c r="K645">
        <v>0</v>
      </c>
      <c r="L645">
        <v>1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</row>
    <row r="646" spans="1:19" x14ac:dyDescent="0.25">
      <c r="A646" t="s">
        <v>543</v>
      </c>
      <c r="B646" t="str">
        <f>IF(ISERROR(VLOOKUP(Table6[[#This Row],[APPL_ID]],IO_Riparian[APP_ID],1,FALSE)),"","Y")</f>
        <v>Y</v>
      </c>
      <c r="C646" s="58" t="str">
        <f>IF(ISERROR(VLOOKUP(Table6[[#This Row],[APPL_ID]],Sheet1!$C$2:$C$9,1,FALSE)),"","Y")</f>
        <v/>
      </c>
      <c r="D646" s="58" t="str">
        <f>IF(COUNTA(#REF!)&gt;0,"","Y")</f>
        <v/>
      </c>
      <c r="E646" t="s">
        <v>1531</v>
      </c>
      <c r="F646" t="s">
        <v>1533</v>
      </c>
      <c r="G646" t="s">
        <v>544</v>
      </c>
      <c r="H646">
        <v>0</v>
      </c>
      <c r="I646">
        <v>0</v>
      </c>
      <c r="J646">
        <v>0</v>
      </c>
      <c r="K646">
        <v>1</v>
      </c>
      <c r="L646">
        <v>1</v>
      </c>
      <c r="M646">
        <v>1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</row>
    <row r="647" spans="1:19" x14ac:dyDescent="0.25">
      <c r="A647" t="s">
        <v>1416</v>
      </c>
      <c r="B647" t="str">
        <f>IF(ISERROR(VLOOKUP(Table6[[#This Row],[APPL_ID]],IO_Riparian[APP_ID],1,FALSE)),"","Y")</f>
        <v>Y</v>
      </c>
      <c r="C647" s="58" t="str">
        <f>IF(ISERROR(VLOOKUP(Table6[[#This Row],[APPL_ID]],Sheet1!$C$2:$C$9,1,FALSE)),"","Y")</f>
        <v/>
      </c>
      <c r="D647" s="58" t="str">
        <f>IF(COUNTA(#REF!)&gt;0,"","Y")</f>
        <v/>
      </c>
      <c r="E647" t="s">
        <v>1531</v>
      </c>
      <c r="F647" t="s">
        <v>1532</v>
      </c>
      <c r="G647" t="s">
        <v>1413</v>
      </c>
      <c r="H647">
        <v>0</v>
      </c>
      <c r="I647">
        <v>0</v>
      </c>
      <c r="J647">
        <v>1</v>
      </c>
      <c r="K647">
        <v>1</v>
      </c>
      <c r="L647">
        <v>1</v>
      </c>
      <c r="M647">
        <v>1</v>
      </c>
      <c r="N647">
        <v>1</v>
      </c>
      <c r="O647">
        <v>1</v>
      </c>
      <c r="P647">
        <v>0</v>
      </c>
      <c r="Q647">
        <v>0</v>
      </c>
      <c r="R647">
        <v>0</v>
      </c>
      <c r="S647">
        <v>0</v>
      </c>
    </row>
    <row r="648" spans="1:19" x14ac:dyDescent="0.25">
      <c r="A648" t="s">
        <v>1395</v>
      </c>
      <c r="B648" t="str">
        <f>IF(ISERROR(VLOOKUP(Table6[[#This Row],[APPL_ID]],IO_Riparian[APP_ID],1,FALSE)),"","Y")</f>
        <v>Y</v>
      </c>
      <c r="C648" s="58" t="str">
        <f>IF(ISERROR(VLOOKUP(Table6[[#This Row],[APPL_ID]],Sheet1!$C$2:$C$9,1,FALSE)),"","Y")</f>
        <v/>
      </c>
      <c r="D648" s="58" t="str">
        <f>IF(COUNTA(#REF!)&gt;0,"","Y")</f>
        <v/>
      </c>
      <c r="E648" t="s">
        <v>1531</v>
      </c>
      <c r="F648" t="s">
        <v>1533</v>
      </c>
      <c r="G648" t="s">
        <v>1396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</row>
    <row r="649" spans="1:19" x14ac:dyDescent="0.25">
      <c r="A649" t="s">
        <v>1034</v>
      </c>
      <c r="B649" t="str">
        <f>IF(ISERROR(VLOOKUP(Table6[[#This Row],[APPL_ID]],IO_Riparian[APP_ID],1,FALSE)),"","Y")</f>
        <v>Y</v>
      </c>
      <c r="C649" s="58" t="str">
        <f>IF(ISERROR(VLOOKUP(Table6[[#This Row],[APPL_ID]],Sheet1!$C$2:$C$9,1,FALSE)),"","Y")</f>
        <v/>
      </c>
      <c r="D649" s="58" t="str">
        <f>IF(COUNTA(#REF!)&gt;0,"","Y")</f>
        <v/>
      </c>
      <c r="E649" t="s">
        <v>1531</v>
      </c>
      <c r="F649" t="s">
        <v>1533</v>
      </c>
      <c r="G649" t="s">
        <v>658</v>
      </c>
      <c r="H649">
        <v>0</v>
      </c>
      <c r="I649">
        <v>0</v>
      </c>
      <c r="J649">
        <v>0</v>
      </c>
      <c r="K649">
        <v>1</v>
      </c>
      <c r="L649">
        <v>1</v>
      </c>
      <c r="M649">
        <v>1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</row>
    <row r="650" spans="1:19" x14ac:dyDescent="0.25">
      <c r="A650" t="s">
        <v>384</v>
      </c>
      <c r="B650" t="str">
        <f>IF(ISERROR(VLOOKUP(Table6[[#This Row],[APPL_ID]],IO_Riparian[APP_ID],1,FALSE)),"","Y")</f>
        <v>Y</v>
      </c>
      <c r="C650" s="58" t="str">
        <f>IF(ISERROR(VLOOKUP(Table6[[#This Row],[APPL_ID]],Sheet1!$C$2:$C$9,1,FALSE)),"","Y")</f>
        <v/>
      </c>
      <c r="D650" s="58" t="str">
        <f>IF(COUNTA(#REF!)&gt;0,"","Y")</f>
        <v/>
      </c>
      <c r="E650" t="s">
        <v>1531</v>
      </c>
      <c r="F650" t="s">
        <v>1533</v>
      </c>
      <c r="G650" t="s">
        <v>345</v>
      </c>
      <c r="H650">
        <v>0</v>
      </c>
      <c r="I650">
        <v>0</v>
      </c>
      <c r="J650">
        <v>0</v>
      </c>
      <c r="K650">
        <v>1</v>
      </c>
      <c r="L650">
        <v>1</v>
      </c>
      <c r="M650">
        <v>1</v>
      </c>
      <c r="N650">
        <v>1</v>
      </c>
      <c r="O650">
        <v>1</v>
      </c>
      <c r="P650">
        <v>0</v>
      </c>
      <c r="Q650">
        <v>0</v>
      </c>
      <c r="R650">
        <v>0</v>
      </c>
      <c r="S650">
        <v>0</v>
      </c>
    </row>
    <row r="651" spans="1:19" x14ac:dyDescent="0.25">
      <c r="A651" t="s">
        <v>527</v>
      </c>
      <c r="B651" t="str">
        <f>IF(ISERROR(VLOOKUP(Table6[[#This Row],[APPL_ID]],IO_Riparian[APP_ID],1,FALSE)),"","Y")</f>
        <v>Y</v>
      </c>
      <c r="C651" s="58" t="str">
        <f>IF(ISERROR(VLOOKUP(Table6[[#This Row],[APPL_ID]],Sheet1!$C$2:$C$9,1,FALSE)),"","Y")</f>
        <v/>
      </c>
      <c r="D651" s="58" t="str">
        <f>IF(COUNTA(#REF!)&gt;0,"","Y")</f>
        <v/>
      </c>
      <c r="E651" t="s">
        <v>1531</v>
      </c>
      <c r="F651" t="s">
        <v>1533</v>
      </c>
      <c r="G651" t="s">
        <v>345</v>
      </c>
      <c r="H651">
        <v>0</v>
      </c>
      <c r="I651">
        <v>0</v>
      </c>
      <c r="J651">
        <v>0</v>
      </c>
      <c r="K651">
        <v>1</v>
      </c>
      <c r="L651">
        <v>1</v>
      </c>
      <c r="M651">
        <v>1</v>
      </c>
      <c r="N651">
        <v>1</v>
      </c>
      <c r="O651">
        <v>1</v>
      </c>
      <c r="P651">
        <v>0</v>
      </c>
      <c r="Q651">
        <v>0</v>
      </c>
      <c r="R651">
        <v>0</v>
      </c>
      <c r="S651">
        <v>0</v>
      </c>
    </row>
    <row r="652" spans="1:19" x14ac:dyDescent="0.25">
      <c r="A652" t="s">
        <v>528</v>
      </c>
      <c r="B652" t="str">
        <f>IF(ISERROR(VLOOKUP(Table6[[#This Row],[APPL_ID]],IO_Riparian[APP_ID],1,FALSE)),"","Y")</f>
        <v>Y</v>
      </c>
      <c r="C652" s="58" t="str">
        <f>IF(ISERROR(VLOOKUP(Table6[[#This Row],[APPL_ID]],Sheet1!$C$2:$C$9,1,FALSE)),"","Y")</f>
        <v/>
      </c>
      <c r="D652" s="58" t="str">
        <f>IF(COUNTA(#REF!)&gt;0,"","Y")</f>
        <v/>
      </c>
      <c r="E652" t="s">
        <v>1531</v>
      </c>
      <c r="F652" t="s">
        <v>1533</v>
      </c>
      <c r="G652" t="s">
        <v>529</v>
      </c>
      <c r="H652">
        <v>0</v>
      </c>
      <c r="I652">
        <v>0</v>
      </c>
      <c r="J652">
        <v>0</v>
      </c>
      <c r="K652">
        <v>1</v>
      </c>
      <c r="L652">
        <v>1</v>
      </c>
      <c r="M652">
        <v>1</v>
      </c>
      <c r="N652">
        <v>1</v>
      </c>
      <c r="O652">
        <v>1</v>
      </c>
      <c r="P652">
        <v>0</v>
      </c>
      <c r="Q652">
        <v>0</v>
      </c>
      <c r="R652">
        <v>0</v>
      </c>
      <c r="S652">
        <v>0</v>
      </c>
    </row>
    <row r="653" spans="1:19" x14ac:dyDescent="0.25">
      <c r="A653" t="s">
        <v>1240</v>
      </c>
      <c r="B653" t="str">
        <f>IF(ISERROR(VLOOKUP(Table6[[#This Row],[APPL_ID]],IO_Riparian[APP_ID],1,FALSE)),"","Y")</f>
        <v>Y</v>
      </c>
      <c r="C653" s="58" t="str">
        <f>IF(ISERROR(VLOOKUP(Table6[[#This Row],[APPL_ID]],Sheet1!$C$2:$C$9,1,FALSE)),"","Y")</f>
        <v/>
      </c>
      <c r="D653" s="58" t="str">
        <f>IF(COUNTA(#REF!)&gt;0,"","Y")</f>
        <v/>
      </c>
      <c r="E653" t="s">
        <v>1531</v>
      </c>
      <c r="F653" t="s">
        <v>1533</v>
      </c>
      <c r="G653" t="s">
        <v>516</v>
      </c>
      <c r="H653">
        <v>0</v>
      </c>
      <c r="I653">
        <v>0</v>
      </c>
      <c r="J653">
        <v>0</v>
      </c>
      <c r="K653">
        <v>1</v>
      </c>
      <c r="L653">
        <v>1</v>
      </c>
      <c r="M653">
        <v>1</v>
      </c>
      <c r="N653">
        <v>1</v>
      </c>
      <c r="O653">
        <v>1</v>
      </c>
      <c r="P653">
        <v>0</v>
      </c>
      <c r="Q653">
        <v>0</v>
      </c>
      <c r="R653">
        <v>0</v>
      </c>
      <c r="S653">
        <v>0</v>
      </c>
    </row>
    <row r="654" spans="1:19" x14ac:dyDescent="0.25">
      <c r="A654" t="s">
        <v>1245</v>
      </c>
      <c r="B654" t="str">
        <f>IF(ISERROR(VLOOKUP(Table6[[#This Row],[APPL_ID]],IO_Riparian[APP_ID],1,FALSE)),"","Y")</f>
        <v>Y</v>
      </c>
      <c r="C654" s="58" t="str">
        <f>IF(ISERROR(VLOOKUP(Table6[[#This Row],[APPL_ID]],Sheet1!$C$2:$C$9,1,FALSE)),"","Y")</f>
        <v/>
      </c>
      <c r="D654" s="58" t="str">
        <f>IF(COUNTA(#REF!)&gt;0,"","Y")</f>
        <v/>
      </c>
      <c r="E654" t="s">
        <v>1531</v>
      </c>
      <c r="F654" t="s">
        <v>1533</v>
      </c>
      <c r="G654" t="s">
        <v>1246</v>
      </c>
      <c r="H654">
        <v>0</v>
      </c>
      <c r="I654">
        <v>0</v>
      </c>
      <c r="J654">
        <v>0</v>
      </c>
      <c r="K654">
        <v>0</v>
      </c>
      <c r="L654">
        <v>1</v>
      </c>
      <c r="M654">
        <v>1</v>
      </c>
      <c r="N654">
        <v>1</v>
      </c>
      <c r="O654">
        <v>1</v>
      </c>
      <c r="P654">
        <v>0</v>
      </c>
      <c r="Q654">
        <v>0</v>
      </c>
      <c r="R654">
        <v>0</v>
      </c>
      <c r="S654">
        <v>0</v>
      </c>
    </row>
    <row r="655" spans="1:19" x14ac:dyDescent="0.25">
      <c r="A655" t="s">
        <v>451</v>
      </c>
      <c r="B655" t="str">
        <f>IF(ISERROR(VLOOKUP(Table6[[#This Row],[APPL_ID]],IO_Riparian[APP_ID],1,FALSE)),"","Y")</f>
        <v>Y</v>
      </c>
      <c r="C655" s="58" t="str">
        <f>IF(ISERROR(VLOOKUP(Table6[[#This Row],[APPL_ID]],Sheet1!$C$2:$C$9,1,FALSE)),"","Y")</f>
        <v/>
      </c>
      <c r="D655" s="58" t="str">
        <f>IF(COUNTA(#REF!)&gt;0,"","Y")</f>
        <v/>
      </c>
      <c r="E655" t="s">
        <v>1531</v>
      </c>
      <c r="F655" t="s">
        <v>1532</v>
      </c>
      <c r="G655" t="s">
        <v>405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</row>
    <row r="656" spans="1:19" x14ac:dyDescent="0.25">
      <c r="A656" t="s">
        <v>446</v>
      </c>
      <c r="B656" t="str">
        <f>IF(ISERROR(VLOOKUP(Table6[[#This Row],[APPL_ID]],IO_Riparian[APP_ID],1,FALSE)),"","Y")</f>
        <v>Y</v>
      </c>
      <c r="C656" s="58" t="str">
        <f>IF(ISERROR(VLOOKUP(Table6[[#This Row],[APPL_ID]],Sheet1!$C$2:$C$9,1,FALSE)),"","Y")</f>
        <v/>
      </c>
      <c r="D656" s="58" t="str">
        <f>IF(COUNTA(#REF!)&gt;0,"","Y")</f>
        <v/>
      </c>
      <c r="E656" t="s">
        <v>1531</v>
      </c>
      <c r="F656" t="s">
        <v>1532</v>
      </c>
      <c r="G656" t="s">
        <v>405</v>
      </c>
      <c r="H656">
        <v>0</v>
      </c>
      <c r="I656">
        <v>0</v>
      </c>
      <c r="J656">
        <v>1</v>
      </c>
      <c r="K656">
        <v>1</v>
      </c>
      <c r="L656">
        <v>1</v>
      </c>
      <c r="M656">
        <v>1</v>
      </c>
      <c r="N656">
        <v>1</v>
      </c>
      <c r="O656">
        <v>1</v>
      </c>
      <c r="P656">
        <v>0</v>
      </c>
      <c r="Q656">
        <v>0</v>
      </c>
      <c r="R656">
        <v>0</v>
      </c>
      <c r="S656">
        <v>0</v>
      </c>
    </row>
    <row r="657" spans="1:19" x14ac:dyDescent="0.25">
      <c r="A657" t="s">
        <v>404</v>
      </c>
      <c r="B657" t="str">
        <f>IF(ISERROR(VLOOKUP(Table6[[#This Row],[APPL_ID]],IO_Riparian[APP_ID],1,FALSE)),"","Y")</f>
        <v>Y</v>
      </c>
      <c r="C657" s="58" t="str">
        <f>IF(ISERROR(VLOOKUP(Table6[[#This Row],[APPL_ID]],Sheet1!$C$2:$C$9,1,FALSE)),"","Y")</f>
        <v/>
      </c>
      <c r="D657" s="58" t="str">
        <f>IF(COUNTA(#REF!)&gt;0,"","Y")</f>
        <v/>
      </c>
      <c r="E657" t="s">
        <v>1531</v>
      </c>
      <c r="F657" t="s">
        <v>1532</v>
      </c>
      <c r="G657" t="s">
        <v>405</v>
      </c>
      <c r="H657">
        <v>0</v>
      </c>
      <c r="I657">
        <v>0</v>
      </c>
      <c r="J657">
        <v>1</v>
      </c>
      <c r="K657">
        <v>1</v>
      </c>
      <c r="L657">
        <v>1</v>
      </c>
      <c r="M657">
        <v>1</v>
      </c>
      <c r="N657">
        <v>1</v>
      </c>
      <c r="O657">
        <v>1</v>
      </c>
      <c r="P657">
        <v>0</v>
      </c>
      <c r="Q657">
        <v>0</v>
      </c>
      <c r="R657">
        <v>0</v>
      </c>
      <c r="S657">
        <v>0</v>
      </c>
    </row>
    <row r="658" spans="1:19" x14ac:dyDescent="0.25">
      <c r="A658" t="s">
        <v>121</v>
      </c>
      <c r="B658" t="str">
        <f>IF(ISERROR(VLOOKUP(Table6[[#This Row],[APPL_ID]],IO_Riparian[APP_ID],1,FALSE)),"","Y")</f>
        <v>Y</v>
      </c>
      <c r="C658" s="58" t="str">
        <f>IF(ISERROR(VLOOKUP(Table6[[#This Row],[APPL_ID]],Sheet1!$C$2:$C$9,1,FALSE)),"","Y")</f>
        <v/>
      </c>
      <c r="D658" s="58" t="str">
        <f>IF(COUNTA(#REF!)&gt;0,"","Y")</f>
        <v/>
      </c>
      <c r="E658" t="s">
        <v>1531</v>
      </c>
      <c r="F658" t="s">
        <v>1533</v>
      </c>
      <c r="G658" t="s">
        <v>122</v>
      </c>
      <c r="H658">
        <v>0</v>
      </c>
      <c r="I658">
        <v>0</v>
      </c>
      <c r="J658">
        <v>0</v>
      </c>
      <c r="K658">
        <v>1</v>
      </c>
      <c r="L658">
        <v>1</v>
      </c>
      <c r="M658">
        <v>1</v>
      </c>
      <c r="N658">
        <v>1</v>
      </c>
      <c r="O658">
        <v>1</v>
      </c>
      <c r="P658">
        <v>0</v>
      </c>
      <c r="Q658">
        <v>0</v>
      </c>
      <c r="R658">
        <v>0</v>
      </c>
      <c r="S658">
        <v>0</v>
      </c>
    </row>
    <row r="659" spans="1:19" x14ac:dyDescent="0.25">
      <c r="A659" t="s">
        <v>1005</v>
      </c>
      <c r="B659" t="str">
        <f>IF(ISERROR(VLOOKUP(Table6[[#This Row],[APPL_ID]],IO_Riparian[APP_ID],1,FALSE)),"","Y")</f>
        <v>Y</v>
      </c>
      <c r="C659" s="58" t="str">
        <f>IF(ISERROR(VLOOKUP(Table6[[#This Row],[APPL_ID]],Sheet1!$C$2:$C$9,1,FALSE)),"","Y")</f>
        <v/>
      </c>
      <c r="D659" s="58" t="str">
        <f>IF(COUNTA(#REF!)&gt;0,"","Y")</f>
        <v/>
      </c>
      <c r="E659" t="s">
        <v>1531</v>
      </c>
      <c r="F659" t="s">
        <v>1532</v>
      </c>
      <c r="G659" t="s">
        <v>1004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1</v>
      </c>
      <c r="N659">
        <v>1</v>
      </c>
      <c r="O659">
        <v>0</v>
      </c>
      <c r="P659">
        <v>0</v>
      </c>
      <c r="Q659">
        <v>0</v>
      </c>
      <c r="R659">
        <v>0</v>
      </c>
      <c r="S659">
        <v>0</v>
      </c>
    </row>
    <row r="660" spans="1:19" x14ac:dyDescent="0.25">
      <c r="A660" t="s">
        <v>1006</v>
      </c>
      <c r="B660" t="str">
        <f>IF(ISERROR(VLOOKUP(Table6[[#This Row],[APPL_ID]],IO_Riparian[APP_ID],1,FALSE)),"","Y")</f>
        <v>Y</v>
      </c>
      <c r="C660" s="58" t="str">
        <f>IF(ISERROR(VLOOKUP(Table6[[#This Row],[APPL_ID]],Sheet1!$C$2:$C$9,1,FALSE)),"","Y")</f>
        <v/>
      </c>
      <c r="D660" s="58" t="str">
        <f>IF(COUNTA(#REF!)&gt;0,"","Y")</f>
        <v/>
      </c>
      <c r="E660" t="s">
        <v>1531</v>
      </c>
      <c r="F660" t="s">
        <v>1532</v>
      </c>
      <c r="G660" t="s">
        <v>1004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</row>
    <row r="661" spans="1:19" x14ac:dyDescent="0.25">
      <c r="A661" t="s">
        <v>1067</v>
      </c>
      <c r="B661" t="str">
        <f>IF(ISERROR(VLOOKUP(Table6[[#This Row],[APPL_ID]],IO_Riparian[APP_ID],1,FALSE)),"","Y")</f>
        <v>Y</v>
      </c>
      <c r="C661" s="58" t="str">
        <f>IF(ISERROR(VLOOKUP(Table6[[#This Row],[APPL_ID]],Sheet1!$C$2:$C$9,1,FALSE)),"","Y")</f>
        <v/>
      </c>
      <c r="D661" s="58" t="str">
        <f>IF(COUNTA(#REF!)&gt;0,"","Y")</f>
        <v/>
      </c>
      <c r="E661" t="s">
        <v>1531</v>
      </c>
      <c r="F661" t="s">
        <v>1533</v>
      </c>
      <c r="G661" t="s">
        <v>740</v>
      </c>
    </row>
    <row r="662" spans="1:19" x14ac:dyDescent="0.25">
      <c r="A662" t="s">
        <v>1354</v>
      </c>
      <c r="B662" t="str">
        <f>IF(ISERROR(VLOOKUP(Table6[[#This Row],[APPL_ID]],IO_Riparian[APP_ID],1,FALSE)),"","Y")</f>
        <v>Y</v>
      </c>
      <c r="C662" s="58" t="str">
        <f>IF(ISERROR(VLOOKUP(Table6[[#This Row],[APPL_ID]],Sheet1!$C$2:$C$9,1,FALSE)),"","Y")</f>
        <v/>
      </c>
      <c r="D662" s="58" t="str">
        <f>IF(COUNTA(#REF!)&gt;0,"","Y")</f>
        <v/>
      </c>
      <c r="E662" t="s">
        <v>1531</v>
      </c>
      <c r="F662" t="s">
        <v>1532</v>
      </c>
      <c r="G662" t="s">
        <v>1355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</row>
    <row r="663" spans="1:19" x14ac:dyDescent="0.25">
      <c r="A663" t="s">
        <v>562</v>
      </c>
      <c r="B663" t="str">
        <f>IF(ISERROR(VLOOKUP(Table6[[#This Row],[APPL_ID]],IO_Riparian[APP_ID],1,FALSE)),"","Y")</f>
        <v>Y</v>
      </c>
      <c r="C663" s="58" t="str">
        <f>IF(ISERROR(VLOOKUP(Table6[[#This Row],[APPL_ID]],Sheet1!$C$2:$C$9,1,FALSE)),"","Y")</f>
        <v/>
      </c>
      <c r="D663" s="58" t="str">
        <f>IF(COUNTA(#REF!)&gt;0,"","Y")</f>
        <v/>
      </c>
      <c r="E663" t="s">
        <v>1531</v>
      </c>
      <c r="F663" t="s">
        <v>1532</v>
      </c>
      <c r="G663" t="s">
        <v>563</v>
      </c>
      <c r="H663">
        <v>0</v>
      </c>
      <c r="I663">
        <v>0</v>
      </c>
      <c r="J663">
        <v>1</v>
      </c>
      <c r="K663">
        <v>0</v>
      </c>
      <c r="L663">
        <v>0</v>
      </c>
      <c r="M663">
        <v>1</v>
      </c>
      <c r="N663">
        <v>1</v>
      </c>
      <c r="O663">
        <v>1</v>
      </c>
      <c r="P663">
        <v>0</v>
      </c>
      <c r="Q663">
        <v>0</v>
      </c>
      <c r="R663">
        <v>0</v>
      </c>
      <c r="S663">
        <v>0</v>
      </c>
    </row>
    <row r="664" spans="1:19" x14ac:dyDescent="0.25">
      <c r="A664" t="s">
        <v>564</v>
      </c>
      <c r="B664" t="str">
        <f>IF(ISERROR(VLOOKUP(Table6[[#This Row],[APPL_ID]],IO_Riparian[APP_ID],1,FALSE)),"","Y")</f>
        <v>Y</v>
      </c>
      <c r="C664" s="58" t="str">
        <f>IF(ISERROR(VLOOKUP(Table6[[#This Row],[APPL_ID]],Sheet1!$C$2:$C$9,1,FALSE)),"","Y")</f>
        <v/>
      </c>
      <c r="D664" s="58" t="str">
        <f>IF(COUNTA(#REF!)&gt;0,"","Y")</f>
        <v/>
      </c>
      <c r="E664" t="s">
        <v>1531</v>
      </c>
      <c r="F664" t="s">
        <v>1532</v>
      </c>
      <c r="G664" t="s">
        <v>563</v>
      </c>
      <c r="H664">
        <v>1</v>
      </c>
      <c r="I664">
        <v>0</v>
      </c>
      <c r="J664">
        <v>0</v>
      </c>
      <c r="K664">
        <v>1</v>
      </c>
      <c r="L664">
        <v>1</v>
      </c>
      <c r="M664">
        <v>1</v>
      </c>
      <c r="N664">
        <v>1</v>
      </c>
      <c r="O664">
        <v>1</v>
      </c>
      <c r="P664">
        <v>0</v>
      </c>
      <c r="Q664">
        <v>0</v>
      </c>
      <c r="R664">
        <v>0</v>
      </c>
      <c r="S664">
        <v>0</v>
      </c>
    </row>
    <row r="665" spans="1:19" x14ac:dyDescent="0.25">
      <c r="A665" t="s">
        <v>1343</v>
      </c>
      <c r="B665" t="str">
        <f>IF(ISERROR(VLOOKUP(Table6[[#This Row],[APPL_ID]],IO_Riparian[APP_ID],1,FALSE)),"","Y")</f>
        <v>Y</v>
      </c>
      <c r="C665" s="58" t="str">
        <f>IF(ISERROR(VLOOKUP(Table6[[#This Row],[APPL_ID]],Sheet1!$C$2:$C$9,1,FALSE)),"","Y")</f>
        <v/>
      </c>
      <c r="D665" s="58" t="str">
        <f>IF(COUNTA(#REF!)&gt;0,"","Y")</f>
        <v/>
      </c>
      <c r="E665" t="s">
        <v>1531</v>
      </c>
      <c r="F665" t="s">
        <v>1532</v>
      </c>
      <c r="G665" t="s">
        <v>57</v>
      </c>
      <c r="H665">
        <v>0</v>
      </c>
      <c r="I665">
        <v>0</v>
      </c>
      <c r="J665">
        <v>0</v>
      </c>
      <c r="K665">
        <v>1</v>
      </c>
      <c r="L665">
        <v>1</v>
      </c>
      <c r="M665">
        <v>1</v>
      </c>
      <c r="N665">
        <v>1</v>
      </c>
      <c r="O665">
        <v>1</v>
      </c>
      <c r="P665">
        <v>0</v>
      </c>
      <c r="Q665">
        <v>0</v>
      </c>
      <c r="R665">
        <v>0</v>
      </c>
      <c r="S665">
        <v>0</v>
      </c>
    </row>
    <row r="666" spans="1:19" x14ac:dyDescent="0.25">
      <c r="A666" t="s">
        <v>723</v>
      </c>
      <c r="B666" t="str">
        <f>IF(ISERROR(VLOOKUP(Table6[[#This Row],[APPL_ID]],IO_Riparian[APP_ID],1,FALSE)),"","Y")</f>
        <v>Y</v>
      </c>
      <c r="C666" s="58" t="str">
        <f>IF(ISERROR(VLOOKUP(Table6[[#This Row],[APPL_ID]],Sheet1!$C$2:$C$9,1,FALSE)),"","Y")</f>
        <v/>
      </c>
      <c r="D666" s="58" t="str">
        <f>IF(COUNTA(#REF!)&gt;0,"","Y")</f>
        <v/>
      </c>
      <c r="E666" t="s">
        <v>1531</v>
      </c>
      <c r="F666" t="s">
        <v>1532</v>
      </c>
      <c r="G666" t="s">
        <v>57</v>
      </c>
      <c r="H666">
        <v>0</v>
      </c>
      <c r="I666">
        <v>0</v>
      </c>
      <c r="J666">
        <v>1</v>
      </c>
      <c r="K666">
        <v>0</v>
      </c>
      <c r="L666">
        <v>1</v>
      </c>
      <c r="M666">
        <v>0</v>
      </c>
      <c r="N666">
        <v>1</v>
      </c>
      <c r="O666">
        <v>1</v>
      </c>
      <c r="P666">
        <v>0</v>
      </c>
      <c r="Q666">
        <v>0</v>
      </c>
      <c r="R666">
        <v>0</v>
      </c>
      <c r="S666">
        <v>0</v>
      </c>
    </row>
    <row r="667" spans="1:19" x14ac:dyDescent="0.25">
      <c r="A667" t="s">
        <v>574</v>
      </c>
      <c r="B667" t="str">
        <f>IF(ISERROR(VLOOKUP(Table6[[#This Row],[APPL_ID]],IO_Riparian[APP_ID],1,FALSE)),"","Y")</f>
        <v>Y</v>
      </c>
      <c r="C667" s="58" t="str">
        <f>IF(ISERROR(VLOOKUP(Table6[[#This Row],[APPL_ID]],Sheet1!$C$2:$C$9,1,FALSE)),"","Y")</f>
        <v/>
      </c>
      <c r="D667" s="58" t="str">
        <f>IF(COUNTA(#REF!)&gt;0,"","Y")</f>
        <v/>
      </c>
      <c r="E667" t="s">
        <v>1531</v>
      </c>
      <c r="F667" t="s">
        <v>1532</v>
      </c>
      <c r="G667" t="s">
        <v>546</v>
      </c>
      <c r="H667">
        <v>0</v>
      </c>
      <c r="I667">
        <v>1</v>
      </c>
      <c r="J667">
        <v>1</v>
      </c>
      <c r="K667">
        <v>1</v>
      </c>
      <c r="L667">
        <v>1</v>
      </c>
      <c r="M667">
        <v>1</v>
      </c>
      <c r="N667">
        <v>1</v>
      </c>
      <c r="O667">
        <v>1</v>
      </c>
      <c r="P667">
        <v>0</v>
      </c>
      <c r="Q667">
        <v>0</v>
      </c>
      <c r="R667">
        <v>0</v>
      </c>
      <c r="S667">
        <v>0</v>
      </c>
    </row>
    <row r="668" spans="1:19" x14ac:dyDescent="0.25">
      <c r="A668" t="s">
        <v>560</v>
      </c>
      <c r="B668" t="str">
        <f>IF(ISERROR(VLOOKUP(Table6[[#This Row],[APPL_ID]],IO_Riparian[APP_ID],1,FALSE)),"","Y")</f>
        <v>Y</v>
      </c>
      <c r="C668" s="58" t="str">
        <f>IF(ISERROR(VLOOKUP(Table6[[#This Row],[APPL_ID]],Sheet1!$C$2:$C$9,1,FALSE)),"","Y")</f>
        <v/>
      </c>
      <c r="D668" s="58" t="str">
        <f>IF(COUNTA(#REF!)&gt;0,"","Y")</f>
        <v/>
      </c>
      <c r="E668" t="s">
        <v>1531</v>
      </c>
      <c r="F668" t="s">
        <v>1532</v>
      </c>
      <c r="G668" t="s">
        <v>546</v>
      </c>
      <c r="H668">
        <v>0</v>
      </c>
      <c r="I668">
        <v>1</v>
      </c>
      <c r="J668">
        <v>1</v>
      </c>
      <c r="K668">
        <v>1</v>
      </c>
      <c r="L668">
        <v>1</v>
      </c>
      <c r="M668">
        <v>1</v>
      </c>
      <c r="N668">
        <v>1</v>
      </c>
      <c r="O668">
        <v>1</v>
      </c>
      <c r="P668">
        <v>0</v>
      </c>
      <c r="Q668">
        <v>0</v>
      </c>
      <c r="R668">
        <v>0</v>
      </c>
      <c r="S668">
        <v>0</v>
      </c>
    </row>
    <row r="669" spans="1:19" x14ac:dyDescent="0.25">
      <c r="A669" t="s">
        <v>545</v>
      </c>
      <c r="B669" t="str">
        <f>IF(ISERROR(VLOOKUP(Table6[[#This Row],[APPL_ID]],IO_Riparian[APP_ID],1,FALSE)),"","Y")</f>
        <v>Y</v>
      </c>
      <c r="C669" s="58" t="str">
        <f>IF(ISERROR(VLOOKUP(Table6[[#This Row],[APPL_ID]],Sheet1!$C$2:$C$9,1,FALSE)),"","Y")</f>
        <v/>
      </c>
      <c r="D669" s="58" t="str">
        <f>IF(COUNTA(#REF!)&gt;0,"","Y")</f>
        <v/>
      </c>
      <c r="E669" t="s">
        <v>1531</v>
      </c>
      <c r="F669" t="s">
        <v>1532</v>
      </c>
      <c r="G669" t="s">
        <v>546</v>
      </c>
      <c r="H669">
        <v>0</v>
      </c>
      <c r="I669">
        <v>0</v>
      </c>
      <c r="J669">
        <v>1</v>
      </c>
      <c r="K669">
        <v>1</v>
      </c>
      <c r="L669">
        <v>1</v>
      </c>
      <c r="M669">
        <v>1</v>
      </c>
      <c r="N669">
        <v>1</v>
      </c>
      <c r="O669">
        <v>1</v>
      </c>
      <c r="P669">
        <v>0</v>
      </c>
      <c r="Q669">
        <v>0</v>
      </c>
      <c r="R669">
        <v>0</v>
      </c>
      <c r="S669">
        <v>0</v>
      </c>
    </row>
    <row r="670" spans="1:19" x14ac:dyDescent="0.25">
      <c r="A670" t="s">
        <v>1061</v>
      </c>
      <c r="B670" t="str">
        <f>IF(ISERROR(VLOOKUP(Table6[[#This Row],[APPL_ID]],IO_Riparian[APP_ID],1,FALSE)),"","Y")</f>
        <v>Y</v>
      </c>
      <c r="C670" s="58" t="str">
        <f>IF(ISERROR(VLOOKUP(Table6[[#This Row],[APPL_ID]],Sheet1!$C$2:$C$9,1,FALSE)),"","Y")</f>
        <v/>
      </c>
      <c r="D670" s="58" t="str">
        <f>IF(COUNTA(#REF!)&gt;0,"","Y")</f>
        <v/>
      </c>
      <c r="E670" t="s">
        <v>1531</v>
      </c>
      <c r="F670" t="s">
        <v>1532</v>
      </c>
      <c r="G670" t="s">
        <v>1062</v>
      </c>
    </row>
    <row r="671" spans="1:19" x14ac:dyDescent="0.25">
      <c r="A671" t="s">
        <v>1211</v>
      </c>
      <c r="B671" t="str">
        <f>IF(ISERROR(VLOOKUP(Table6[[#This Row],[APPL_ID]],IO_Riparian[APP_ID],1,FALSE)),"","Y")</f>
        <v>Y</v>
      </c>
      <c r="C671" s="58" t="str">
        <f>IF(ISERROR(VLOOKUP(Table6[[#This Row],[APPL_ID]],Sheet1!$C$2:$C$9,1,FALSE)),"","Y")</f>
        <v/>
      </c>
      <c r="D671" s="58" t="str">
        <f>IF(COUNTA(#REF!)&gt;0,"","Y")</f>
        <v/>
      </c>
      <c r="E671" t="s">
        <v>1531</v>
      </c>
      <c r="F671" t="s">
        <v>1532</v>
      </c>
      <c r="G671" t="s">
        <v>1062</v>
      </c>
    </row>
    <row r="672" spans="1:19" x14ac:dyDescent="0.25">
      <c r="A672" t="s">
        <v>1223</v>
      </c>
      <c r="B672" t="str">
        <f>IF(ISERROR(VLOOKUP(Table6[[#This Row],[APPL_ID]],IO_Riparian[APP_ID],1,FALSE)),"","Y")</f>
        <v>Y</v>
      </c>
      <c r="C672" s="58" t="str">
        <f>IF(ISERROR(VLOOKUP(Table6[[#This Row],[APPL_ID]],Sheet1!$C$2:$C$9,1,FALSE)),"","Y")</f>
        <v/>
      </c>
      <c r="D672" s="58" t="str">
        <f>IF(COUNTA(#REF!)&gt;0,"","Y")</f>
        <v/>
      </c>
      <c r="E672" t="s">
        <v>1531</v>
      </c>
      <c r="F672" t="s">
        <v>1532</v>
      </c>
      <c r="G672" t="s">
        <v>1062</v>
      </c>
    </row>
    <row r="673" spans="1:19" x14ac:dyDescent="0.25">
      <c r="A673" t="s">
        <v>844</v>
      </c>
      <c r="B673" t="str">
        <f>IF(ISERROR(VLOOKUP(Table6[[#This Row],[APPL_ID]],IO_Riparian[APP_ID],1,FALSE)),"","Y")</f>
        <v>Y</v>
      </c>
      <c r="C673" s="58" t="str">
        <f>IF(ISERROR(VLOOKUP(Table6[[#This Row],[APPL_ID]],Sheet1!$C$2:$C$9,1,FALSE)),"","Y")</f>
        <v/>
      </c>
      <c r="D673" s="58" t="str">
        <f>IF(COUNTA(#REF!)&gt;0,"","Y")</f>
        <v/>
      </c>
      <c r="E673" t="s">
        <v>1531</v>
      </c>
      <c r="F673" t="s">
        <v>1533</v>
      </c>
      <c r="G673" t="s">
        <v>845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</row>
    <row r="674" spans="1:19" x14ac:dyDescent="0.25">
      <c r="A674" t="s">
        <v>1226</v>
      </c>
      <c r="B674" t="str">
        <f>IF(ISERROR(VLOOKUP(Table6[[#This Row],[APPL_ID]],IO_Riparian[APP_ID],1,FALSE)),"","Y")</f>
        <v>Y</v>
      </c>
      <c r="C674" s="58" t="str">
        <f>IF(ISERROR(VLOOKUP(Table6[[#This Row],[APPL_ID]],Sheet1!$C$2:$C$9,1,FALSE)),"","Y")</f>
        <v/>
      </c>
      <c r="D674" s="58" t="str">
        <f>IF(COUNTA(#REF!)&gt;0,"","Y")</f>
        <v/>
      </c>
      <c r="E674" t="s">
        <v>1531</v>
      </c>
      <c r="F674" t="s">
        <v>1532</v>
      </c>
      <c r="G674" t="s">
        <v>1062</v>
      </c>
    </row>
    <row r="675" spans="1:19" x14ac:dyDescent="0.25">
      <c r="A675" t="s">
        <v>855</v>
      </c>
      <c r="B675" t="str">
        <f>IF(ISERROR(VLOOKUP(Table6[[#This Row],[APPL_ID]],IO_Riparian[APP_ID],1,FALSE)),"","Y")</f>
        <v>Y</v>
      </c>
      <c r="C675" s="58" t="str">
        <f>IF(ISERROR(VLOOKUP(Table6[[#This Row],[APPL_ID]],Sheet1!$C$2:$C$9,1,FALSE)),"","Y")</f>
        <v/>
      </c>
      <c r="D675" s="58" t="str">
        <f>IF(COUNTA(#REF!)&gt;0,"","Y")</f>
        <v/>
      </c>
      <c r="E675" t="s">
        <v>1531</v>
      </c>
      <c r="F675" t="s">
        <v>1533</v>
      </c>
      <c r="G675" t="s">
        <v>845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</row>
    <row r="676" spans="1:19" x14ac:dyDescent="0.25">
      <c r="A676" t="s">
        <v>1252</v>
      </c>
      <c r="B676" t="str">
        <f>IF(ISERROR(VLOOKUP(Table6[[#This Row],[APPL_ID]],IO_Riparian[APP_ID],1,FALSE)),"","Y")</f>
        <v>Y</v>
      </c>
      <c r="C676" s="58" t="str">
        <f>IF(ISERROR(VLOOKUP(Table6[[#This Row],[APPL_ID]],Sheet1!$C$2:$C$9,1,FALSE)),"","Y")</f>
        <v/>
      </c>
      <c r="D676" s="58" t="str">
        <f>IF(COUNTA(#REF!)&gt;0,"","Y")</f>
        <v/>
      </c>
      <c r="E676" t="s">
        <v>1531</v>
      </c>
      <c r="F676" t="s">
        <v>1533</v>
      </c>
      <c r="G676" t="s">
        <v>1253</v>
      </c>
      <c r="H676">
        <v>0</v>
      </c>
      <c r="I676">
        <v>0</v>
      </c>
      <c r="J676">
        <v>0</v>
      </c>
      <c r="K676">
        <v>0</v>
      </c>
      <c r="L676">
        <v>1</v>
      </c>
      <c r="M676">
        <v>1</v>
      </c>
      <c r="N676">
        <v>1</v>
      </c>
      <c r="O676">
        <v>1</v>
      </c>
      <c r="P676">
        <v>0</v>
      </c>
      <c r="Q676">
        <v>0</v>
      </c>
      <c r="R676">
        <v>0</v>
      </c>
      <c r="S676">
        <v>0</v>
      </c>
    </row>
    <row r="677" spans="1:19" x14ac:dyDescent="0.25">
      <c r="A677" t="s">
        <v>1231</v>
      </c>
      <c r="B677" t="str">
        <f>IF(ISERROR(VLOOKUP(Table6[[#This Row],[APPL_ID]],IO_Riparian[APP_ID],1,FALSE)),"","Y")</f>
        <v>Y</v>
      </c>
      <c r="C677" s="58" t="str">
        <f>IF(ISERROR(VLOOKUP(Table6[[#This Row],[APPL_ID]],Sheet1!$C$2:$C$9,1,FALSE)),"","Y")</f>
        <v/>
      </c>
      <c r="D677" s="58" t="str">
        <f>IF(COUNTA(#REF!)&gt;0,"","Y")</f>
        <v/>
      </c>
      <c r="E677" t="s">
        <v>1531</v>
      </c>
      <c r="F677" t="s">
        <v>1532</v>
      </c>
      <c r="G677" t="s">
        <v>1062</v>
      </c>
    </row>
    <row r="678" spans="1:19" x14ac:dyDescent="0.25">
      <c r="A678" t="s">
        <v>1236</v>
      </c>
      <c r="B678" t="str">
        <f>IF(ISERROR(VLOOKUP(Table6[[#This Row],[APPL_ID]],IO_Riparian[APP_ID],1,FALSE)),"","Y")</f>
        <v>Y</v>
      </c>
      <c r="C678" s="58" t="str">
        <f>IF(ISERROR(VLOOKUP(Table6[[#This Row],[APPL_ID]],Sheet1!$C$2:$C$9,1,FALSE)),"","Y")</f>
        <v/>
      </c>
      <c r="D678" s="58" t="str">
        <f>IF(COUNTA(#REF!)&gt;0,"","Y")</f>
        <v/>
      </c>
      <c r="E678" t="s">
        <v>1531</v>
      </c>
      <c r="F678" t="s">
        <v>1532</v>
      </c>
      <c r="G678" t="s">
        <v>1062</v>
      </c>
    </row>
    <row r="679" spans="1:19" x14ac:dyDescent="0.25">
      <c r="A679" t="s">
        <v>269</v>
      </c>
      <c r="B679" t="str">
        <f>IF(ISERROR(VLOOKUP(Table6[[#This Row],[APPL_ID]],IO_Riparian[APP_ID],1,FALSE)),"","Y")</f>
        <v>Y</v>
      </c>
      <c r="C679" s="58" t="str">
        <f>IF(ISERROR(VLOOKUP(Table6[[#This Row],[APPL_ID]],Sheet1!$C$2:$C$9,1,FALSE)),"","Y")</f>
        <v/>
      </c>
      <c r="D679" s="58" t="str">
        <f>IF(COUNTA(#REF!)&gt;0,"","Y")</f>
        <v/>
      </c>
      <c r="E679" t="s">
        <v>1531</v>
      </c>
      <c r="F679" t="s">
        <v>1532</v>
      </c>
      <c r="G679" t="s">
        <v>270</v>
      </c>
      <c r="H679">
        <v>0</v>
      </c>
      <c r="I679">
        <v>0</v>
      </c>
      <c r="J679">
        <v>0</v>
      </c>
      <c r="K679">
        <v>1</v>
      </c>
      <c r="L679">
        <v>1</v>
      </c>
      <c r="M679">
        <v>1</v>
      </c>
      <c r="N679">
        <v>1</v>
      </c>
      <c r="O679">
        <v>1</v>
      </c>
      <c r="P679">
        <v>0</v>
      </c>
      <c r="Q679">
        <v>0</v>
      </c>
      <c r="R679">
        <v>0</v>
      </c>
      <c r="S679">
        <v>0</v>
      </c>
    </row>
    <row r="680" spans="1:19" x14ac:dyDescent="0.25">
      <c r="A680" t="s">
        <v>1448</v>
      </c>
      <c r="B680" t="str">
        <f>IF(ISERROR(VLOOKUP(Table6[[#This Row],[APPL_ID]],IO_Riparian[APP_ID],1,FALSE)),"","Y")</f>
        <v>Y</v>
      </c>
      <c r="C680" s="58" t="str">
        <f>IF(ISERROR(VLOOKUP(Table6[[#This Row],[APPL_ID]],Sheet1!$C$2:$C$9,1,FALSE)),"","Y")</f>
        <v/>
      </c>
      <c r="D680" s="58" t="str">
        <f>IF(COUNTA(#REF!)&gt;0,"","Y")</f>
        <v/>
      </c>
      <c r="E680" t="s">
        <v>1531</v>
      </c>
      <c r="F680" t="s">
        <v>1533</v>
      </c>
      <c r="G680" t="s">
        <v>1446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</row>
    <row r="681" spans="1:19" x14ac:dyDescent="0.25">
      <c r="A681" t="s">
        <v>530</v>
      </c>
      <c r="B681" t="str">
        <f>IF(ISERROR(VLOOKUP(Table6[[#This Row],[APPL_ID]],IO_Riparian[APP_ID],1,FALSE)),"","Y")</f>
        <v>Y</v>
      </c>
      <c r="C681" s="58" t="str">
        <f>IF(ISERROR(VLOOKUP(Table6[[#This Row],[APPL_ID]],Sheet1!$C$2:$C$9,1,FALSE)),"","Y")</f>
        <v/>
      </c>
      <c r="D681" s="58" t="str">
        <f>IF(COUNTA(#REF!)&gt;0,"","Y")</f>
        <v/>
      </c>
      <c r="E681" t="s">
        <v>1531</v>
      </c>
      <c r="F681" t="s">
        <v>1533</v>
      </c>
      <c r="G681" t="s">
        <v>531</v>
      </c>
      <c r="H681">
        <v>0</v>
      </c>
      <c r="I681">
        <v>0</v>
      </c>
      <c r="J681">
        <v>1.84</v>
      </c>
      <c r="K681">
        <v>15.909000000000001</v>
      </c>
      <c r="L681">
        <v>2.21</v>
      </c>
      <c r="M681">
        <v>19.885999999999999</v>
      </c>
      <c r="N681">
        <v>0.61399999999999999</v>
      </c>
      <c r="O681">
        <v>4.3209999999999997</v>
      </c>
      <c r="P681">
        <v>0</v>
      </c>
      <c r="Q681">
        <v>0</v>
      </c>
      <c r="R681">
        <v>0</v>
      </c>
      <c r="S681">
        <v>0</v>
      </c>
    </row>
    <row r="682" spans="1:19" x14ac:dyDescent="0.25">
      <c r="A682" t="s">
        <v>1101</v>
      </c>
      <c r="B682" t="str">
        <f>IF(ISERROR(VLOOKUP(Table6[[#This Row],[APPL_ID]],IO_Riparian[APP_ID],1,FALSE)),"","Y")</f>
        <v>Y</v>
      </c>
      <c r="C682" s="58" t="str">
        <f>IF(ISERROR(VLOOKUP(Table6[[#This Row],[APPL_ID]],Sheet1!$C$2:$C$9,1,FALSE)),"","Y")</f>
        <v/>
      </c>
      <c r="D682" s="58" t="str">
        <f>IF(COUNTA(#REF!)&gt;0,"","Y")</f>
        <v/>
      </c>
      <c r="E682" t="s">
        <v>1531</v>
      </c>
      <c r="F682" t="s">
        <v>1532</v>
      </c>
      <c r="G682" t="s">
        <v>1102</v>
      </c>
      <c r="H682">
        <v>0</v>
      </c>
      <c r="I682">
        <v>0</v>
      </c>
      <c r="J682">
        <v>0</v>
      </c>
      <c r="K682">
        <v>1</v>
      </c>
      <c r="L682">
        <v>1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</row>
    <row r="683" spans="1:19" x14ac:dyDescent="0.25">
      <c r="A683" t="s">
        <v>885</v>
      </c>
      <c r="B683" t="str">
        <f>IF(ISERROR(VLOOKUP(Table6[[#This Row],[APPL_ID]],IO_Riparian[APP_ID],1,FALSE)),"","Y")</f>
        <v>Y</v>
      </c>
      <c r="C683" s="58" t="str">
        <f>IF(ISERROR(VLOOKUP(Table6[[#This Row],[APPL_ID]],Sheet1!$C$2:$C$9,1,FALSE)),"","Y")</f>
        <v/>
      </c>
      <c r="D683" s="58" t="str">
        <f>IF(COUNTA(#REF!)&gt;0,"","Y")</f>
        <v/>
      </c>
      <c r="E683" t="s">
        <v>1531</v>
      </c>
      <c r="F683" t="s">
        <v>1533</v>
      </c>
      <c r="G683" t="s">
        <v>882</v>
      </c>
      <c r="H683">
        <v>0</v>
      </c>
      <c r="I683">
        <v>0</v>
      </c>
      <c r="J683">
        <v>1</v>
      </c>
      <c r="K683">
        <v>1</v>
      </c>
      <c r="L683">
        <v>1</v>
      </c>
      <c r="M683">
        <v>1</v>
      </c>
      <c r="N683">
        <v>1</v>
      </c>
      <c r="O683">
        <v>0</v>
      </c>
      <c r="P683">
        <v>0</v>
      </c>
      <c r="Q683">
        <v>0</v>
      </c>
      <c r="R683">
        <v>0</v>
      </c>
      <c r="S683">
        <v>0</v>
      </c>
    </row>
    <row r="684" spans="1:19" x14ac:dyDescent="0.25">
      <c r="A684" t="s">
        <v>441</v>
      </c>
      <c r="B684" t="str">
        <f>IF(ISERROR(VLOOKUP(Table6[[#This Row],[APPL_ID]],IO_Riparian[APP_ID],1,FALSE)),"","Y")</f>
        <v>Y</v>
      </c>
      <c r="C684" s="58" t="str">
        <f>IF(ISERROR(VLOOKUP(Table6[[#This Row],[APPL_ID]],Sheet1!$C$2:$C$9,1,FALSE)),"","Y")</f>
        <v/>
      </c>
      <c r="D684" s="58" t="str">
        <f>IF(COUNTA(#REF!)&gt;0,"","Y")</f>
        <v/>
      </c>
      <c r="E684" t="s">
        <v>1531</v>
      </c>
      <c r="F684" t="s">
        <v>1533</v>
      </c>
      <c r="G684" t="s">
        <v>440</v>
      </c>
      <c r="H684">
        <v>0</v>
      </c>
      <c r="I684">
        <v>0</v>
      </c>
      <c r="J684">
        <v>0</v>
      </c>
      <c r="K684">
        <v>670</v>
      </c>
      <c r="L684">
        <v>670</v>
      </c>
      <c r="M684">
        <v>670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</row>
    <row r="685" spans="1:19" x14ac:dyDescent="0.25">
      <c r="A685" t="s">
        <v>1232</v>
      </c>
      <c r="B685" t="str">
        <f>IF(ISERROR(VLOOKUP(Table6[[#This Row],[APPL_ID]],IO_Riparian[APP_ID],1,FALSE)),"","Y")</f>
        <v>Y</v>
      </c>
      <c r="C685" s="58" t="str">
        <f>IF(ISERROR(VLOOKUP(Table6[[#This Row],[APPL_ID]],Sheet1!$C$2:$C$9,1,FALSE)),"","Y")</f>
        <v/>
      </c>
      <c r="D685" s="58" t="str">
        <f>IF(COUNTA(#REF!)&gt;0,"","Y")</f>
        <v/>
      </c>
      <c r="E685" t="s">
        <v>1531</v>
      </c>
      <c r="F685" t="s">
        <v>1533</v>
      </c>
      <c r="G685" t="s">
        <v>1233</v>
      </c>
      <c r="H685">
        <v>0</v>
      </c>
      <c r="I685">
        <v>0</v>
      </c>
      <c r="J685">
        <v>1</v>
      </c>
      <c r="K685">
        <v>0</v>
      </c>
      <c r="L685">
        <v>0</v>
      </c>
      <c r="M685">
        <v>1</v>
      </c>
      <c r="N685">
        <v>1</v>
      </c>
      <c r="O685">
        <v>1</v>
      </c>
      <c r="P685">
        <v>0</v>
      </c>
      <c r="Q685">
        <v>0</v>
      </c>
      <c r="R685">
        <v>0</v>
      </c>
      <c r="S685">
        <v>0</v>
      </c>
    </row>
    <row r="686" spans="1:19" x14ac:dyDescent="0.25">
      <c r="A686" t="s">
        <v>883</v>
      </c>
      <c r="B686" t="str">
        <f>IF(ISERROR(VLOOKUP(Table6[[#This Row],[APPL_ID]],IO_Riparian[APP_ID],1,FALSE)),"","Y")</f>
        <v>Y</v>
      </c>
      <c r="C686" s="58" t="str">
        <f>IF(ISERROR(VLOOKUP(Table6[[#This Row],[APPL_ID]],Sheet1!$C$2:$C$9,1,FALSE)),"","Y")</f>
        <v/>
      </c>
      <c r="D686" s="58" t="str">
        <f>IF(COUNTA(#REF!)&gt;0,"","Y")</f>
        <v/>
      </c>
      <c r="E686" t="s">
        <v>1531</v>
      </c>
      <c r="F686" t="s">
        <v>1533</v>
      </c>
      <c r="G686" t="s">
        <v>882</v>
      </c>
      <c r="H686">
        <v>0</v>
      </c>
      <c r="I686">
        <v>0</v>
      </c>
      <c r="J686">
        <v>1</v>
      </c>
      <c r="K686">
        <v>1</v>
      </c>
      <c r="L686">
        <v>1</v>
      </c>
      <c r="M686">
        <v>1</v>
      </c>
      <c r="N686">
        <v>1</v>
      </c>
      <c r="O686">
        <v>0</v>
      </c>
      <c r="P686">
        <v>0</v>
      </c>
      <c r="Q686">
        <v>0</v>
      </c>
      <c r="R686">
        <v>0</v>
      </c>
      <c r="S686">
        <v>0</v>
      </c>
    </row>
    <row r="687" spans="1:19" x14ac:dyDescent="0.25">
      <c r="A687" t="s">
        <v>302</v>
      </c>
      <c r="B687" t="str">
        <f>IF(ISERROR(VLOOKUP(Table6[[#This Row],[APPL_ID]],IO_Riparian[APP_ID],1,FALSE)),"","Y")</f>
        <v>Y</v>
      </c>
      <c r="C687" s="58" t="str">
        <f>IF(ISERROR(VLOOKUP(Table6[[#This Row],[APPL_ID]],Sheet1!$C$2:$C$9,1,FALSE)),"","Y")</f>
        <v/>
      </c>
      <c r="D687" s="58" t="str">
        <f>IF(COUNTA(#REF!)&gt;0,"","Y")</f>
        <v/>
      </c>
      <c r="E687" t="s">
        <v>1531</v>
      </c>
      <c r="F687" t="s">
        <v>1532</v>
      </c>
      <c r="G687" t="s">
        <v>299</v>
      </c>
      <c r="H687">
        <v>0</v>
      </c>
      <c r="I687">
        <v>1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</row>
    <row r="688" spans="1:19" x14ac:dyDescent="0.25">
      <c r="A688" t="s">
        <v>298</v>
      </c>
      <c r="B688" t="str">
        <f>IF(ISERROR(VLOOKUP(Table6[[#This Row],[APPL_ID]],IO_Riparian[APP_ID],1,FALSE)),"","Y")</f>
        <v>Y</v>
      </c>
      <c r="C688" s="58" t="str">
        <f>IF(ISERROR(VLOOKUP(Table6[[#This Row],[APPL_ID]],Sheet1!$C$2:$C$9,1,FALSE)),"","Y")</f>
        <v/>
      </c>
      <c r="D688" s="58" t="str">
        <f>IF(COUNTA(#REF!)&gt;0,"","Y")</f>
        <v/>
      </c>
      <c r="E688" t="s">
        <v>1531</v>
      </c>
      <c r="F688" t="s">
        <v>1532</v>
      </c>
      <c r="G688" t="s">
        <v>299</v>
      </c>
      <c r="H688">
        <v>0</v>
      </c>
      <c r="I688">
        <v>1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</row>
    <row r="689" spans="1:19" x14ac:dyDescent="0.25">
      <c r="A689" t="s">
        <v>828</v>
      </c>
      <c r="B689" t="str">
        <f>IF(ISERROR(VLOOKUP(Table6[[#This Row],[APPL_ID]],IO_Riparian[APP_ID],1,FALSE)),"","Y")</f>
        <v>Y</v>
      </c>
      <c r="C689" s="58" t="str">
        <f>IF(ISERROR(VLOOKUP(Table6[[#This Row],[APPL_ID]],Sheet1!$C$2:$C$9,1,FALSE)),"","Y")</f>
        <v/>
      </c>
      <c r="D689" s="58" t="str">
        <f>IF(COUNTA(#REF!)&gt;0,"","Y")</f>
        <v/>
      </c>
      <c r="E689" t="s">
        <v>1531</v>
      </c>
      <c r="F689" t="s">
        <v>1532</v>
      </c>
      <c r="G689" t="s">
        <v>829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</row>
    <row r="690" spans="1:19" x14ac:dyDescent="0.25">
      <c r="A690" t="s">
        <v>767</v>
      </c>
      <c r="B690" t="str">
        <f>IF(ISERROR(VLOOKUP(Table6[[#This Row],[APPL_ID]],IO_Riparian[APP_ID],1,FALSE)),"","Y")</f>
        <v>Y</v>
      </c>
      <c r="C690" s="58" t="str">
        <f>IF(ISERROR(VLOOKUP(Table6[[#This Row],[APPL_ID]],Sheet1!$C$2:$C$9,1,FALSE)),"","Y")</f>
        <v/>
      </c>
      <c r="D690" s="58" t="str">
        <f>IF(COUNTA(#REF!)&gt;0,"","Y")</f>
        <v/>
      </c>
      <c r="E690" t="s">
        <v>1531</v>
      </c>
      <c r="F690" t="s">
        <v>1532</v>
      </c>
      <c r="G690" t="s">
        <v>768</v>
      </c>
      <c r="H690">
        <v>0</v>
      </c>
      <c r="I690">
        <v>0</v>
      </c>
      <c r="J690">
        <v>0</v>
      </c>
      <c r="K690">
        <v>1</v>
      </c>
      <c r="L690">
        <v>1</v>
      </c>
      <c r="M690">
        <v>1</v>
      </c>
      <c r="N690">
        <v>1</v>
      </c>
      <c r="O690">
        <v>1</v>
      </c>
      <c r="P690">
        <v>0</v>
      </c>
      <c r="Q690">
        <v>0</v>
      </c>
      <c r="R690">
        <v>0</v>
      </c>
      <c r="S690">
        <v>0</v>
      </c>
    </row>
    <row r="691" spans="1:19" x14ac:dyDescent="0.25">
      <c r="A691" t="s">
        <v>847</v>
      </c>
      <c r="B691" t="str">
        <f>IF(ISERROR(VLOOKUP(Table6[[#This Row],[APPL_ID]],IO_Riparian[APP_ID],1,FALSE)),"","Y")</f>
        <v>Y</v>
      </c>
      <c r="C691" s="58" t="str">
        <f>IF(ISERROR(VLOOKUP(Table6[[#This Row],[APPL_ID]],Sheet1!$C$2:$C$9,1,FALSE)),"","Y")</f>
        <v/>
      </c>
      <c r="D691" s="58" t="str">
        <f>IF(COUNTA(#REF!)&gt;0,"","Y")</f>
        <v/>
      </c>
      <c r="E691" t="s">
        <v>1531</v>
      </c>
      <c r="F691" t="s">
        <v>1533</v>
      </c>
      <c r="G691" t="s">
        <v>848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</row>
    <row r="692" spans="1:19" x14ac:dyDescent="0.25">
      <c r="A692" t="s">
        <v>1363</v>
      </c>
      <c r="B692" t="str">
        <f>IF(ISERROR(VLOOKUP(Table6[[#This Row],[APPL_ID]],IO_Riparian[APP_ID],1,FALSE)),"","Y")</f>
        <v>Y</v>
      </c>
      <c r="C692" s="58" t="str">
        <f>IF(ISERROR(VLOOKUP(Table6[[#This Row],[APPL_ID]],Sheet1!$C$2:$C$9,1,FALSE)),"","Y")</f>
        <v/>
      </c>
      <c r="D692" s="58" t="str">
        <f>IF(COUNTA(#REF!)&gt;0,"","Y")</f>
        <v/>
      </c>
      <c r="E692" t="s">
        <v>1531</v>
      </c>
      <c r="F692" t="s">
        <v>1532</v>
      </c>
      <c r="G692" t="s">
        <v>324</v>
      </c>
      <c r="H692">
        <v>1</v>
      </c>
      <c r="I692">
        <v>1</v>
      </c>
      <c r="J692">
        <v>1</v>
      </c>
      <c r="K692">
        <v>1</v>
      </c>
      <c r="L692">
        <v>1</v>
      </c>
      <c r="M692">
        <v>1</v>
      </c>
      <c r="N692">
        <v>1</v>
      </c>
      <c r="O692">
        <v>1</v>
      </c>
      <c r="P692">
        <v>0</v>
      </c>
      <c r="Q692">
        <v>0</v>
      </c>
      <c r="R692">
        <v>0</v>
      </c>
      <c r="S692">
        <v>0</v>
      </c>
    </row>
    <row r="693" spans="1:19" x14ac:dyDescent="0.25">
      <c r="A693" t="s">
        <v>1364</v>
      </c>
      <c r="B693" t="str">
        <f>IF(ISERROR(VLOOKUP(Table6[[#This Row],[APPL_ID]],IO_Riparian[APP_ID],1,FALSE)),"","Y")</f>
        <v>Y</v>
      </c>
      <c r="C693" s="58" t="str">
        <f>IF(ISERROR(VLOOKUP(Table6[[#This Row],[APPL_ID]],Sheet1!$C$2:$C$9,1,FALSE)),"","Y")</f>
        <v/>
      </c>
      <c r="D693" s="58" t="str">
        <f>IF(COUNTA(#REF!)&gt;0,"","Y")</f>
        <v/>
      </c>
      <c r="E693" t="s">
        <v>1531</v>
      </c>
      <c r="F693" t="s">
        <v>1532</v>
      </c>
      <c r="G693" t="s">
        <v>324</v>
      </c>
      <c r="H693">
        <v>1</v>
      </c>
      <c r="I693">
        <v>1</v>
      </c>
      <c r="J693">
        <v>1</v>
      </c>
      <c r="K693">
        <v>1</v>
      </c>
      <c r="L693">
        <v>1</v>
      </c>
      <c r="M693">
        <v>1</v>
      </c>
      <c r="N693">
        <v>1</v>
      </c>
      <c r="O693">
        <v>1</v>
      </c>
      <c r="P693">
        <v>0</v>
      </c>
      <c r="Q693">
        <v>0</v>
      </c>
      <c r="R693">
        <v>0</v>
      </c>
      <c r="S693">
        <v>0</v>
      </c>
    </row>
    <row r="694" spans="1:19" x14ac:dyDescent="0.25">
      <c r="A694" t="s">
        <v>1362</v>
      </c>
      <c r="B694" t="str">
        <f>IF(ISERROR(VLOOKUP(Table6[[#This Row],[APPL_ID]],IO_Riparian[APP_ID],1,FALSE)),"","Y")</f>
        <v>Y</v>
      </c>
      <c r="C694" s="58" t="str">
        <f>IF(ISERROR(VLOOKUP(Table6[[#This Row],[APPL_ID]],Sheet1!$C$2:$C$9,1,FALSE)),"","Y")</f>
        <v/>
      </c>
      <c r="D694" s="58" t="str">
        <f>IF(COUNTA(#REF!)&gt;0,"","Y")</f>
        <v/>
      </c>
      <c r="E694" t="s">
        <v>1531</v>
      </c>
      <c r="F694" t="s">
        <v>1532</v>
      </c>
      <c r="G694" t="s">
        <v>1208</v>
      </c>
      <c r="H694">
        <v>1</v>
      </c>
      <c r="I694">
        <v>1</v>
      </c>
      <c r="J694">
        <v>1</v>
      </c>
      <c r="K694">
        <v>1</v>
      </c>
      <c r="L694">
        <v>1</v>
      </c>
      <c r="M694">
        <v>1</v>
      </c>
      <c r="N694">
        <v>1</v>
      </c>
      <c r="O694">
        <v>1</v>
      </c>
      <c r="P694">
        <v>0</v>
      </c>
      <c r="Q694">
        <v>0</v>
      </c>
      <c r="R694">
        <v>0</v>
      </c>
      <c r="S694">
        <v>0</v>
      </c>
    </row>
    <row r="695" spans="1:19" x14ac:dyDescent="0.25">
      <c r="A695" t="s">
        <v>841</v>
      </c>
      <c r="B695" t="str">
        <f>IF(ISERROR(VLOOKUP(Table6[[#This Row],[APPL_ID]],IO_Riparian[APP_ID],1,FALSE)),"","Y")</f>
        <v>Y</v>
      </c>
      <c r="C695" s="58" t="str">
        <f>IF(ISERROR(VLOOKUP(Table6[[#This Row],[APPL_ID]],Sheet1!$C$2:$C$9,1,FALSE)),"","Y")</f>
        <v/>
      </c>
      <c r="D695" s="58" t="str">
        <f>IF(COUNTA(#REF!)&gt;0,"","Y")</f>
        <v/>
      </c>
      <c r="E695" t="s">
        <v>1531</v>
      </c>
      <c r="F695" t="s">
        <v>1532</v>
      </c>
      <c r="G695" t="s">
        <v>842</v>
      </c>
      <c r="H695">
        <v>0</v>
      </c>
      <c r="I695">
        <v>0</v>
      </c>
      <c r="J695">
        <v>1</v>
      </c>
      <c r="K695">
        <v>1</v>
      </c>
      <c r="L695">
        <v>1</v>
      </c>
      <c r="M695">
        <v>1</v>
      </c>
      <c r="N695">
        <v>1</v>
      </c>
      <c r="O695">
        <v>1</v>
      </c>
      <c r="P695">
        <v>0</v>
      </c>
      <c r="Q695">
        <v>0</v>
      </c>
      <c r="R695">
        <v>0</v>
      </c>
      <c r="S695">
        <v>0</v>
      </c>
    </row>
    <row r="696" spans="1:19" x14ac:dyDescent="0.25">
      <c r="A696" t="s">
        <v>817</v>
      </c>
      <c r="B696" t="str">
        <f>IF(ISERROR(VLOOKUP(Table6[[#This Row],[APPL_ID]],IO_Riparian[APP_ID],1,FALSE)),"","Y")</f>
        <v>Y</v>
      </c>
      <c r="C696" s="58" t="str">
        <f>IF(ISERROR(VLOOKUP(Table6[[#This Row],[APPL_ID]],Sheet1!$C$2:$C$9,1,FALSE)),"","Y")</f>
        <v/>
      </c>
      <c r="D696" s="58" t="str">
        <f>IF(COUNTA(#REF!)&gt;0,"","Y")</f>
        <v/>
      </c>
      <c r="E696" t="s">
        <v>1531</v>
      </c>
      <c r="F696" t="s">
        <v>1532</v>
      </c>
      <c r="G696" t="s">
        <v>818</v>
      </c>
      <c r="H696">
        <v>0</v>
      </c>
      <c r="I696">
        <v>0</v>
      </c>
      <c r="J696">
        <v>0</v>
      </c>
      <c r="K696">
        <v>1</v>
      </c>
      <c r="L696">
        <v>1</v>
      </c>
      <c r="M696">
        <v>1</v>
      </c>
      <c r="N696">
        <v>1</v>
      </c>
      <c r="O696">
        <v>1</v>
      </c>
      <c r="P696">
        <v>0</v>
      </c>
      <c r="Q696">
        <v>0</v>
      </c>
      <c r="R696">
        <v>0</v>
      </c>
      <c r="S696">
        <v>0</v>
      </c>
    </row>
    <row r="697" spans="1:19" x14ac:dyDescent="0.25">
      <c r="A697" t="s">
        <v>1389</v>
      </c>
      <c r="B697" t="str">
        <f>IF(ISERROR(VLOOKUP(Table6[[#This Row],[APPL_ID]],IO_Riparian[APP_ID],1,FALSE)),"","Y")</f>
        <v>Y</v>
      </c>
      <c r="C697" s="58" t="str">
        <f>IF(ISERROR(VLOOKUP(Table6[[#This Row],[APPL_ID]],Sheet1!$C$2:$C$9,1,FALSE)),"","Y")</f>
        <v/>
      </c>
      <c r="D697" s="58" t="str">
        <f>IF(COUNTA(#REF!)&gt;0,"","Y")</f>
        <v/>
      </c>
      <c r="E697" t="s">
        <v>1531</v>
      </c>
      <c r="F697" t="s">
        <v>1532</v>
      </c>
      <c r="G697" t="s">
        <v>1390</v>
      </c>
    </row>
    <row r="698" spans="1:19" x14ac:dyDescent="0.25">
      <c r="A698" t="s">
        <v>1385</v>
      </c>
      <c r="B698" t="str">
        <f>IF(ISERROR(VLOOKUP(Table6[[#This Row],[APPL_ID]],IO_Riparian[APP_ID],1,FALSE)),"","Y")</f>
        <v>Y</v>
      </c>
      <c r="C698" s="58" t="str">
        <f>IF(ISERROR(VLOOKUP(Table6[[#This Row],[APPL_ID]],Sheet1!$C$2:$C$9,1,FALSE)),"","Y")</f>
        <v/>
      </c>
      <c r="D698" s="58" t="str">
        <f>IF(COUNTA(#REF!)&gt;0,"","Y")</f>
        <v/>
      </c>
      <c r="E698" t="s">
        <v>1531</v>
      </c>
      <c r="F698" t="s">
        <v>1532</v>
      </c>
      <c r="G698" t="s">
        <v>1386</v>
      </c>
    </row>
    <row r="699" spans="1:19" x14ac:dyDescent="0.25">
      <c r="A699" t="s">
        <v>1142</v>
      </c>
      <c r="B699" t="str">
        <f>IF(ISERROR(VLOOKUP(Table6[[#This Row],[APPL_ID]],IO_Riparian[APP_ID],1,FALSE)),"","Y")</f>
        <v>Y</v>
      </c>
      <c r="C699" s="58" t="str">
        <f>IF(ISERROR(VLOOKUP(Table6[[#This Row],[APPL_ID]],Sheet1!$C$2:$C$9,1,FALSE)),"","Y")</f>
        <v/>
      </c>
      <c r="D699" s="58" t="str">
        <f>IF(COUNTA(#REF!)&gt;0,"","Y")</f>
        <v/>
      </c>
      <c r="E699" t="s">
        <v>1531</v>
      </c>
      <c r="F699" t="s">
        <v>1532</v>
      </c>
      <c r="G699" t="s">
        <v>660</v>
      </c>
      <c r="H699">
        <v>0</v>
      </c>
      <c r="I699">
        <v>1</v>
      </c>
      <c r="J699">
        <v>1</v>
      </c>
      <c r="K699">
        <v>1</v>
      </c>
      <c r="L699">
        <v>1</v>
      </c>
      <c r="M699">
        <v>1</v>
      </c>
      <c r="N699">
        <v>1</v>
      </c>
      <c r="O699">
        <v>1</v>
      </c>
      <c r="P699">
        <v>0</v>
      </c>
      <c r="Q699">
        <v>0</v>
      </c>
      <c r="R699">
        <v>0</v>
      </c>
      <c r="S699">
        <v>0</v>
      </c>
    </row>
    <row r="700" spans="1:19" x14ac:dyDescent="0.25">
      <c r="A700" t="s">
        <v>1433</v>
      </c>
      <c r="B700" t="str">
        <f>IF(ISERROR(VLOOKUP(Table6[[#This Row],[APPL_ID]],IO_Riparian[APP_ID],1,FALSE)),"","Y")</f>
        <v>Y</v>
      </c>
      <c r="C700" s="58" t="str">
        <f>IF(ISERROR(VLOOKUP(Table6[[#This Row],[APPL_ID]],Sheet1!$C$2:$C$9,1,FALSE)),"","Y")</f>
        <v/>
      </c>
      <c r="D700" s="58" t="str">
        <f>IF(COUNTA(#REF!)&gt;0,"","Y")</f>
        <v/>
      </c>
      <c r="E700" t="s">
        <v>1531</v>
      </c>
      <c r="F700" t="s">
        <v>1532</v>
      </c>
      <c r="G700" t="s">
        <v>1434</v>
      </c>
      <c r="H700">
        <v>1</v>
      </c>
      <c r="I700">
        <v>1</v>
      </c>
      <c r="J700">
        <v>1</v>
      </c>
      <c r="K700">
        <v>1</v>
      </c>
      <c r="L700">
        <v>1</v>
      </c>
      <c r="M700">
        <v>1</v>
      </c>
      <c r="N700">
        <v>1</v>
      </c>
      <c r="O700">
        <v>1</v>
      </c>
      <c r="P700">
        <v>0</v>
      </c>
      <c r="Q700">
        <v>0</v>
      </c>
      <c r="R700">
        <v>0</v>
      </c>
      <c r="S700">
        <v>0</v>
      </c>
    </row>
    <row r="701" spans="1:19" x14ac:dyDescent="0.25">
      <c r="A701" t="s">
        <v>881</v>
      </c>
      <c r="B701" t="str">
        <f>IF(ISERROR(VLOOKUP(Table6[[#This Row],[APPL_ID]],IO_Riparian[APP_ID],1,FALSE)),"","Y")</f>
        <v>Y</v>
      </c>
      <c r="C701" s="58" t="str">
        <f>IF(ISERROR(VLOOKUP(Table6[[#This Row],[APPL_ID]],Sheet1!$C$2:$C$9,1,FALSE)),"","Y")</f>
        <v/>
      </c>
      <c r="D701" s="58" t="str">
        <f>IF(COUNTA(#REF!)&gt;0,"","Y")</f>
        <v/>
      </c>
      <c r="E701" t="s">
        <v>1531</v>
      </c>
      <c r="F701" t="s">
        <v>1533</v>
      </c>
      <c r="G701" t="s">
        <v>882</v>
      </c>
      <c r="H701">
        <v>0</v>
      </c>
      <c r="I701">
        <v>0</v>
      </c>
      <c r="J701">
        <v>1</v>
      </c>
      <c r="K701">
        <v>1</v>
      </c>
      <c r="L701">
        <v>1</v>
      </c>
      <c r="M701">
        <v>1</v>
      </c>
      <c r="N701">
        <v>1</v>
      </c>
      <c r="O701">
        <v>0</v>
      </c>
      <c r="P701">
        <v>0</v>
      </c>
      <c r="Q701">
        <v>0</v>
      </c>
      <c r="R701">
        <v>0</v>
      </c>
      <c r="S701">
        <v>0</v>
      </c>
    </row>
    <row r="702" spans="1:19" x14ac:dyDescent="0.25">
      <c r="A702" t="s">
        <v>1014</v>
      </c>
      <c r="B702" t="str">
        <f>IF(ISERROR(VLOOKUP(Table6[[#This Row],[APPL_ID]],IO_Riparian[APP_ID],1,FALSE)),"","Y")</f>
        <v>Y</v>
      </c>
      <c r="C702" s="58" t="str">
        <f>IF(ISERROR(VLOOKUP(Table6[[#This Row],[APPL_ID]],Sheet1!$C$2:$C$9,1,FALSE)),"","Y")</f>
        <v/>
      </c>
      <c r="D702" s="58" t="str">
        <f>IF(COUNTA(#REF!)&gt;0,"","Y")</f>
        <v/>
      </c>
      <c r="E702" t="s">
        <v>1531</v>
      </c>
      <c r="F702" t="s">
        <v>1532</v>
      </c>
      <c r="G702" t="s">
        <v>1009</v>
      </c>
      <c r="H702">
        <v>0</v>
      </c>
      <c r="I702">
        <v>0</v>
      </c>
      <c r="J702">
        <v>0</v>
      </c>
      <c r="K702">
        <v>0</v>
      </c>
      <c r="L702">
        <v>1</v>
      </c>
      <c r="M702">
        <v>1</v>
      </c>
      <c r="N702">
        <v>1</v>
      </c>
      <c r="O702">
        <v>1</v>
      </c>
      <c r="P702">
        <v>0</v>
      </c>
      <c r="Q702">
        <v>0</v>
      </c>
      <c r="R702">
        <v>0</v>
      </c>
      <c r="S702">
        <v>0</v>
      </c>
    </row>
    <row r="703" spans="1:19" x14ac:dyDescent="0.25">
      <c r="A703" t="s">
        <v>1051</v>
      </c>
      <c r="B703" t="str">
        <f>IF(ISERROR(VLOOKUP(Table6[[#This Row],[APPL_ID]],IO_Riparian[APP_ID],1,FALSE)),"","Y")</f>
        <v>Y</v>
      </c>
      <c r="C703" s="58" t="str">
        <f>IF(ISERROR(VLOOKUP(Table6[[#This Row],[APPL_ID]],Sheet1!$C$2:$C$9,1,FALSE)),"","Y")</f>
        <v/>
      </c>
      <c r="D703" s="58" t="str">
        <f>IF(COUNTA(#REF!)&gt;0,"","Y")</f>
        <v/>
      </c>
      <c r="E703" t="s">
        <v>1531</v>
      </c>
      <c r="F703" t="s">
        <v>1533</v>
      </c>
      <c r="G703" t="s">
        <v>1052</v>
      </c>
      <c r="H703">
        <v>0</v>
      </c>
      <c r="I703">
        <v>0</v>
      </c>
      <c r="J703">
        <v>0</v>
      </c>
      <c r="K703">
        <v>1.1499999999999999</v>
      </c>
      <c r="L703">
        <v>0.83</v>
      </c>
      <c r="M703">
        <v>0.97</v>
      </c>
      <c r="N703">
        <v>1.01</v>
      </c>
      <c r="O703">
        <v>1.02</v>
      </c>
      <c r="P703">
        <v>0</v>
      </c>
      <c r="Q703">
        <v>0</v>
      </c>
      <c r="R703">
        <v>0</v>
      </c>
      <c r="S703">
        <v>0</v>
      </c>
    </row>
    <row r="704" spans="1:19" x14ac:dyDescent="0.25">
      <c r="A704" t="s">
        <v>833</v>
      </c>
      <c r="B704" t="str">
        <f>IF(ISERROR(VLOOKUP(Table6[[#This Row],[APPL_ID]],IO_Riparian[APP_ID],1,FALSE)),"","Y")</f>
        <v>Y</v>
      </c>
      <c r="C704" s="58" t="str">
        <f>IF(ISERROR(VLOOKUP(Table6[[#This Row],[APPL_ID]],Sheet1!$C$2:$C$9,1,FALSE)),"","Y")</f>
        <v/>
      </c>
      <c r="D704" s="58" t="str">
        <f>IF(COUNTA(#REF!)&gt;0,"","Y")</f>
        <v/>
      </c>
      <c r="E704" t="s">
        <v>1531</v>
      </c>
      <c r="F704" t="s">
        <v>1532</v>
      </c>
      <c r="G704" t="s">
        <v>834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</row>
    <row r="705" spans="1:19" x14ac:dyDescent="0.25">
      <c r="A705" t="s">
        <v>597</v>
      </c>
      <c r="B705" t="str">
        <f>IF(ISERROR(VLOOKUP(Table6[[#This Row],[APPL_ID]],IO_Riparian[APP_ID],1,FALSE)),"","Y")</f>
        <v>Y</v>
      </c>
      <c r="C705" s="58" t="str">
        <f>IF(ISERROR(VLOOKUP(Table6[[#This Row],[APPL_ID]],Sheet1!$C$2:$C$9,1,FALSE)),"","Y")</f>
        <v/>
      </c>
      <c r="D705" s="58" t="str">
        <f>IF(COUNTA(#REF!)&gt;0,"","Y")</f>
        <v/>
      </c>
      <c r="E705" t="s">
        <v>1531</v>
      </c>
      <c r="F705" t="s">
        <v>1532</v>
      </c>
      <c r="G705" t="s">
        <v>598</v>
      </c>
      <c r="H705">
        <v>0</v>
      </c>
      <c r="I705">
        <v>0</v>
      </c>
      <c r="J705">
        <v>1</v>
      </c>
      <c r="K705">
        <v>1</v>
      </c>
      <c r="L705">
        <v>1</v>
      </c>
      <c r="M705">
        <v>1</v>
      </c>
      <c r="N705">
        <v>1</v>
      </c>
      <c r="O705">
        <v>1</v>
      </c>
      <c r="P705">
        <v>0</v>
      </c>
      <c r="Q705">
        <v>0</v>
      </c>
      <c r="R705">
        <v>0</v>
      </c>
      <c r="S705">
        <v>0</v>
      </c>
    </row>
    <row r="706" spans="1:19" x14ac:dyDescent="0.25">
      <c r="A706" t="s">
        <v>1008</v>
      </c>
      <c r="B706" t="str">
        <f>IF(ISERROR(VLOOKUP(Table6[[#This Row],[APPL_ID]],IO_Riparian[APP_ID],1,FALSE)),"","Y")</f>
        <v>Y</v>
      </c>
      <c r="C706" s="58" t="str">
        <f>IF(ISERROR(VLOOKUP(Table6[[#This Row],[APPL_ID]],Sheet1!$C$2:$C$9,1,FALSE)),"","Y")</f>
        <v/>
      </c>
      <c r="D706" s="58" t="str">
        <f>IF(COUNTA(#REF!)&gt;0,"","Y")</f>
        <v/>
      </c>
      <c r="E706" t="s">
        <v>1531</v>
      </c>
      <c r="F706" t="s">
        <v>1532</v>
      </c>
      <c r="G706" t="s">
        <v>1009</v>
      </c>
      <c r="H706">
        <v>0</v>
      </c>
      <c r="I706">
        <v>0</v>
      </c>
      <c r="J706">
        <v>0</v>
      </c>
      <c r="K706">
        <v>0</v>
      </c>
      <c r="L706">
        <v>1</v>
      </c>
      <c r="M706">
        <v>1</v>
      </c>
      <c r="N706">
        <v>1</v>
      </c>
      <c r="O706">
        <v>1</v>
      </c>
      <c r="P706">
        <v>0</v>
      </c>
      <c r="Q706">
        <v>0</v>
      </c>
      <c r="R706">
        <v>0</v>
      </c>
      <c r="S706">
        <v>0</v>
      </c>
    </row>
    <row r="707" spans="1:19" x14ac:dyDescent="0.25">
      <c r="A707" t="s">
        <v>599</v>
      </c>
      <c r="B707" t="str">
        <f>IF(ISERROR(VLOOKUP(Table6[[#This Row],[APPL_ID]],IO_Riparian[APP_ID],1,FALSE)),"","Y")</f>
        <v>Y</v>
      </c>
      <c r="C707" s="58" t="str">
        <f>IF(ISERROR(VLOOKUP(Table6[[#This Row],[APPL_ID]],Sheet1!$C$2:$C$9,1,FALSE)),"","Y")</f>
        <v/>
      </c>
      <c r="D707" s="58" t="str">
        <f>IF(COUNTA(#REF!)&gt;0,"","Y")</f>
        <v/>
      </c>
      <c r="E707" t="s">
        <v>1531</v>
      </c>
      <c r="F707" t="s">
        <v>1532</v>
      </c>
      <c r="G707" t="s">
        <v>598</v>
      </c>
      <c r="H707">
        <v>0</v>
      </c>
      <c r="I707">
        <v>0</v>
      </c>
      <c r="J707">
        <v>1</v>
      </c>
      <c r="K707">
        <v>0</v>
      </c>
      <c r="L707">
        <v>0</v>
      </c>
      <c r="M707">
        <v>1</v>
      </c>
      <c r="N707">
        <v>1</v>
      </c>
      <c r="O707">
        <v>1</v>
      </c>
      <c r="P707">
        <v>0</v>
      </c>
      <c r="Q707">
        <v>0</v>
      </c>
      <c r="R707">
        <v>0</v>
      </c>
      <c r="S707">
        <v>0</v>
      </c>
    </row>
    <row r="708" spans="1:19" x14ac:dyDescent="0.25">
      <c r="A708" t="s">
        <v>1018</v>
      </c>
      <c r="B708" t="str">
        <f>IF(ISERROR(VLOOKUP(Table6[[#This Row],[APPL_ID]],IO_Riparian[APP_ID],1,FALSE)),"","Y")</f>
        <v>Y</v>
      </c>
      <c r="C708" s="58" t="str">
        <f>IF(ISERROR(VLOOKUP(Table6[[#This Row],[APPL_ID]],Sheet1!$C$2:$C$9,1,FALSE)),"","Y")</f>
        <v/>
      </c>
      <c r="D708" s="58" t="str">
        <f>IF(COUNTA(#REF!)&gt;0,"","Y")</f>
        <v/>
      </c>
      <c r="E708" t="s">
        <v>1531</v>
      </c>
      <c r="F708" t="s">
        <v>1532</v>
      </c>
      <c r="G708" t="s">
        <v>1009</v>
      </c>
      <c r="H708">
        <v>0</v>
      </c>
      <c r="I708">
        <v>0</v>
      </c>
      <c r="J708">
        <v>0</v>
      </c>
      <c r="K708">
        <v>0</v>
      </c>
      <c r="L708">
        <v>1</v>
      </c>
      <c r="M708">
        <v>1</v>
      </c>
      <c r="N708">
        <v>1</v>
      </c>
      <c r="O708">
        <v>1</v>
      </c>
      <c r="P708">
        <v>0</v>
      </c>
      <c r="Q708">
        <v>0</v>
      </c>
      <c r="R708">
        <v>0</v>
      </c>
      <c r="S708">
        <v>0</v>
      </c>
    </row>
    <row r="709" spans="1:19" x14ac:dyDescent="0.25">
      <c r="A709" t="s">
        <v>1016</v>
      </c>
      <c r="B709" t="str">
        <f>IF(ISERROR(VLOOKUP(Table6[[#This Row],[APPL_ID]],IO_Riparian[APP_ID],1,FALSE)),"","Y")</f>
        <v>Y</v>
      </c>
      <c r="C709" s="58" t="str">
        <f>IF(ISERROR(VLOOKUP(Table6[[#This Row],[APPL_ID]],Sheet1!$C$2:$C$9,1,FALSE)),"","Y")</f>
        <v/>
      </c>
      <c r="D709" s="58" t="str">
        <f>IF(COUNTA(#REF!)&gt;0,"","Y")</f>
        <v/>
      </c>
      <c r="E709" t="s">
        <v>1531</v>
      </c>
      <c r="F709" t="s">
        <v>1532</v>
      </c>
      <c r="G709" t="s">
        <v>1009</v>
      </c>
      <c r="H709">
        <v>0</v>
      </c>
      <c r="I709">
        <v>0</v>
      </c>
      <c r="J709">
        <v>0</v>
      </c>
      <c r="K709">
        <v>0</v>
      </c>
      <c r="L709">
        <v>1</v>
      </c>
      <c r="M709">
        <v>1</v>
      </c>
      <c r="N709">
        <v>1</v>
      </c>
      <c r="O709">
        <v>1</v>
      </c>
      <c r="P709">
        <v>0</v>
      </c>
      <c r="Q709">
        <v>0</v>
      </c>
      <c r="R709">
        <v>0</v>
      </c>
      <c r="S709">
        <v>0</v>
      </c>
    </row>
    <row r="710" spans="1:19" x14ac:dyDescent="0.25">
      <c r="A710" t="s">
        <v>1207</v>
      </c>
      <c r="B710" t="str">
        <f>IF(ISERROR(VLOOKUP(Table6[[#This Row],[APPL_ID]],IO_Riparian[APP_ID],1,FALSE)),"","Y")</f>
        <v>Y</v>
      </c>
      <c r="C710" s="58" t="str">
        <f>IF(ISERROR(VLOOKUP(Table6[[#This Row],[APPL_ID]],Sheet1!$C$2:$C$9,1,FALSE)),"","Y")</f>
        <v/>
      </c>
      <c r="D710" s="58" t="str">
        <f>IF(COUNTA(#REF!)&gt;0,"","Y")</f>
        <v/>
      </c>
      <c r="E710" t="s">
        <v>1531</v>
      </c>
      <c r="F710" t="s">
        <v>1532</v>
      </c>
      <c r="G710" t="s">
        <v>1208</v>
      </c>
      <c r="H710">
        <v>1</v>
      </c>
      <c r="I710">
        <v>1</v>
      </c>
      <c r="J710">
        <v>1</v>
      </c>
      <c r="K710">
        <v>1</v>
      </c>
      <c r="L710">
        <v>1</v>
      </c>
      <c r="M710">
        <v>1</v>
      </c>
      <c r="N710">
        <v>1</v>
      </c>
      <c r="O710">
        <v>1</v>
      </c>
      <c r="P710">
        <v>0</v>
      </c>
      <c r="Q710">
        <v>0</v>
      </c>
      <c r="R710">
        <v>0</v>
      </c>
      <c r="S710">
        <v>0</v>
      </c>
    </row>
    <row r="711" spans="1:19" x14ac:dyDescent="0.25">
      <c r="A711" t="s">
        <v>1214</v>
      </c>
      <c r="B711" t="str">
        <f>IF(ISERROR(VLOOKUP(Table6[[#This Row],[APPL_ID]],IO_Riparian[APP_ID],1,FALSE)),"","Y")</f>
        <v>Y</v>
      </c>
      <c r="C711" s="58" t="str">
        <f>IF(ISERROR(VLOOKUP(Table6[[#This Row],[APPL_ID]],Sheet1!$C$2:$C$9,1,FALSE)),"","Y")</f>
        <v/>
      </c>
      <c r="D711" s="58" t="str">
        <f>IF(COUNTA(#REF!)&gt;0,"","Y")</f>
        <v/>
      </c>
      <c r="E711" t="s">
        <v>1531</v>
      </c>
      <c r="F711" t="s">
        <v>1532</v>
      </c>
      <c r="G711" t="s">
        <v>1215</v>
      </c>
      <c r="H711">
        <v>1</v>
      </c>
      <c r="I711">
        <v>1</v>
      </c>
      <c r="J711">
        <v>1</v>
      </c>
      <c r="K711">
        <v>1</v>
      </c>
      <c r="L711">
        <v>1</v>
      </c>
      <c r="M711">
        <v>1</v>
      </c>
      <c r="N711">
        <v>1</v>
      </c>
      <c r="O711">
        <v>1</v>
      </c>
      <c r="P711">
        <v>0</v>
      </c>
      <c r="Q711">
        <v>0</v>
      </c>
      <c r="R711">
        <v>0</v>
      </c>
      <c r="S711">
        <v>0</v>
      </c>
    </row>
    <row r="712" spans="1:19" x14ac:dyDescent="0.25">
      <c r="A712" t="s">
        <v>1276</v>
      </c>
      <c r="B712" t="str">
        <f>IF(ISERROR(VLOOKUP(Table6[[#This Row],[APPL_ID]],IO_Riparian[APP_ID],1,FALSE)),"","Y")</f>
        <v>Y</v>
      </c>
      <c r="C712" s="58" t="str">
        <f>IF(ISERROR(VLOOKUP(Table6[[#This Row],[APPL_ID]],Sheet1!$C$2:$C$9,1,FALSE)),"","Y")</f>
        <v/>
      </c>
      <c r="D712" s="58" t="str">
        <f>IF(COUNTA(#REF!)&gt;0,"","Y")</f>
        <v/>
      </c>
      <c r="E712" t="s">
        <v>1531</v>
      </c>
      <c r="F712" t="s">
        <v>1532</v>
      </c>
      <c r="G712" t="s">
        <v>1208</v>
      </c>
      <c r="H712">
        <v>1</v>
      </c>
      <c r="I712">
        <v>1</v>
      </c>
      <c r="J712">
        <v>1</v>
      </c>
      <c r="K712">
        <v>1</v>
      </c>
      <c r="L712">
        <v>1</v>
      </c>
      <c r="M712">
        <v>1</v>
      </c>
      <c r="N712">
        <v>1</v>
      </c>
      <c r="O712">
        <v>1</v>
      </c>
      <c r="P712">
        <v>0</v>
      </c>
      <c r="Q712">
        <v>0</v>
      </c>
      <c r="R712">
        <v>0</v>
      </c>
      <c r="S712">
        <v>0</v>
      </c>
    </row>
    <row r="713" spans="1:19" x14ac:dyDescent="0.25">
      <c r="A713" t="s">
        <v>1277</v>
      </c>
      <c r="B713" t="str">
        <f>IF(ISERROR(VLOOKUP(Table6[[#This Row],[APPL_ID]],IO_Riparian[APP_ID],1,FALSE)),"","Y")</f>
        <v>Y</v>
      </c>
      <c r="C713" s="58" t="str">
        <f>IF(ISERROR(VLOOKUP(Table6[[#This Row],[APPL_ID]],Sheet1!$C$2:$C$9,1,FALSE)),"","Y")</f>
        <v/>
      </c>
      <c r="D713" s="58" t="str">
        <f>IF(COUNTA(#REF!)&gt;0,"","Y")</f>
        <v/>
      </c>
      <c r="E713" t="s">
        <v>1531</v>
      </c>
      <c r="F713" t="s">
        <v>1532</v>
      </c>
      <c r="G713" t="s">
        <v>1208</v>
      </c>
      <c r="H713">
        <v>1</v>
      </c>
      <c r="I713">
        <v>1</v>
      </c>
      <c r="J713">
        <v>1</v>
      </c>
      <c r="K713">
        <v>1</v>
      </c>
      <c r="L713">
        <v>1</v>
      </c>
      <c r="M713">
        <v>1</v>
      </c>
      <c r="N713">
        <v>1</v>
      </c>
      <c r="O713">
        <v>1</v>
      </c>
      <c r="P713">
        <v>0</v>
      </c>
      <c r="Q713">
        <v>0</v>
      </c>
      <c r="R713">
        <v>0</v>
      </c>
      <c r="S713">
        <v>0</v>
      </c>
    </row>
    <row r="714" spans="1:19" x14ac:dyDescent="0.25">
      <c r="A714" t="s">
        <v>1111</v>
      </c>
      <c r="B714" t="str">
        <f>IF(ISERROR(VLOOKUP(Table6[[#This Row],[APPL_ID]],IO_Riparian[APP_ID],1,FALSE)),"","Y")</f>
        <v>Y</v>
      </c>
      <c r="C714" s="58" t="str">
        <f>IF(ISERROR(VLOOKUP(Table6[[#This Row],[APPL_ID]],Sheet1!$C$2:$C$9,1,FALSE)),"","Y")</f>
        <v/>
      </c>
      <c r="D714" s="58" t="str">
        <f>IF(COUNTA(#REF!)&gt;0,"","Y")</f>
        <v/>
      </c>
      <c r="E714" t="s">
        <v>1531</v>
      </c>
      <c r="F714" t="s">
        <v>1532</v>
      </c>
      <c r="G714" t="s">
        <v>1107</v>
      </c>
      <c r="H714">
        <v>1</v>
      </c>
      <c r="I714">
        <v>1</v>
      </c>
      <c r="J714">
        <v>1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</row>
    <row r="715" spans="1:19" x14ac:dyDescent="0.25">
      <c r="A715" t="s">
        <v>1278</v>
      </c>
      <c r="B715" t="str">
        <f>IF(ISERROR(VLOOKUP(Table6[[#This Row],[APPL_ID]],IO_Riparian[APP_ID],1,FALSE)),"","Y")</f>
        <v>Y</v>
      </c>
      <c r="C715" s="58" t="str">
        <f>IF(ISERROR(VLOOKUP(Table6[[#This Row],[APPL_ID]],Sheet1!$C$2:$C$9,1,FALSE)),"","Y")</f>
        <v/>
      </c>
      <c r="D715" s="58" t="str">
        <f>IF(COUNTA(#REF!)&gt;0,"","Y")</f>
        <v/>
      </c>
      <c r="E715" t="s">
        <v>1531</v>
      </c>
      <c r="F715" t="s">
        <v>1532</v>
      </c>
      <c r="G715" t="s">
        <v>1208</v>
      </c>
      <c r="H715">
        <v>1</v>
      </c>
      <c r="I715">
        <v>1</v>
      </c>
      <c r="J715">
        <v>1</v>
      </c>
      <c r="K715">
        <v>1</v>
      </c>
      <c r="L715">
        <v>1</v>
      </c>
      <c r="M715">
        <v>1</v>
      </c>
      <c r="N715">
        <v>1</v>
      </c>
      <c r="O715">
        <v>1</v>
      </c>
      <c r="P715">
        <v>0</v>
      </c>
      <c r="Q715">
        <v>0</v>
      </c>
      <c r="R715">
        <v>0</v>
      </c>
      <c r="S715">
        <v>0</v>
      </c>
    </row>
    <row r="716" spans="1:19" x14ac:dyDescent="0.25">
      <c r="A716" t="s">
        <v>1279</v>
      </c>
      <c r="B716" t="str">
        <f>IF(ISERROR(VLOOKUP(Table6[[#This Row],[APPL_ID]],IO_Riparian[APP_ID],1,FALSE)),"","Y")</f>
        <v>Y</v>
      </c>
      <c r="C716" s="58" t="str">
        <f>IF(ISERROR(VLOOKUP(Table6[[#This Row],[APPL_ID]],Sheet1!$C$2:$C$9,1,FALSE)),"","Y")</f>
        <v/>
      </c>
      <c r="D716" s="58" t="str">
        <f>IF(COUNTA(#REF!)&gt;0,"","Y")</f>
        <v/>
      </c>
      <c r="E716" t="s">
        <v>1531</v>
      </c>
      <c r="F716" t="s">
        <v>1532</v>
      </c>
      <c r="G716" t="s">
        <v>1208</v>
      </c>
      <c r="H716">
        <v>1</v>
      </c>
      <c r="I716">
        <v>1</v>
      </c>
      <c r="J716">
        <v>1</v>
      </c>
      <c r="K716">
        <v>1</v>
      </c>
      <c r="L716">
        <v>1</v>
      </c>
      <c r="M716">
        <v>1</v>
      </c>
      <c r="N716">
        <v>1</v>
      </c>
      <c r="O716">
        <v>1</v>
      </c>
      <c r="P716">
        <v>0</v>
      </c>
      <c r="Q716">
        <v>0</v>
      </c>
      <c r="R716">
        <v>0</v>
      </c>
      <c r="S716">
        <v>0</v>
      </c>
    </row>
    <row r="717" spans="1:19" x14ac:dyDescent="0.25">
      <c r="A717" t="s">
        <v>1106</v>
      </c>
      <c r="B717" t="str">
        <f>IF(ISERROR(VLOOKUP(Table6[[#This Row],[APPL_ID]],IO_Riparian[APP_ID],1,FALSE)),"","Y")</f>
        <v>Y</v>
      </c>
      <c r="C717" s="58" t="str">
        <f>IF(ISERROR(VLOOKUP(Table6[[#This Row],[APPL_ID]],Sheet1!$C$2:$C$9,1,FALSE)),"","Y")</f>
        <v/>
      </c>
      <c r="D717" s="58" t="str">
        <f>IF(COUNTA(#REF!)&gt;0,"","Y")</f>
        <v/>
      </c>
      <c r="E717" t="s">
        <v>1531</v>
      </c>
      <c r="F717" t="s">
        <v>1532</v>
      </c>
      <c r="G717" t="s">
        <v>1107</v>
      </c>
      <c r="H717">
        <v>1</v>
      </c>
      <c r="I717">
        <v>1</v>
      </c>
      <c r="J717">
        <v>1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</row>
    <row r="718" spans="1:19" x14ac:dyDescent="0.25">
      <c r="A718" t="s">
        <v>1114</v>
      </c>
      <c r="B718" t="str">
        <f>IF(ISERROR(VLOOKUP(Table6[[#This Row],[APPL_ID]],IO_Riparian[APP_ID],1,FALSE)),"","Y")</f>
        <v>Y</v>
      </c>
      <c r="C718" s="58" t="str">
        <f>IF(ISERROR(VLOOKUP(Table6[[#This Row],[APPL_ID]],Sheet1!$C$2:$C$9,1,FALSE)),"","Y")</f>
        <v/>
      </c>
      <c r="D718" s="58" t="str">
        <f>IF(COUNTA(#REF!)&gt;0,"","Y")</f>
        <v/>
      </c>
      <c r="E718" t="s">
        <v>1531</v>
      </c>
      <c r="F718" t="s">
        <v>1532</v>
      </c>
      <c r="G718" t="s">
        <v>1107</v>
      </c>
      <c r="H718">
        <v>1</v>
      </c>
      <c r="I718">
        <v>1</v>
      </c>
      <c r="J718">
        <v>1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</row>
    <row r="719" spans="1:19" x14ac:dyDescent="0.25">
      <c r="A719" t="s">
        <v>1203</v>
      </c>
      <c r="B719" t="str">
        <f>IF(ISERROR(VLOOKUP(Table6[[#This Row],[APPL_ID]],IO_Riparian[APP_ID],1,FALSE)),"","Y")</f>
        <v>Y</v>
      </c>
      <c r="C719" s="58" t="str">
        <f>IF(ISERROR(VLOOKUP(Table6[[#This Row],[APPL_ID]],Sheet1!$C$2:$C$9,1,FALSE)),"","Y")</f>
        <v/>
      </c>
      <c r="D719" s="58" t="str">
        <f>IF(COUNTA(#REF!)&gt;0,"","Y")</f>
        <v/>
      </c>
      <c r="E719" t="s">
        <v>1531</v>
      </c>
      <c r="F719" t="s">
        <v>1532</v>
      </c>
      <c r="G719" t="s">
        <v>77</v>
      </c>
      <c r="H719">
        <v>1</v>
      </c>
      <c r="I719">
        <v>1</v>
      </c>
      <c r="J719">
        <v>1</v>
      </c>
      <c r="K719">
        <v>1</v>
      </c>
      <c r="L719">
        <v>1</v>
      </c>
      <c r="M719">
        <v>1</v>
      </c>
      <c r="N719">
        <v>1</v>
      </c>
      <c r="O719">
        <v>0</v>
      </c>
      <c r="P719">
        <v>0</v>
      </c>
      <c r="Q719">
        <v>0</v>
      </c>
      <c r="R719">
        <v>0</v>
      </c>
      <c r="S719">
        <v>0</v>
      </c>
    </row>
    <row r="720" spans="1:19" x14ac:dyDescent="0.25">
      <c r="A720" t="s">
        <v>1274</v>
      </c>
      <c r="B720" t="str">
        <f>IF(ISERROR(VLOOKUP(Table6[[#This Row],[APPL_ID]],IO_Riparian[APP_ID],1,FALSE)),"","Y")</f>
        <v>Y</v>
      </c>
      <c r="C720" s="58" t="str">
        <f>IF(ISERROR(VLOOKUP(Table6[[#This Row],[APPL_ID]],Sheet1!$C$2:$C$9,1,FALSE)),"","Y")</f>
        <v/>
      </c>
      <c r="D720" s="58" t="str">
        <f>IF(COUNTA(#REF!)&gt;0,"","Y")</f>
        <v/>
      </c>
      <c r="E720" t="s">
        <v>1531</v>
      </c>
      <c r="F720" t="s">
        <v>1532</v>
      </c>
      <c r="G720" t="s">
        <v>77</v>
      </c>
      <c r="H720">
        <v>1</v>
      </c>
      <c r="I720">
        <v>1</v>
      </c>
      <c r="J720">
        <v>1</v>
      </c>
      <c r="K720">
        <v>1</v>
      </c>
      <c r="L720">
        <v>1</v>
      </c>
      <c r="M720">
        <v>1</v>
      </c>
      <c r="N720">
        <v>1</v>
      </c>
      <c r="O720">
        <v>1</v>
      </c>
      <c r="P720">
        <v>0</v>
      </c>
      <c r="Q720">
        <v>0</v>
      </c>
      <c r="R720">
        <v>0</v>
      </c>
      <c r="S720">
        <v>0</v>
      </c>
    </row>
    <row r="721" spans="1:19" x14ac:dyDescent="0.25">
      <c r="A721" t="s">
        <v>578</v>
      </c>
      <c r="B721" t="str">
        <f>IF(ISERROR(VLOOKUP(Table6[[#This Row],[APPL_ID]],IO_Riparian[APP_ID],1,FALSE)),"","Y")</f>
        <v>Y</v>
      </c>
      <c r="C721" s="58" t="str">
        <f>IF(ISERROR(VLOOKUP(Table6[[#This Row],[APPL_ID]],Sheet1!$C$2:$C$9,1,FALSE)),"","Y")</f>
        <v/>
      </c>
      <c r="D721" s="58" t="str">
        <f>IF(COUNTA(#REF!)&gt;0,"","Y")</f>
        <v/>
      </c>
      <c r="E721" t="s">
        <v>1531</v>
      </c>
      <c r="F721" t="s">
        <v>1532</v>
      </c>
      <c r="G721" t="s">
        <v>548</v>
      </c>
      <c r="H721">
        <v>1</v>
      </c>
      <c r="I721">
        <v>1</v>
      </c>
      <c r="J721">
        <v>1</v>
      </c>
      <c r="K721">
        <v>1</v>
      </c>
      <c r="L721">
        <v>1</v>
      </c>
      <c r="M721">
        <v>1</v>
      </c>
      <c r="N721">
        <v>1</v>
      </c>
      <c r="O721">
        <v>1</v>
      </c>
      <c r="P721">
        <v>0</v>
      </c>
      <c r="Q721">
        <v>0</v>
      </c>
      <c r="R721">
        <v>0</v>
      </c>
      <c r="S721">
        <v>0</v>
      </c>
    </row>
    <row r="722" spans="1:19" x14ac:dyDescent="0.25">
      <c r="A722" t="s">
        <v>547</v>
      </c>
      <c r="B722" t="str">
        <f>IF(ISERROR(VLOOKUP(Table6[[#This Row],[APPL_ID]],IO_Riparian[APP_ID],1,FALSE)),"","Y")</f>
        <v>Y</v>
      </c>
      <c r="C722" s="58" t="str">
        <f>IF(ISERROR(VLOOKUP(Table6[[#This Row],[APPL_ID]],Sheet1!$C$2:$C$9,1,FALSE)),"","Y")</f>
        <v/>
      </c>
      <c r="D722" s="58" t="str">
        <f>IF(COUNTA(#REF!)&gt;0,"","Y")</f>
        <v/>
      </c>
      <c r="E722" t="s">
        <v>1531</v>
      </c>
      <c r="F722" t="s">
        <v>1532</v>
      </c>
      <c r="G722" t="s">
        <v>548</v>
      </c>
      <c r="H722">
        <v>1</v>
      </c>
      <c r="I722">
        <v>1</v>
      </c>
      <c r="J722">
        <v>1</v>
      </c>
      <c r="K722">
        <v>1</v>
      </c>
      <c r="L722">
        <v>1</v>
      </c>
      <c r="M722">
        <v>1</v>
      </c>
      <c r="N722">
        <v>1</v>
      </c>
      <c r="O722">
        <v>1</v>
      </c>
      <c r="P722">
        <v>0</v>
      </c>
      <c r="Q722">
        <v>0</v>
      </c>
      <c r="R722">
        <v>0</v>
      </c>
      <c r="S722">
        <v>0</v>
      </c>
    </row>
    <row r="723" spans="1:19" x14ac:dyDescent="0.25">
      <c r="A723" t="s">
        <v>1275</v>
      </c>
      <c r="B723" t="str">
        <f>IF(ISERROR(VLOOKUP(Table6[[#This Row],[APPL_ID]],IO_Riparian[APP_ID],1,FALSE)),"","Y")</f>
        <v>Y</v>
      </c>
      <c r="C723" s="58" t="str">
        <f>IF(ISERROR(VLOOKUP(Table6[[#This Row],[APPL_ID]],Sheet1!$C$2:$C$9,1,FALSE)),"","Y")</f>
        <v/>
      </c>
      <c r="D723" s="58" t="str">
        <f>IF(COUNTA(#REF!)&gt;0,"","Y")</f>
        <v/>
      </c>
      <c r="E723" t="s">
        <v>1531</v>
      </c>
      <c r="F723" t="s">
        <v>1532</v>
      </c>
      <c r="G723" t="s">
        <v>77</v>
      </c>
      <c r="H723">
        <v>1</v>
      </c>
      <c r="I723">
        <v>1</v>
      </c>
      <c r="J723">
        <v>1</v>
      </c>
      <c r="K723">
        <v>1</v>
      </c>
      <c r="L723">
        <v>1</v>
      </c>
      <c r="M723">
        <v>1</v>
      </c>
      <c r="N723">
        <v>1</v>
      </c>
      <c r="O723">
        <v>1</v>
      </c>
      <c r="P723">
        <v>0</v>
      </c>
      <c r="Q723">
        <v>0</v>
      </c>
      <c r="R723">
        <v>0</v>
      </c>
      <c r="S723">
        <v>0</v>
      </c>
    </row>
    <row r="724" spans="1:19" x14ac:dyDescent="0.25">
      <c r="A724" t="s">
        <v>575</v>
      </c>
      <c r="B724" t="str">
        <f>IF(ISERROR(VLOOKUP(Table6[[#This Row],[APPL_ID]],IO_Riparian[APP_ID],1,FALSE)),"","Y")</f>
        <v>Y</v>
      </c>
      <c r="C724" s="58" t="str">
        <f>IF(ISERROR(VLOOKUP(Table6[[#This Row],[APPL_ID]],Sheet1!$C$2:$C$9,1,FALSE)),"","Y")</f>
        <v/>
      </c>
      <c r="D724" s="58" t="str">
        <f>IF(COUNTA(#REF!)&gt;0,"","Y")</f>
        <v/>
      </c>
      <c r="E724" t="s">
        <v>1531</v>
      </c>
      <c r="F724" t="s">
        <v>1532</v>
      </c>
      <c r="G724" t="s">
        <v>548</v>
      </c>
      <c r="H724">
        <v>1</v>
      </c>
      <c r="I724">
        <v>1</v>
      </c>
      <c r="J724">
        <v>1</v>
      </c>
      <c r="K724">
        <v>1</v>
      </c>
      <c r="L724">
        <v>1</v>
      </c>
      <c r="M724">
        <v>1</v>
      </c>
      <c r="N724">
        <v>1</v>
      </c>
      <c r="O724">
        <v>1</v>
      </c>
      <c r="P724">
        <v>0</v>
      </c>
      <c r="Q724">
        <v>0</v>
      </c>
      <c r="R724">
        <v>0</v>
      </c>
      <c r="S724">
        <v>0</v>
      </c>
    </row>
    <row r="725" spans="1:19" x14ac:dyDescent="0.25">
      <c r="A725" t="s">
        <v>830</v>
      </c>
      <c r="B725" t="str">
        <f>IF(ISERROR(VLOOKUP(Table6[[#This Row],[APPL_ID]],IO_Riparian[APP_ID],1,FALSE)),"","Y")</f>
        <v>Y</v>
      </c>
      <c r="C725" s="58" t="str">
        <f>IF(ISERROR(VLOOKUP(Table6[[#This Row],[APPL_ID]],Sheet1!$C$2:$C$9,1,FALSE)),"","Y")</f>
        <v/>
      </c>
      <c r="D725" s="58" t="str">
        <f>IF(COUNTA(#REF!)&gt;0,"","Y")</f>
        <v/>
      </c>
      <c r="E725" t="s">
        <v>1531</v>
      </c>
      <c r="F725" t="s">
        <v>1532</v>
      </c>
      <c r="G725" t="s">
        <v>756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</row>
    <row r="726" spans="1:19" x14ac:dyDescent="0.25">
      <c r="A726" t="s">
        <v>581</v>
      </c>
      <c r="B726" t="str">
        <f>IF(ISERROR(VLOOKUP(Table6[[#This Row],[APPL_ID]],IO_Riparian[APP_ID],1,FALSE)),"","Y")</f>
        <v>Y</v>
      </c>
      <c r="C726" s="58" t="str">
        <f>IF(ISERROR(VLOOKUP(Table6[[#This Row],[APPL_ID]],Sheet1!$C$2:$C$9,1,FALSE)),"","Y")</f>
        <v/>
      </c>
      <c r="D726" s="58" t="str">
        <f>IF(COUNTA(#REF!)&gt;0,"","Y")</f>
        <v/>
      </c>
      <c r="E726" t="s">
        <v>1531</v>
      </c>
      <c r="F726" t="s">
        <v>1532</v>
      </c>
      <c r="G726" t="s">
        <v>548</v>
      </c>
      <c r="H726">
        <v>1</v>
      </c>
      <c r="I726">
        <v>1</v>
      </c>
      <c r="J726">
        <v>1</v>
      </c>
      <c r="K726">
        <v>1</v>
      </c>
      <c r="L726">
        <v>1</v>
      </c>
      <c r="M726">
        <v>1</v>
      </c>
      <c r="N726">
        <v>1</v>
      </c>
      <c r="O726">
        <v>1</v>
      </c>
      <c r="P726">
        <v>0</v>
      </c>
      <c r="Q726">
        <v>0</v>
      </c>
      <c r="R726">
        <v>0</v>
      </c>
      <c r="S726">
        <v>0</v>
      </c>
    </row>
    <row r="727" spans="1:19" x14ac:dyDescent="0.25">
      <c r="A727" t="s">
        <v>831</v>
      </c>
      <c r="B727" t="str">
        <f>IF(ISERROR(VLOOKUP(Table6[[#This Row],[APPL_ID]],IO_Riparian[APP_ID],1,FALSE)),"","Y")</f>
        <v>Y</v>
      </c>
      <c r="C727" s="58" t="str">
        <f>IF(ISERROR(VLOOKUP(Table6[[#This Row],[APPL_ID]],Sheet1!$C$2:$C$9,1,FALSE)),"","Y")</f>
        <v/>
      </c>
      <c r="D727" s="58" t="str">
        <f>IF(COUNTA(#REF!)&gt;0,"","Y")</f>
        <v/>
      </c>
      <c r="E727" t="s">
        <v>1531</v>
      </c>
      <c r="F727" t="s">
        <v>1532</v>
      </c>
      <c r="G727" t="s">
        <v>756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</row>
    <row r="728" spans="1:19" x14ac:dyDescent="0.25">
      <c r="A728" t="s">
        <v>584</v>
      </c>
      <c r="B728" t="str">
        <f>IF(ISERROR(VLOOKUP(Table6[[#This Row],[APPL_ID]],IO_Riparian[APP_ID],1,FALSE)),"","Y")</f>
        <v>Y</v>
      </c>
      <c r="C728" s="58" t="str">
        <f>IF(ISERROR(VLOOKUP(Table6[[#This Row],[APPL_ID]],Sheet1!$C$2:$C$9,1,FALSE)),"","Y")</f>
        <v/>
      </c>
      <c r="D728" s="58" t="str">
        <f>IF(COUNTA(#REF!)&gt;0,"","Y")</f>
        <v/>
      </c>
      <c r="E728" t="s">
        <v>1531</v>
      </c>
      <c r="F728" t="s">
        <v>1532</v>
      </c>
      <c r="G728" t="s">
        <v>548</v>
      </c>
      <c r="H728">
        <v>1</v>
      </c>
      <c r="I728">
        <v>1</v>
      </c>
      <c r="J728">
        <v>1</v>
      </c>
      <c r="K728">
        <v>1</v>
      </c>
      <c r="L728">
        <v>1</v>
      </c>
      <c r="M728">
        <v>1</v>
      </c>
      <c r="N728">
        <v>1</v>
      </c>
      <c r="O728">
        <v>1</v>
      </c>
      <c r="P728">
        <v>0</v>
      </c>
      <c r="Q728">
        <v>0</v>
      </c>
      <c r="R728">
        <v>0</v>
      </c>
      <c r="S728">
        <v>0</v>
      </c>
    </row>
    <row r="729" spans="1:19" x14ac:dyDescent="0.25">
      <c r="A729" t="s">
        <v>832</v>
      </c>
      <c r="B729" t="str">
        <f>IF(ISERROR(VLOOKUP(Table6[[#This Row],[APPL_ID]],IO_Riparian[APP_ID],1,FALSE)),"","Y")</f>
        <v>Y</v>
      </c>
      <c r="C729" s="58" t="str">
        <f>IF(ISERROR(VLOOKUP(Table6[[#This Row],[APPL_ID]],Sheet1!$C$2:$C$9,1,FALSE)),"","Y")</f>
        <v/>
      </c>
      <c r="D729" s="58" t="str">
        <f>IF(COUNTA(#REF!)&gt;0,"","Y")</f>
        <v/>
      </c>
      <c r="E729" t="s">
        <v>1531</v>
      </c>
      <c r="F729" t="s">
        <v>1532</v>
      </c>
      <c r="G729" t="s">
        <v>756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</row>
    <row r="730" spans="1:19" x14ac:dyDescent="0.25">
      <c r="A730" t="s">
        <v>973</v>
      </c>
      <c r="B730" t="str">
        <f>IF(ISERROR(VLOOKUP(Table6[[#This Row],[APPL_ID]],IO_Riparian[APP_ID],1,FALSE)),"","Y")</f>
        <v>Y</v>
      </c>
      <c r="C730" s="58" t="str">
        <f>IF(ISERROR(VLOOKUP(Table6[[#This Row],[APPL_ID]],Sheet1!$C$2:$C$9,1,FALSE)),"","Y")</f>
        <v/>
      </c>
      <c r="D730" s="58" t="str">
        <f>IF(COUNTA(#REF!)&gt;0,"","Y")</f>
        <v/>
      </c>
      <c r="E730" t="s">
        <v>1531</v>
      </c>
      <c r="F730" t="s">
        <v>1532</v>
      </c>
      <c r="G730" t="s">
        <v>974</v>
      </c>
      <c r="H730">
        <v>0</v>
      </c>
      <c r="I730">
        <v>0</v>
      </c>
      <c r="J730">
        <v>0</v>
      </c>
      <c r="K730">
        <v>1</v>
      </c>
      <c r="L730">
        <v>1</v>
      </c>
      <c r="M730">
        <v>1</v>
      </c>
      <c r="N730">
        <v>1</v>
      </c>
      <c r="O730">
        <v>0</v>
      </c>
      <c r="P730">
        <v>0</v>
      </c>
      <c r="Q730">
        <v>0</v>
      </c>
      <c r="R730">
        <v>0</v>
      </c>
      <c r="S730">
        <v>0</v>
      </c>
    </row>
    <row r="731" spans="1:19" x14ac:dyDescent="0.25">
      <c r="A731" t="s">
        <v>1001</v>
      </c>
      <c r="B731" t="str">
        <f>IF(ISERROR(VLOOKUP(Table6[[#This Row],[APPL_ID]],IO_Riparian[APP_ID],1,FALSE)),"","Y")</f>
        <v>Y</v>
      </c>
      <c r="C731" s="58" t="str">
        <f>IF(ISERROR(VLOOKUP(Table6[[#This Row],[APPL_ID]],Sheet1!$C$2:$C$9,1,FALSE)),"","Y")</f>
        <v/>
      </c>
      <c r="D731" s="58" t="str">
        <f>IF(COUNTA(#REF!)&gt;0,"","Y")</f>
        <v/>
      </c>
      <c r="E731" t="s">
        <v>1531</v>
      </c>
      <c r="F731" t="s">
        <v>1533</v>
      </c>
      <c r="G731" t="s">
        <v>998</v>
      </c>
    </row>
    <row r="732" spans="1:19" x14ac:dyDescent="0.25">
      <c r="A732" t="s">
        <v>997</v>
      </c>
      <c r="B732" t="str">
        <f>IF(ISERROR(VLOOKUP(Table6[[#This Row],[APPL_ID]],IO_Riparian[APP_ID],1,FALSE)),"","Y")</f>
        <v>Y</v>
      </c>
      <c r="C732" s="58" t="str">
        <f>IF(ISERROR(VLOOKUP(Table6[[#This Row],[APPL_ID]],Sheet1!$C$2:$C$9,1,FALSE)),"","Y")</f>
        <v/>
      </c>
      <c r="D732" s="58" t="str">
        <f>IF(COUNTA(#REF!)&gt;0,"","Y")</f>
        <v/>
      </c>
      <c r="E732" t="s">
        <v>1531</v>
      </c>
      <c r="F732" t="s">
        <v>1532</v>
      </c>
      <c r="G732" t="s">
        <v>998</v>
      </c>
    </row>
    <row r="733" spans="1:19" x14ac:dyDescent="0.25">
      <c r="A733" t="s">
        <v>991</v>
      </c>
      <c r="B733" t="str">
        <f>IF(ISERROR(VLOOKUP(Table6[[#This Row],[APPL_ID]],IO_Riparian[APP_ID],1,FALSE)),"","Y")</f>
        <v>Y</v>
      </c>
      <c r="C733" s="58" t="str">
        <f>IF(ISERROR(VLOOKUP(Table6[[#This Row],[APPL_ID]],Sheet1!$C$2:$C$9,1,FALSE)),"","Y")</f>
        <v/>
      </c>
      <c r="D733" s="58" t="str">
        <f>IF(COUNTA(#REF!)&gt;0,"","Y")</f>
        <v/>
      </c>
      <c r="E733" t="s">
        <v>1531</v>
      </c>
      <c r="F733" t="s">
        <v>1533</v>
      </c>
      <c r="G733" t="s">
        <v>985</v>
      </c>
    </row>
    <row r="734" spans="1:19" x14ac:dyDescent="0.25">
      <c r="A734" t="s">
        <v>992</v>
      </c>
      <c r="B734" t="str">
        <f>IF(ISERROR(VLOOKUP(Table6[[#This Row],[APPL_ID]],IO_Riparian[APP_ID],1,FALSE)),"","Y")</f>
        <v>Y</v>
      </c>
      <c r="C734" s="58" t="str">
        <f>IF(ISERROR(VLOOKUP(Table6[[#This Row],[APPL_ID]],Sheet1!$C$2:$C$9,1,FALSE)),"","Y")</f>
        <v/>
      </c>
      <c r="D734" s="58" t="str">
        <f>IF(COUNTA(#REF!)&gt;0,"","Y")</f>
        <v/>
      </c>
      <c r="E734" t="s">
        <v>1531</v>
      </c>
      <c r="F734" t="s">
        <v>1533</v>
      </c>
      <c r="G734" t="s">
        <v>985</v>
      </c>
    </row>
    <row r="735" spans="1:19" x14ac:dyDescent="0.25">
      <c r="A735" t="s">
        <v>984</v>
      </c>
      <c r="B735" t="str">
        <f>IF(ISERROR(VLOOKUP(Table6[[#This Row],[APPL_ID]],IO_Riparian[APP_ID],1,FALSE)),"","Y")</f>
        <v>Y</v>
      </c>
      <c r="C735" s="58" t="str">
        <f>IF(ISERROR(VLOOKUP(Table6[[#This Row],[APPL_ID]],Sheet1!$C$2:$C$9,1,FALSE)),"","Y")</f>
        <v/>
      </c>
      <c r="D735" s="58" t="str">
        <f>IF(COUNTA(#REF!)&gt;0,"","Y")</f>
        <v/>
      </c>
      <c r="E735" t="s">
        <v>1531</v>
      </c>
      <c r="F735" t="s">
        <v>1533</v>
      </c>
      <c r="G735" t="s">
        <v>985</v>
      </c>
    </row>
    <row r="736" spans="1:19" x14ac:dyDescent="0.25">
      <c r="A736" t="s">
        <v>1002</v>
      </c>
      <c r="B736" t="str">
        <f>IF(ISERROR(VLOOKUP(Table6[[#This Row],[APPL_ID]],IO_Riparian[APP_ID],1,FALSE)),"","Y")</f>
        <v>Y</v>
      </c>
      <c r="C736" s="58" t="str">
        <f>IF(ISERROR(VLOOKUP(Table6[[#This Row],[APPL_ID]],Sheet1!$C$2:$C$9,1,FALSE)),"","Y")</f>
        <v/>
      </c>
      <c r="D736" s="58" t="str">
        <f>IF(COUNTA(#REF!)&gt;0,"","Y")</f>
        <v/>
      </c>
      <c r="E736" t="s">
        <v>1531</v>
      </c>
      <c r="F736" t="s">
        <v>1533</v>
      </c>
      <c r="G736" t="s">
        <v>985</v>
      </c>
    </row>
    <row r="737" spans="1:19" x14ac:dyDescent="0.25">
      <c r="A737" t="s">
        <v>305</v>
      </c>
      <c r="B737" t="str">
        <f>IF(ISERROR(VLOOKUP(Table6[[#This Row],[APPL_ID]],IO_Riparian[APP_ID],1,FALSE)),"","Y")</f>
        <v>Y</v>
      </c>
      <c r="C737" s="58" t="str">
        <f>IF(ISERROR(VLOOKUP(Table6[[#This Row],[APPL_ID]],Sheet1!$C$2:$C$9,1,FALSE)),"","Y")</f>
        <v/>
      </c>
      <c r="D737" s="58" t="str">
        <f>IF(COUNTA(#REF!)&gt;0,"","Y")</f>
        <v/>
      </c>
      <c r="E737" t="s">
        <v>1531</v>
      </c>
      <c r="F737" t="s">
        <v>1532</v>
      </c>
      <c r="G737" t="s">
        <v>306</v>
      </c>
      <c r="H737">
        <v>0</v>
      </c>
      <c r="I737">
        <v>0</v>
      </c>
      <c r="J737">
        <v>1</v>
      </c>
      <c r="K737">
        <v>1</v>
      </c>
      <c r="L737">
        <v>1</v>
      </c>
      <c r="M737">
        <v>1</v>
      </c>
      <c r="N737">
        <v>1</v>
      </c>
      <c r="O737">
        <v>1</v>
      </c>
      <c r="P737">
        <v>0</v>
      </c>
      <c r="Q737">
        <v>0</v>
      </c>
      <c r="R737">
        <v>0</v>
      </c>
      <c r="S737">
        <v>0</v>
      </c>
    </row>
    <row r="738" spans="1:19" x14ac:dyDescent="0.25">
      <c r="A738" t="s">
        <v>439</v>
      </c>
      <c r="B738" t="str">
        <f>IF(ISERROR(VLOOKUP(Table6[[#This Row],[APPL_ID]],IO_Riparian[APP_ID],1,FALSE)),"","Y")</f>
        <v>Y</v>
      </c>
      <c r="C738" s="58" t="str">
        <f>IF(ISERROR(VLOOKUP(Table6[[#This Row],[APPL_ID]],Sheet1!$C$2:$C$9,1,FALSE)),"","Y")</f>
        <v/>
      </c>
      <c r="D738" s="58" t="str">
        <f>IF(COUNTA(#REF!)&gt;0,"","Y")</f>
        <v/>
      </c>
      <c r="E738" t="s">
        <v>1531</v>
      </c>
      <c r="F738" t="s">
        <v>1533</v>
      </c>
      <c r="G738" t="s">
        <v>440</v>
      </c>
      <c r="H738">
        <v>0</v>
      </c>
      <c r="I738">
        <v>0</v>
      </c>
      <c r="J738">
        <v>0</v>
      </c>
      <c r="K738">
        <v>700</v>
      </c>
      <c r="L738">
        <v>700</v>
      </c>
      <c r="M738">
        <v>700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</row>
    <row r="739" spans="1:19" x14ac:dyDescent="0.25">
      <c r="A739" t="s">
        <v>1012</v>
      </c>
      <c r="B739" t="str">
        <f>IF(ISERROR(VLOOKUP(Table6[[#This Row],[APPL_ID]],IO_Riparian[APP_ID],1,FALSE)),"","Y")</f>
        <v>Y</v>
      </c>
      <c r="C739" s="58" t="str">
        <f>IF(ISERROR(VLOOKUP(Table6[[#This Row],[APPL_ID]],Sheet1!$C$2:$C$9,1,FALSE)),"","Y")</f>
        <v/>
      </c>
      <c r="D739" s="58" t="str">
        <f>IF(COUNTA(#REF!)&gt;0,"","Y")</f>
        <v/>
      </c>
      <c r="E739" t="s">
        <v>1531</v>
      </c>
      <c r="F739" t="s">
        <v>1533</v>
      </c>
      <c r="G739" t="s">
        <v>1013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</row>
    <row r="740" spans="1:19" x14ac:dyDescent="0.25">
      <c r="A740" t="s">
        <v>1017</v>
      </c>
      <c r="B740" t="str">
        <f>IF(ISERROR(VLOOKUP(Table6[[#This Row],[APPL_ID]],IO_Riparian[APP_ID],1,FALSE)),"","Y")</f>
        <v>Y</v>
      </c>
      <c r="C740" s="58" t="str">
        <f>IF(ISERROR(VLOOKUP(Table6[[#This Row],[APPL_ID]],Sheet1!$C$2:$C$9,1,FALSE)),"","Y")</f>
        <v/>
      </c>
      <c r="D740" s="58" t="str">
        <f>IF(COUNTA(#REF!)&gt;0,"","Y")</f>
        <v/>
      </c>
      <c r="E740" t="s">
        <v>1531</v>
      </c>
      <c r="F740" t="s">
        <v>1533</v>
      </c>
      <c r="G740" t="s">
        <v>1013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</row>
    <row r="741" spans="1:19" x14ac:dyDescent="0.25">
      <c r="A741" t="s">
        <v>739</v>
      </c>
      <c r="B741" t="str">
        <f>IF(ISERROR(VLOOKUP(Table6[[#This Row],[APPL_ID]],IO_Riparian[APP_ID],1,FALSE)),"","Y")</f>
        <v>Y</v>
      </c>
      <c r="C741" s="58" t="str">
        <f>IF(ISERROR(VLOOKUP(Table6[[#This Row],[APPL_ID]],Sheet1!$C$2:$C$9,1,FALSE)),"","Y")</f>
        <v/>
      </c>
      <c r="D741" s="58" t="str">
        <f>IF(COUNTA(#REF!)&gt;0,"","Y")</f>
        <v/>
      </c>
      <c r="E741" t="s">
        <v>1531</v>
      </c>
      <c r="F741" t="s">
        <v>1533</v>
      </c>
      <c r="G741" t="s">
        <v>740</v>
      </c>
      <c r="H741">
        <v>0</v>
      </c>
      <c r="I741">
        <v>0</v>
      </c>
      <c r="J741">
        <v>0</v>
      </c>
      <c r="K741">
        <v>1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</row>
    <row r="742" spans="1:19" x14ac:dyDescent="0.25">
      <c r="A742" t="s">
        <v>427</v>
      </c>
      <c r="B742" t="str">
        <f>IF(ISERROR(VLOOKUP(Table6[[#This Row],[APPL_ID]],IO_Riparian[APP_ID],1,FALSE)),"","Y")</f>
        <v>Y</v>
      </c>
      <c r="C742" s="58" t="str">
        <f>IF(ISERROR(VLOOKUP(Table6[[#This Row],[APPL_ID]],Sheet1!$C$2:$C$9,1,FALSE)),"","Y")</f>
        <v/>
      </c>
      <c r="D742" s="58" t="str">
        <f>IF(COUNTA(#REF!)&gt;0,"","Y")</f>
        <v/>
      </c>
      <c r="E742" t="s">
        <v>1531</v>
      </c>
      <c r="F742" t="s">
        <v>1533</v>
      </c>
      <c r="G742" t="s">
        <v>428</v>
      </c>
      <c r="H742">
        <v>0</v>
      </c>
      <c r="I742">
        <v>0</v>
      </c>
      <c r="J742">
        <v>0</v>
      </c>
      <c r="K742">
        <v>1</v>
      </c>
      <c r="L742">
        <v>1</v>
      </c>
      <c r="M742">
        <v>1</v>
      </c>
      <c r="N742">
        <v>1</v>
      </c>
      <c r="O742">
        <v>0</v>
      </c>
      <c r="P742">
        <v>0</v>
      </c>
      <c r="Q742">
        <v>0</v>
      </c>
      <c r="R742">
        <v>0</v>
      </c>
      <c r="S742">
        <v>0</v>
      </c>
    </row>
    <row r="743" spans="1:19" x14ac:dyDescent="0.25">
      <c r="A743" t="s">
        <v>1360</v>
      </c>
      <c r="B743" t="str">
        <f>IF(ISERROR(VLOOKUP(Table6[[#This Row],[APPL_ID]],IO_Riparian[APP_ID],1,FALSE)),"","Y")</f>
        <v>Y</v>
      </c>
      <c r="C743" s="58" t="str">
        <f>IF(ISERROR(VLOOKUP(Table6[[#This Row],[APPL_ID]],Sheet1!$C$2:$C$9,1,FALSE)),"","Y")</f>
        <v/>
      </c>
      <c r="D743" s="58" t="str">
        <f>IF(COUNTA(#REF!)&gt;0,"","Y")</f>
        <v/>
      </c>
      <c r="E743" t="s">
        <v>1531</v>
      </c>
      <c r="F743" t="s">
        <v>1532</v>
      </c>
      <c r="G743" t="s">
        <v>324</v>
      </c>
      <c r="H743">
        <v>1</v>
      </c>
      <c r="I743">
        <v>1</v>
      </c>
      <c r="J743">
        <v>1</v>
      </c>
      <c r="K743">
        <v>1</v>
      </c>
      <c r="L743">
        <v>1</v>
      </c>
      <c r="M743">
        <v>1</v>
      </c>
      <c r="N743">
        <v>1</v>
      </c>
      <c r="O743">
        <v>1</v>
      </c>
      <c r="P743">
        <v>0</v>
      </c>
      <c r="Q743">
        <v>0</v>
      </c>
      <c r="R743">
        <v>0</v>
      </c>
      <c r="S743">
        <v>0</v>
      </c>
    </row>
    <row r="744" spans="1:19" x14ac:dyDescent="0.25">
      <c r="A744" t="s">
        <v>1280</v>
      </c>
      <c r="B744" t="str">
        <f>IF(ISERROR(VLOOKUP(Table6[[#This Row],[APPL_ID]],IO_Riparian[APP_ID],1,FALSE)),"","Y")</f>
        <v>Y</v>
      </c>
      <c r="C744" s="58" t="str">
        <f>IF(ISERROR(VLOOKUP(Table6[[#This Row],[APPL_ID]],Sheet1!$C$2:$C$9,1,FALSE)),"","Y")</f>
        <v/>
      </c>
      <c r="D744" s="58" t="str">
        <f>IF(COUNTA(#REF!)&gt;0,"","Y")</f>
        <v/>
      </c>
      <c r="E744" t="s">
        <v>1531</v>
      </c>
      <c r="F744" t="s">
        <v>1532</v>
      </c>
      <c r="G744" t="s">
        <v>1215</v>
      </c>
      <c r="H744">
        <v>1</v>
      </c>
      <c r="I744">
        <v>1</v>
      </c>
      <c r="J744">
        <v>1</v>
      </c>
      <c r="K744">
        <v>1</v>
      </c>
      <c r="L744">
        <v>1</v>
      </c>
      <c r="M744">
        <v>1</v>
      </c>
      <c r="N744">
        <v>1</v>
      </c>
      <c r="O744">
        <v>1</v>
      </c>
      <c r="P744">
        <v>0</v>
      </c>
      <c r="Q744">
        <v>0</v>
      </c>
      <c r="R744">
        <v>0</v>
      </c>
      <c r="S744">
        <v>0</v>
      </c>
    </row>
    <row r="745" spans="1:19" x14ac:dyDescent="0.25">
      <c r="A745" t="s">
        <v>1281</v>
      </c>
      <c r="B745" t="str">
        <f>IF(ISERROR(VLOOKUP(Table6[[#This Row],[APPL_ID]],IO_Riparian[APP_ID],1,FALSE)),"","Y")</f>
        <v>Y</v>
      </c>
      <c r="C745" s="58" t="str">
        <f>IF(ISERROR(VLOOKUP(Table6[[#This Row],[APPL_ID]],Sheet1!$C$2:$C$9,1,FALSE)),"","Y")</f>
        <v/>
      </c>
      <c r="D745" s="58" t="str">
        <f>IF(COUNTA(#REF!)&gt;0,"","Y")</f>
        <v/>
      </c>
      <c r="E745" t="s">
        <v>1531</v>
      </c>
      <c r="F745" t="s">
        <v>1532</v>
      </c>
      <c r="G745" t="s">
        <v>1215</v>
      </c>
      <c r="H745">
        <v>1</v>
      </c>
      <c r="I745">
        <v>1</v>
      </c>
      <c r="J745">
        <v>1</v>
      </c>
      <c r="K745">
        <v>1</v>
      </c>
      <c r="L745">
        <v>1</v>
      </c>
      <c r="M745">
        <v>1</v>
      </c>
      <c r="N745">
        <v>1</v>
      </c>
      <c r="O745">
        <v>1</v>
      </c>
      <c r="P745">
        <v>0</v>
      </c>
      <c r="Q745">
        <v>0</v>
      </c>
      <c r="R745">
        <v>0</v>
      </c>
      <c r="S745">
        <v>0</v>
      </c>
    </row>
    <row r="746" spans="1:19" x14ac:dyDescent="0.25">
      <c r="A746" t="s">
        <v>1282</v>
      </c>
      <c r="B746" t="str">
        <f>IF(ISERROR(VLOOKUP(Table6[[#This Row],[APPL_ID]],IO_Riparian[APP_ID],1,FALSE)),"","Y")</f>
        <v>Y</v>
      </c>
      <c r="C746" s="58" t="str">
        <f>IF(ISERROR(VLOOKUP(Table6[[#This Row],[APPL_ID]],Sheet1!$C$2:$C$9,1,FALSE)),"","Y")</f>
        <v/>
      </c>
      <c r="D746" s="58" t="str">
        <f>IF(COUNTA(#REF!)&gt;0,"","Y")</f>
        <v/>
      </c>
      <c r="E746" t="s">
        <v>1531</v>
      </c>
      <c r="F746" t="s">
        <v>1532</v>
      </c>
      <c r="G746" t="s">
        <v>1215</v>
      </c>
      <c r="H746">
        <v>1</v>
      </c>
      <c r="I746">
        <v>1</v>
      </c>
      <c r="J746">
        <v>1</v>
      </c>
      <c r="K746">
        <v>1</v>
      </c>
      <c r="L746">
        <v>1</v>
      </c>
      <c r="M746">
        <v>1</v>
      </c>
      <c r="N746">
        <v>1</v>
      </c>
      <c r="O746">
        <v>1</v>
      </c>
      <c r="P746">
        <v>0</v>
      </c>
      <c r="Q746">
        <v>0</v>
      </c>
      <c r="R746">
        <v>0</v>
      </c>
      <c r="S746">
        <v>0</v>
      </c>
    </row>
    <row r="747" spans="1:19" x14ac:dyDescent="0.25">
      <c r="A747" t="s">
        <v>1283</v>
      </c>
      <c r="B747" t="str">
        <f>IF(ISERROR(VLOOKUP(Table6[[#This Row],[APPL_ID]],IO_Riparian[APP_ID],1,FALSE)),"","Y")</f>
        <v>Y</v>
      </c>
      <c r="C747" s="58" t="str">
        <f>IF(ISERROR(VLOOKUP(Table6[[#This Row],[APPL_ID]],Sheet1!$C$2:$C$9,1,FALSE)),"","Y")</f>
        <v/>
      </c>
      <c r="D747" s="58" t="str">
        <f>IF(COUNTA(#REF!)&gt;0,"","Y")</f>
        <v/>
      </c>
      <c r="E747" t="s">
        <v>1531</v>
      </c>
      <c r="F747" t="s">
        <v>1532</v>
      </c>
      <c r="G747" t="s">
        <v>1215</v>
      </c>
      <c r="H747">
        <v>1</v>
      </c>
      <c r="I747">
        <v>1</v>
      </c>
      <c r="J747">
        <v>1</v>
      </c>
      <c r="K747">
        <v>1</v>
      </c>
      <c r="L747">
        <v>1</v>
      </c>
      <c r="M747">
        <v>1</v>
      </c>
      <c r="N747">
        <v>1</v>
      </c>
      <c r="O747">
        <v>1</v>
      </c>
      <c r="P747">
        <v>0</v>
      </c>
      <c r="Q747">
        <v>0</v>
      </c>
      <c r="R747">
        <v>0</v>
      </c>
      <c r="S747">
        <v>0</v>
      </c>
    </row>
    <row r="748" spans="1:19" x14ac:dyDescent="0.25">
      <c r="A748" t="s">
        <v>1041</v>
      </c>
      <c r="B748" t="str">
        <f>IF(ISERROR(VLOOKUP(Table6[[#This Row],[APPL_ID]],IO_Riparian[APP_ID],1,FALSE)),"","Y")</f>
        <v>Y</v>
      </c>
      <c r="C748" s="58" t="str">
        <f>IF(ISERROR(VLOOKUP(Table6[[#This Row],[APPL_ID]],Sheet1!$C$2:$C$9,1,FALSE)),"","Y")</f>
        <v/>
      </c>
      <c r="D748" s="58" t="str">
        <f>IF(COUNTA(#REF!)&gt;0,"","Y")</f>
        <v/>
      </c>
      <c r="E748" t="s">
        <v>1531</v>
      </c>
      <c r="F748" t="s">
        <v>1532</v>
      </c>
      <c r="G748" t="s">
        <v>1042</v>
      </c>
      <c r="H748">
        <v>1</v>
      </c>
      <c r="I748">
        <v>1</v>
      </c>
      <c r="J748">
        <v>1</v>
      </c>
      <c r="K748">
        <v>1</v>
      </c>
      <c r="L748">
        <v>1</v>
      </c>
      <c r="M748">
        <v>1</v>
      </c>
      <c r="N748">
        <v>1</v>
      </c>
      <c r="O748">
        <v>1</v>
      </c>
      <c r="P748">
        <v>0</v>
      </c>
      <c r="Q748">
        <v>0</v>
      </c>
      <c r="R748">
        <v>0</v>
      </c>
      <c r="S748">
        <v>0</v>
      </c>
    </row>
    <row r="749" spans="1:19" x14ac:dyDescent="0.25">
      <c r="A749" t="s">
        <v>504</v>
      </c>
      <c r="B749" t="str">
        <f>IF(ISERROR(VLOOKUP(Table6[[#This Row],[APPL_ID]],IO_Riparian[APP_ID],1,FALSE)),"","Y")</f>
        <v>Y</v>
      </c>
      <c r="C749" s="58" t="str">
        <f>IF(ISERROR(VLOOKUP(Table6[[#This Row],[APPL_ID]],Sheet1!$C$2:$C$9,1,FALSE)),"","Y")</f>
        <v/>
      </c>
      <c r="D749" s="58" t="str">
        <f>IF(COUNTA(#REF!)&gt;0,"","Y")</f>
        <v/>
      </c>
      <c r="E749" t="s">
        <v>1531</v>
      </c>
      <c r="F749" t="s">
        <v>1533</v>
      </c>
      <c r="G749" t="s">
        <v>505</v>
      </c>
      <c r="H749">
        <v>0</v>
      </c>
      <c r="I749">
        <v>0</v>
      </c>
      <c r="J749">
        <v>0</v>
      </c>
      <c r="K749">
        <v>1</v>
      </c>
      <c r="L749">
        <v>1</v>
      </c>
      <c r="M749">
        <v>1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</row>
    <row r="750" spans="1:19" x14ac:dyDescent="0.25">
      <c r="A750" t="s">
        <v>1241</v>
      </c>
      <c r="B750" t="str">
        <f>IF(ISERROR(VLOOKUP(Table6[[#This Row],[APPL_ID]],IO_Riparian[APP_ID],1,FALSE)),"","Y")</f>
        <v>Y</v>
      </c>
      <c r="C750" s="58" t="str">
        <f>IF(ISERROR(VLOOKUP(Table6[[#This Row],[APPL_ID]],Sheet1!$C$2:$C$9,1,FALSE)),"","Y")</f>
        <v/>
      </c>
      <c r="D750" s="58" t="str">
        <f>IF(COUNTA(#REF!)&gt;0,"","Y")</f>
        <v/>
      </c>
      <c r="E750" t="s">
        <v>1531</v>
      </c>
      <c r="F750" t="s">
        <v>1533</v>
      </c>
      <c r="G750" t="s">
        <v>516</v>
      </c>
      <c r="H750">
        <v>0</v>
      </c>
      <c r="I750">
        <v>0</v>
      </c>
      <c r="J750">
        <v>0</v>
      </c>
      <c r="K750">
        <v>0</v>
      </c>
      <c r="L750">
        <v>1</v>
      </c>
      <c r="M750">
        <v>1</v>
      </c>
      <c r="N750">
        <v>1</v>
      </c>
      <c r="O750">
        <v>1</v>
      </c>
      <c r="P750">
        <v>0</v>
      </c>
      <c r="Q750">
        <v>0</v>
      </c>
      <c r="R750">
        <v>0</v>
      </c>
      <c r="S750">
        <v>0</v>
      </c>
    </row>
    <row r="751" spans="1:19" x14ac:dyDescent="0.25">
      <c r="A751" t="s">
        <v>414</v>
      </c>
      <c r="B751" t="str">
        <f>IF(ISERROR(VLOOKUP(Table6[[#This Row],[APPL_ID]],IO_Riparian[APP_ID],1,FALSE)),"","Y")</f>
        <v>Y</v>
      </c>
      <c r="C751" s="58" t="str">
        <f>IF(ISERROR(VLOOKUP(Table6[[#This Row],[APPL_ID]],Sheet1!$C$2:$C$9,1,FALSE)),"","Y")</f>
        <v/>
      </c>
      <c r="D751" s="58" t="str">
        <f>IF(COUNTA(#REF!)&gt;0,"","Y")</f>
        <v/>
      </c>
      <c r="E751" t="s">
        <v>1531</v>
      </c>
      <c r="F751" t="s">
        <v>1533</v>
      </c>
      <c r="G751" t="s">
        <v>415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1</v>
      </c>
      <c r="O751">
        <v>1</v>
      </c>
      <c r="P751">
        <v>0</v>
      </c>
      <c r="Q751">
        <v>0</v>
      </c>
      <c r="R751">
        <v>0</v>
      </c>
      <c r="S751">
        <v>0</v>
      </c>
    </row>
    <row r="752" spans="1:19" x14ac:dyDescent="0.25">
      <c r="A752" t="s">
        <v>325</v>
      </c>
      <c r="B752" t="str">
        <f>IF(ISERROR(VLOOKUP(Table6[[#This Row],[APPL_ID]],IO_Riparian[APP_ID],1,FALSE)),"","Y")</f>
        <v>Y</v>
      </c>
      <c r="C752" s="58" t="str">
        <f>IF(ISERROR(VLOOKUP(Table6[[#This Row],[APPL_ID]],Sheet1!$C$2:$C$9,1,FALSE)),"","Y")</f>
        <v/>
      </c>
      <c r="D752" s="58" t="str">
        <f>IF(COUNTA(#REF!)&gt;0,"","Y")</f>
        <v/>
      </c>
      <c r="E752" t="s">
        <v>1531</v>
      </c>
      <c r="F752" t="s">
        <v>1532</v>
      </c>
      <c r="G752" t="s">
        <v>324</v>
      </c>
      <c r="H752">
        <v>1</v>
      </c>
      <c r="I752">
        <v>1</v>
      </c>
      <c r="J752">
        <v>1</v>
      </c>
      <c r="K752">
        <v>1</v>
      </c>
      <c r="L752">
        <v>1</v>
      </c>
      <c r="M752">
        <v>1</v>
      </c>
      <c r="N752">
        <v>1</v>
      </c>
      <c r="O752">
        <v>1</v>
      </c>
      <c r="P752">
        <v>0</v>
      </c>
      <c r="Q752">
        <v>0</v>
      </c>
      <c r="R752">
        <v>0</v>
      </c>
      <c r="S752">
        <v>0</v>
      </c>
    </row>
    <row r="753" spans="1:19" x14ac:dyDescent="0.25">
      <c r="A753" t="s">
        <v>323</v>
      </c>
      <c r="B753" t="str">
        <f>IF(ISERROR(VLOOKUP(Table6[[#This Row],[APPL_ID]],IO_Riparian[APP_ID],1,FALSE)),"","Y")</f>
        <v>Y</v>
      </c>
      <c r="C753" s="58" t="str">
        <f>IF(ISERROR(VLOOKUP(Table6[[#This Row],[APPL_ID]],Sheet1!$C$2:$C$9,1,FALSE)),"","Y")</f>
        <v/>
      </c>
      <c r="D753" s="58" t="str">
        <f>IF(COUNTA(#REF!)&gt;0,"","Y")</f>
        <v/>
      </c>
      <c r="E753" t="s">
        <v>1531</v>
      </c>
      <c r="F753" t="s">
        <v>1532</v>
      </c>
      <c r="G753" t="s">
        <v>324</v>
      </c>
      <c r="H753">
        <v>1</v>
      </c>
      <c r="I753">
        <v>1</v>
      </c>
      <c r="J753">
        <v>1</v>
      </c>
      <c r="K753">
        <v>1</v>
      </c>
      <c r="L753">
        <v>1</v>
      </c>
      <c r="M753">
        <v>1</v>
      </c>
      <c r="N753">
        <v>1</v>
      </c>
      <c r="O753">
        <v>1</v>
      </c>
      <c r="P753">
        <v>0</v>
      </c>
      <c r="Q753">
        <v>0</v>
      </c>
      <c r="R753">
        <v>0</v>
      </c>
      <c r="S753">
        <v>0</v>
      </c>
    </row>
    <row r="754" spans="1:19" x14ac:dyDescent="0.25">
      <c r="A754" t="s">
        <v>326</v>
      </c>
      <c r="B754" t="str">
        <f>IF(ISERROR(VLOOKUP(Table6[[#This Row],[APPL_ID]],IO_Riparian[APP_ID],1,FALSE)),"","Y")</f>
        <v>Y</v>
      </c>
      <c r="C754" s="58" t="str">
        <f>IF(ISERROR(VLOOKUP(Table6[[#This Row],[APPL_ID]],Sheet1!$C$2:$C$9,1,FALSE)),"","Y")</f>
        <v/>
      </c>
      <c r="D754" s="58" t="str">
        <f>IF(COUNTA(#REF!)&gt;0,"","Y")</f>
        <v/>
      </c>
      <c r="E754" t="s">
        <v>1531</v>
      </c>
      <c r="F754" t="s">
        <v>1532</v>
      </c>
      <c r="G754" t="s">
        <v>324</v>
      </c>
      <c r="H754">
        <v>1</v>
      </c>
      <c r="I754">
        <v>1</v>
      </c>
      <c r="J754">
        <v>1</v>
      </c>
      <c r="K754">
        <v>1</v>
      </c>
      <c r="L754">
        <v>1</v>
      </c>
      <c r="M754">
        <v>1</v>
      </c>
      <c r="N754">
        <v>1</v>
      </c>
      <c r="O754">
        <v>1</v>
      </c>
      <c r="P754">
        <v>0</v>
      </c>
      <c r="Q754">
        <v>0</v>
      </c>
      <c r="R754">
        <v>0</v>
      </c>
      <c r="S754">
        <v>0</v>
      </c>
    </row>
    <row r="755" spans="1:19" x14ac:dyDescent="0.25">
      <c r="A755" t="s">
        <v>327</v>
      </c>
      <c r="B755" t="str">
        <f>IF(ISERROR(VLOOKUP(Table6[[#This Row],[APPL_ID]],IO_Riparian[APP_ID],1,FALSE)),"","Y")</f>
        <v>Y</v>
      </c>
      <c r="C755" s="58" t="str">
        <f>IF(ISERROR(VLOOKUP(Table6[[#This Row],[APPL_ID]],Sheet1!$C$2:$C$9,1,FALSE)),"","Y")</f>
        <v/>
      </c>
      <c r="D755" s="58" t="str">
        <f>IF(COUNTA(#REF!)&gt;0,"","Y")</f>
        <v/>
      </c>
      <c r="E755" t="s">
        <v>1531</v>
      </c>
      <c r="F755" t="s">
        <v>1532</v>
      </c>
      <c r="G755" t="s">
        <v>324</v>
      </c>
      <c r="H755">
        <v>1</v>
      </c>
      <c r="I755">
        <v>1</v>
      </c>
      <c r="J755">
        <v>1</v>
      </c>
      <c r="K755">
        <v>1</v>
      </c>
      <c r="L755">
        <v>1</v>
      </c>
      <c r="M755">
        <v>1</v>
      </c>
      <c r="N755">
        <v>1</v>
      </c>
      <c r="O755">
        <v>1</v>
      </c>
      <c r="P755">
        <v>0</v>
      </c>
      <c r="Q755">
        <v>0</v>
      </c>
      <c r="R755">
        <v>0</v>
      </c>
      <c r="S755">
        <v>0</v>
      </c>
    </row>
    <row r="756" spans="1:19" x14ac:dyDescent="0.25">
      <c r="A756" t="s">
        <v>330</v>
      </c>
      <c r="B756" t="str">
        <f>IF(ISERROR(VLOOKUP(Table6[[#This Row],[APPL_ID]],IO_Riparian[APP_ID],1,FALSE)),"","Y")</f>
        <v>Y</v>
      </c>
      <c r="C756" s="58" t="str">
        <f>IF(ISERROR(VLOOKUP(Table6[[#This Row],[APPL_ID]],Sheet1!$C$2:$C$9,1,FALSE)),"","Y")</f>
        <v/>
      </c>
      <c r="D756" s="58" t="str">
        <f>IF(COUNTA(#REF!)&gt;0,"","Y")</f>
        <v/>
      </c>
      <c r="E756" t="s">
        <v>1531</v>
      </c>
      <c r="F756" t="s">
        <v>1532</v>
      </c>
      <c r="G756" t="s">
        <v>324</v>
      </c>
      <c r="H756">
        <v>1</v>
      </c>
      <c r="I756">
        <v>1</v>
      </c>
      <c r="J756">
        <v>1</v>
      </c>
      <c r="K756">
        <v>1</v>
      </c>
      <c r="L756">
        <v>1</v>
      </c>
      <c r="M756">
        <v>1</v>
      </c>
      <c r="N756">
        <v>1</v>
      </c>
      <c r="O756">
        <v>1</v>
      </c>
      <c r="P756">
        <v>0</v>
      </c>
      <c r="Q756">
        <v>0</v>
      </c>
      <c r="R756">
        <v>0</v>
      </c>
      <c r="S756">
        <v>0</v>
      </c>
    </row>
    <row r="757" spans="1:19" x14ac:dyDescent="0.25">
      <c r="A757" t="s">
        <v>1365</v>
      </c>
      <c r="B757" t="str">
        <f>IF(ISERROR(VLOOKUP(Table6[[#This Row],[APPL_ID]],IO_Riparian[APP_ID],1,FALSE)),"","Y")</f>
        <v>Y</v>
      </c>
      <c r="C757" s="58" t="str">
        <f>IF(ISERROR(VLOOKUP(Table6[[#This Row],[APPL_ID]],Sheet1!$C$2:$C$9,1,FALSE)),"","Y")</f>
        <v/>
      </c>
      <c r="D757" s="58" t="str">
        <f>IF(COUNTA(#REF!)&gt;0,"","Y")</f>
        <v/>
      </c>
      <c r="E757" t="s">
        <v>1531</v>
      </c>
      <c r="F757" t="s">
        <v>1532</v>
      </c>
      <c r="G757" t="s">
        <v>324</v>
      </c>
      <c r="H757">
        <v>1</v>
      </c>
      <c r="I757">
        <v>1</v>
      </c>
      <c r="J757">
        <v>1</v>
      </c>
      <c r="K757">
        <v>1</v>
      </c>
      <c r="L757">
        <v>1</v>
      </c>
      <c r="M757">
        <v>1</v>
      </c>
      <c r="N757">
        <v>1</v>
      </c>
      <c r="O757">
        <v>1</v>
      </c>
      <c r="P757">
        <v>0</v>
      </c>
      <c r="Q757">
        <v>0</v>
      </c>
      <c r="R757">
        <v>0</v>
      </c>
      <c r="S757">
        <v>0</v>
      </c>
    </row>
    <row r="758" spans="1:19" x14ac:dyDescent="0.25">
      <c r="A758" t="s">
        <v>141</v>
      </c>
      <c r="B758" t="str">
        <f>IF(ISERROR(VLOOKUP(Table6[[#This Row],[APPL_ID]],IO_Riparian[APP_ID],1,FALSE)),"","Y")</f>
        <v>Y</v>
      </c>
      <c r="C758" s="58" t="str">
        <f>IF(ISERROR(VLOOKUP(Table6[[#This Row],[APPL_ID]],Sheet1!$C$2:$C$9,1,FALSE)),"","Y")</f>
        <v/>
      </c>
      <c r="D758" s="58" t="str">
        <f>IF(COUNTA(#REF!)&gt;0,"","Y")</f>
        <v/>
      </c>
      <c r="E758" t="s">
        <v>1531</v>
      </c>
      <c r="F758" t="s">
        <v>1532</v>
      </c>
      <c r="G758" t="s">
        <v>134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</row>
    <row r="759" spans="1:19" x14ac:dyDescent="0.25">
      <c r="A759" t="s">
        <v>147</v>
      </c>
      <c r="B759" t="str">
        <f>IF(ISERROR(VLOOKUP(Table6[[#This Row],[APPL_ID]],IO_Riparian[APP_ID],1,FALSE)),"","Y")</f>
        <v>Y</v>
      </c>
      <c r="C759" s="58" t="str">
        <f>IF(ISERROR(VLOOKUP(Table6[[#This Row],[APPL_ID]],Sheet1!$C$2:$C$9,1,FALSE)),"","Y")</f>
        <v/>
      </c>
      <c r="D759" s="58" t="str">
        <f>IF(COUNTA(#REF!)&gt;0,"","Y")</f>
        <v/>
      </c>
      <c r="E759" t="s">
        <v>1531</v>
      </c>
      <c r="F759" t="s">
        <v>1532</v>
      </c>
      <c r="G759" t="s">
        <v>134</v>
      </c>
    </row>
    <row r="760" spans="1:19" x14ac:dyDescent="0.25">
      <c r="A760" t="s">
        <v>149</v>
      </c>
      <c r="B760" t="str">
        <f>IF(ISERROR(VLOOKUP(Table6[[#This Row],[APPL_ID]],IO_Riparian[APP_ID],1,FALSE)),"","Y")</f>
        <v>Y</v>
      </c>
      <c r="C760" s="58" t="str">
        <f>IF(ISERROR(VLOOKUP(Table6[[#This Row],[APPL_ID]],Sheet1!$C$2:$C$9,1,FALSE)),"","Y")</f>
        <v/>
      </c>
      <c r="D760" s="58" t="str">
        <f>IF(COUNTA(#REF!)&gt;0,"","Y")</f>
        <v/>
      </c>
      <c r="E760" t="s">
        <v>1531</v>
      </c>
      <c r="F760" t="s">
        <v>1532</v>
      </c>
      <c r="G760" t="s">
        <v>134</v>
      </c>
    </row>
    <row r="761" spans="1:19" x14ac:dyDescent="0.25">
      <c r="A761" t="s">
        <v>133</v>
      </c>
      <c r="B761" t="str">
        <f>IF(ISERROR(VLOOKUP(Table6[[#This Row],[APPL_ID]],IO_Riparian[APP_ID],1,FALSE)),"","Y")</f>
        <v>Y</v>
      </c>
      <c r="C761" s="58" t="str">
        <f>IF(ISERROR(VLOOKUP(Table6[[#This Row],[APPL_ID]],Sheet1!$C$2:$C$9,1,FALSE)),"","Y")</f>
        <v/>
      </c>
      <c r="D761" s="58" t="str">
        <f>IF(COUNTA(#REF!)&gt;0,"","Y")</f>
        <v/>
      </c>
      <c r="E761" t="s">
        <v>1531</v>
      </c>
      <c r="F761" t="s">
        <v>1532</v>
      </c>
      <c r="G761" t="s">
        <v>134</v>
      </c>
    </row>
    <row r="762" spans="1:19" x14ac:dyDescent="0.25">
      <c r="A762" t="s">
        <v>136</v>
      </c>
      <c r="B762" t="str">
        <f>IF(ISERROR(VLOOKUP(Table6[[#This Row],[APPL_ID]],IO_Riparian[APP_ID],1,FALSE)),"","Y")</f>
        <v>Y</v>
      </c>
      <c r="C762" s="58" t="str">
        <f>IF(ISERROR(VLOOKUP(Table6[[#This Row],[APPL_ID]],Sheet1!$C$2:$C$9,1,FALSE)),"","Y")</f>
        <v/>
      </c>
      <c r="D762" s="58" t="str">
        <f>IF(COUNTA(#REF!)&gt;0,"","Y")</f>
        <v/>
      </c>
      <c r="E762" t="s">
        <v>1531</v>
      </c>
      <c r="F762" t="s">
        <v>1532</v>
      </c>
      <c r="G762" t="s">
        <v>134</v>
      </c>
    </row>
    <row r="763" spans="1:19" x14ac:dyDescent="0.25">
      <c r="A763" t="s">
        <v>123</v>
      </c>
      <c r="B763" t="str">
        <f>IF(ISERROR(VLOOKUP(Table6[[#This Row],[APPL_ID]],IO_Riparian[APP_ID],1,FALSE)),"","Y")</f>
        <v>Y</v>
      </c>
      <c r="C763" s="58" t="str">
        <f>IF(ISERROR(VLOOKUP(Table6[[#This Row],[APPL_ID]],Sheet1!$C$2:$C$9,1,FALSE)),"","Y")</f>
        <v/>
      </c>
      <c r="D763" s="58" t="str">
        <f>IF(COUNTA(#REF!)&gt;0,"","Y")</f>
        <v/>
      </c>
      <c r="E763" t="s">
        <v>1531</v>
      </c>
      <c r="F763" t="s">
        <v>1532</v>
      </c>
      <c r="G763" t="s">
        <v>124</v>
      </c>
    </row>
    <row r="764" spans="1:19" x14ac:dyDescent="0.25">
      <c r="A764" t="s">
        <v>125</v>
      </c>
      <c r="B764" t="str">
        <f>IF(ISERROR(VLOOKUP(Table6[[#This Row],[APPL_ID]],IO_Riparian[APP_ID],1,FALSE)),"","Y")</f>
        <v>Y</v>
      </c>
      <c r="C764" s="58" t="str">
        <f>IF(ISERROR(VLOOKUP(Table6[[#This Row],[APPL_ID]],Sheet1!$C$2:$C$9,1,FALSE)),"","Y")</f>
        <v/>
      </c>
      <c r="D764" s="58" t="str">
        <f>IF(COUNTA(#REF!)&gt;0,"","Y")</f>
        <v/>
      </c>
      <c r="E764" t="s">
        <v>1531</v>
      </c>
      <c r="F764" t="s">
        <v>1532</v>
      </c>
      <c r="G764" t="s">
        <v>124</v>
      </c>
    </row>
    <row r="765" spans="1:19" x14ac:dyDescent="0.25">
      <c r="A765" t="s">
        <v>1374</v>
      </c>
      <c r="B765" t="str">
        <f>IF(ISERROR(VLOOKUP(Table6[[#This Row],[APPL_ID]],IO_Riparian[APP_ID],1,FALSE)),"","Y")</f>
        <v>Y</v>
      </c>
      <c r="C765" s="58" t="str">
        <f>IF(ISERROR(VLOOKUP(Table6[[#This Row],[APPL_ID]],Sheet1!$C$2:$C$9,1,FALSE)),"","Y")</f>
        <v/>
      </c>
      <c r="D765" s="58" t="str">
        <f>IF(COUNTA(#REF!)&gt;0,"","Y")</f>
        <v/>
      </c>
      <c r="E765" t="s">
        <v>1531</v>
      </c>
      <c r="F765" t="s">
        <v>1532</v>
      </c>
      <c r="G765" t="s">
        <v>1373</v>
      </c>
      <c r="H765">
        <v>0</v>
      </c>
      <c r="I765">
        <v>0</v>
      </c>
      <c r="J765">
        <v>1</v>
      </c>
      <c r="K765">
        <v>1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</row>
    <row r="766" spans="1:19" x14ac:dyDescent="0.25">
      <c r="A766" t="s">
        <v>1185</v>
      </c>
      <c r="B766" t="str">
        <f>IF(ISERROR(VLOOKUP(Table6[[#This Row],[APPL_ID]],IO_Riparian[APP_ID],1,FALSE)),"","Y")</f>
        <v>Y</v>
      </c>
      <c r="C766" s="58" t="str">
        <f>IF(ISERROR(VLOOKUP(Table6[[#This Row],[APPL_ID]],Sheet1!$C$2:$C$9,1,FALSE)),"","Y")</f>
        <v/>
      </c>
      <c r="D766" s="58" t="str">
        <f>IF(COUNTA(#REF!)&gt;0,"","Y")</f>
        <v/>
      </c>
      <c r="E766" t="s">
        <v>1531</v>
      </c>
      <c r="F766" t="s">
        <v>1532</v>
      </c>
      <c r="G766" t="s">
        <v>1186</v>
      </c>
      <c r="H766">
        <v>0</v>
      </c>
      <c r="I766">
        <v>0</v>
      </c>
      <c r="J766">
        <v>0</v>
      </c>
      <c r="K766">
        <v>11.2</v>
      </c>
      <c r="L766">
        <v>24.8</v>
      </c>
      <c r="M766">
        <v>33.799999999999997</v>
      </c>
      <c r="N766">
        <v>52.8</v>
      </c>
      <c r="O766">
        <v>35.5</v>
      </c>
      <c r="P766">
        <v>0</v>
      </c>
      <c r="Q766">
        <v>0</v>
      </c>
      <c r="R766">
        <v>0</v>
      </c>
      <c r="S766">
        <v>0</v>
      </c>
    </row>
    <row r="767" spans="1:19" x14ac:dyDescent="0.25">
      <c r="A767" t="s">
        <v>1397</v>
      </c>
      <c r="B767" t="str">
        <f>IF(ISERROR(VLOOKUP(Table6[[#This Row],[APPL_ID]],IO_Riparian[APP_ID],1,FALSE)),"","Y")</f>
        <v>Y</v>
      </c>
      <c r="C767" s="58" t="str">
        <f>IF(ISERROR(VLOOKUP(Table6[[#This Row],[APPL_ID]],Sheet1!$C$2:$C$9,1,FALSE)),"","Y")</f>
        <v/>
      </c>
      <c r="D767" s="58" t="str">
        <f>IF(COUNTA(#REF!)&gt;0,"","Y")</f>
        <v/>
      </c>
      <c r="E767" t="s">
        <v>1531</v>
      </c>
      <c r="F767" t="s">
        <v>1533</v>
      </c>
      <c r="G767" t="s">
        <v>1398</v>
      </c>
      <c r="H767">
        <v>0</v>
      </c>
      <c r="I767">
        <v>0</v>
      </c>
      <c r="J767">
        <v>0</v>
      </c>
      <c r="K767">
        <v>1006.2</v>
      </c>
      <c r="L767">
        <v>754.6</v>
      </c>
      <c r="M767">
        <v>754.6</v>
      </c>
      <c r="N767">
        <v>1006.2</v>
      </c>
      <c r="O767">
        <v>1006.2</v>
      </c>
      <c r="P767">
        <v>0</v>
      </c>
      <c r="Q767">
        <v>0</v>
      </c>
      <c r="R767">
        <v>0</v>
      </c>
      <c r="S767">
        <v>0</v>
      </c>
    </row>
    <row r="768" spans="1:19" x14ac:dyDescent="0.25">
      <c r="A768" t="s">
        <v>342</v>
      </c>
      <c r="B768" t="str">
        <f>IF(ISERROR(VLOOKUP(Table6[[#This Row],[APPL_ID]],IO_Riparian[APP_ID],1,FALSE)),"","Y")</f>
        <v>Y</v>
      </c>
      <c r="C768" s="58" t="str">
        <f>IF(ISERROR(VLOOKUP(Table6[[#This Row],[APPL_ID]],Sheet1!$C$2:$C$9,1,FALSE)),"","Y")</f>
        <v/>
      </c>
      <c r="D768" s="58" t="str">
        <f>IF(COUNTA(#REF!)&gt;0,"","Y")</f>
        <v/>
      </c>
      <c r="E768" t="s">
        <v>1531</v>
      </c>
      <c r="F768" t="s">
        <v>1532</v>
      </c>
      <c r="G768" t="s">
        <v>343</v>
      </c>
      <c r="H768">
        <v>0</v>
      </c>
      <c r="I768">
        <v>0</v>
      </c>
      <c r="J768">
        <v>1</v>
      </c>
      <c r="K768">
        <v>0</v>
      </c>
      <c r="L768">
        <v>1</v>
      </c>
      <c r="M768">
        <v>1</v>
      </c>
      <c r="N768">
        <v>1</v>
      </c>
      <c r="O768">
        <v>1</v>
      </c>
      <c r="P768">
        <v>0</v>
      </c>
      <c r="Q768">
        <v>0</v>
      </c>
      <c r="R768">
        <v>0</v>
      </c>
      <c r="S768">
        <v>0</v>
      </c>
    </row>
    <row r="769" spans="1:19" x14ac:dyDescent="0.25">
      <c r="A769" t="s">
        <v>349</v>
      </c>
      <c r="B769" t="str">
        <f>IF(ISERROR(VLOOKUP(Table6[[#This Row],[APPL_ID]],IO_Riparian[APP_ID],1,FALSE)),"","Y")</f>
        <v>Y</v>
      </c>
      <c r="C769" s="58" t="str">
        <f>IF(ISERROR(VLOOKUP(Table6[[#This Row],[APPL_ID]],Sheet1!$C$2:$C$9,1,FALSE)),"","Y")</f>
        <v/>
      </c>
      <c r="D769" s="58" t="str">
        <f>IF(COUNTA(#REF!)&gt;0,"","Y")</f>
        <v/>
      </c>
      <c r="E769" t="s">
        <v>1531</v>
      </c>
      <c r="F769" t="s">
        <v>1532</v>
      </c>
      <c r="G769" t="s">
        <v>343</v>
      </c>
      <c r="H769">
        <v>0</v>
      </c>
      <c r="I769">
        <v>0</v>
      </c>
      <c r="J769">
        <v>0</v>
      </c>
      <c r="K769">
        <v>1</v>
      </c>
      <c r="L769">
        <v>1</v>
      </c>
      <c r="M769">
        <v>1</v>
      </c>
      <c r="N769">
        <v>1</v>
      </c>
      <c r="O769">
        <v>1</v>
      </c>
      <c r="P769">
        <v>0</v>
      </c>
      <c r="Q769">
        <v>0</v>
      </c>
      <c r="R769">
        <v>0</v>
      </c>
      <c r="S769">
        <v>0</v>
      </c>
    </row>
    <row r="770" spans="1:19" x14ac:dyDescent="0.25">
      <c r="A770" t="s">
        <v>354</v>
      </c>
      <c r="B770" t="str">
        <f>IF(ISERROR(VLOOKUP(Table6[[#This Row],[APPL_ID]],IO_Riparian[APP_ID],1,FALSE)),"","Y")</f>
        <v>Y</v>
      </c>
      <c r="C770" s="58" t="str">
        <f>IF(ISERROR(VLOOKUP(Table6[[#This Row],[APPL_ID]],Sheet1!$C$2:$C$9,1,FALSE)),"","Y")</f>
        <v/>
      </c>
      <c r="D770" s="58" t="str">
        <f>IF(COUNTA(#REF!)&gt;0,"","Y")</f>
        <v/>
      </c>
      <c r="E770" t="s">
        <v>1531</v>
      </c>
      <c r="F770" t="s">
        <v>1532</v>
      </c>
      <c r="G770" t="s">
        <v>343</v>
      </c>
      <c r="H770">
        <v>0</v>
      </c>
      <c r="I770">
        <v>0</v>
      </c>
      <c r="J770">
        <v>0</v>
      </c>
      <c r="K770">
        <v>1</v>
      </c>
      <c r="L770">
        <v>1</v>
      </c>
      <c r="M770">
        <v>1</v>
      </c>
      <c r="N770">
        <v>1</v>
      </c>
      <c r="O770">
        <v>1</v>
      </c>
      <c r="P770">
        <v>0</v>
      </c>
      <c r="Q770">
        <v>0</v>
      </c>
      <c r="R770">
        <v>0</v>
      </c>
      <c r="S770">
        <v>0</v>
      </c>
    </row>
    <row r="771" spans="1:19" x14ac:dyDescent="0.25">
      <c r="A771" t="s">
        <v>364</v>
      </c>
      <c r="B771" t="str">
        <f>IF(ISERROR(VLOOKUP(Table6[[#This Row],[APPL_ID]],IO_Riparian[APP_ID],1,FALSE)),"","Y")</f>
        <v>Y</v>
      </c>
      <c r="C771" s="58" t="str">
        <f>IF(ISERROR(VLOOKUP(Table6[[#This Row],[APPL_ID]],Sheet1!$C$2:$C$9,1,FALSE)),"","Y")</f>
        <v/>
      </c>
      <c r="D771" s="58" t="str">
        <f>IF(COUNTA(#REF!)&gt;0,"","Y")</f>
        <v/>
      </c>
      <c r="E771" t="s">
        <v>1531</v>
      </c>
      <c r="F771" t="s">
        <v>1532</v>
      </c>
      <c r="G771" t="s">
        <v>343</v>
      </c>
      <c r="H771">
        <v>0</v>
      </c>
      <c r="I771">
        <v>0</v>
      </c>
      <c r="J771">
        <v>0</v>
      </c>
      <c r="K771">
        <v>0</v>
      </c>
      <c r="L771">
        <v>1</v>
      </c>
      <c r="M771">
        <v>1</v>
      </c>
      <c r="N771">
        <v>1</v>
      </c>
      <c r="O771">
        <v>1</v>
      </c>
      <c r="P771">
        <v>0</v>
      </c>
      <c r="Q771">
        <v>0</v>
      </c>
      <c r="R771">
        <v>0</v>
      </c>
      <c r="S771">
        <v>0</v>
      </c>
    </row>
    <row r="772" spans="1:19" x14ac:dyDescent="0.25">
      <c r="A772" t="s">
        <v>368</v>
      </c>
      <c r="B772" t="str">
        <f>IF(ISERROR(VLOOKUP(Table6[[#This Row],[APPL_ID]],IO_Riparian[APP_ID],1,FALSE)),"","Y")</f>
        <v>Y</v>
      </c>
      <c r="C772" s="58" t="str">
        <f>IF(ISERROR(VLOOKUP(Table6[[#This Row],[APPL_ID]],Sheet1!$C$2:$C$9,1,FALSE)),"","Y")</f>
        <v/>
      </c>
      <c r="D772" s="58" t="str">
        <f>IF(COUNTA(#REF!)&gt;0,"","Y")</f>
        <v/>
      </c>
      <c r="E772" t="s">
        <v>1531</v>
      </c>
      <c r="F772" t="s">
        <v>1532</v>
      </c>
      <c r="G772" t="s">
        <v>343</v>
      </c>
      <c r="H772">
        <v>0</v>
      </c>
      <c r="I772">
        <v>0</v>
      </c>
      <c r="J772">
        <v>0</v>
      </c>
      <c r="K772">
        <v>0</v>
      </c>
      <c r="L772">
        <v>1</v>
      </c>
      <c r="M772">
        <v>1</v>
      </c>
      <c r="N772">
        <v>1</v>
      </c>
      <c r="O772">
        <v>1</v>
      </c>
      <c r="P772">
        <v>0</v>
      </c>
      <c r="Q772">
        <v>0</v>
      </c>
      <c r="R772">
        <v>0</v>
      </c>
      <c r="S772">
        <v>0</v>
      </c>
    </row>
    <row r="773" spans="1:19" x14ac:dyDescent="0.25">
      <c r="A773" t="s">
        <v>374</v>
      </c>
      <c r="B773" t="str">
        <f>IF(ISERROR(VLOOKUP(Table6[[#This Row],[APPL_ID]],IO_Riparian[APP_ID],1,FALSE)),"","Y")</f>
        <v>Y</v>
      </c>
      <c r="C773" s="58" t="str">
        <f>IF(ISERROR(VLOOKUP(Table6[[#This Row],[APPL_ID]],Sheet1!$C$2:$C$9,1,FALSE)),"","Y")</f>
        <v/>
      </c>
      <c r="D773" s="58" t="str">
        <f>IF(COUNTA(#REF!)&gt;0,"","Y")</f>
        <v/>
      </c>
      <c r="E773" t="s">
        <v>1531</v>
      </c>
      <c r="F773" t="s">
        <v>1532</v>
      </c>
      <c r="G773" t="s">
        <v>343</v>
      </c>
      <c r="H773">
        <v>0</v>
      </c>
      <c r="I773">
        <v>0</v>
      </c>
      <c r="J773">
        <v>0</v>
      </c>
      <c r="K773">
        <v>0</v>
      </c>
      <c r="L773">
        <v>1</v>
      </c>
      <c r="M773">
        <v>1</v>
      </c>
      <c r="N773">
        <v>1</v>
      </c>
      <c r="O773">
        <v>1</v>
      </c>
      <c r="P773">
        <v>0</v>
      </c>
      <c r="Q773">
        <v>0</v>
      </c>
      <c r="R773">
        <v>0</v>
      </c>
      <c r="S773">
        <v>0</v>
      </c>
    </row>
    <row r="774" spans="1:19" x14ac:dyDescent="0.25">
      <c r="A774" t="s">
        <v>380</v>
      </c>
      <c r="B774" t="str">
        <f>IF(ISERROR(VLOOKUP(Table6[[#This Row],[APPL_ID]],IO_Riparian[APP_ID],1,FALSE)),"","Y")</f>
        <v>Y</v>
      </c>
      <c r="C774" s="58" t="str">
        <f>IF(ISERROR(VLOOKUP(Table6[[#This Row],[APPL_ID]],Sheet1!$C$2:$C$9,1,FALSE)),"","Y")</f>
        <v/>
      </c>
      <c r="D774" s="58" t="str">
        <f>IF(COUNTA(#REF!)&gt;0,"","Y")</f>
        <v/>
      </c>
      <c r="E774" t="s">
        <v>1531</v>
      </c>
      <c r="F774" t="s">
        <v>1532</v>
      </c>
      <c r="G774" t="s">
        <v>343</v>
      </c>
      <c r="H774">
        <v>0</v>
      </c>
      <c r="I774">
        <v>0</v>
      </c>
      <c r="J774">
        <v>0</v>
      </c>
      <c r="K774">
        <v>1</v>
      </c>
      <c r="L774">
        <v>1</v>
      </c>
      <c r="M774">
        <v>1</v>
      </c>
      <c r="N774">
        <v>1</v>
      </c>
      <c r="O774">
        <v>1</v>
      </c>
      <c r="P774">
        <v>0</v>
      </c>
      <c r="Q774">
        <v>0</v>
      </c>
      <c r="R774">
        <v>0</v>
      </c>
      <c r="S774">
        <v>0</v>
      </c>
    </row>
    <row r="775" spans="1:19" x14ac:dyDescent="0.25">
      <c r="A775" t="s">
        <v>381</v>
      </c>
      <c r="B775" t="str">
        <f>IF(ISERROR(VLOOKUP(Table6[[#This Row],[APPL_ID]],IO_Riparian[APP_ID],1,FALSE)),"","Y")</f>
        <v>Y</v>
      </c>
      <c r="C775" s="58" t="str">
        <f>IF(ISERROR(VLOOKUP(Table6[[#This Row],[APPL_ID]],Sheet1!$C$2:$C$9,1,FALSE)),"","Y")</f>
        <v/>
      </c>
      <c r="D775" s="58" t="str">
        <f>IF(COUNTA(#REF!)&gt;0,"","Y")</f>
        <v/>
      </c>
      <c r="E775" t="s">
        <v>1531</v>
      </c>
      <c r="F775" t="s">
        <v>1532</v>
      </c>
      <c r="G775" t="s">
        <v>343</v>
      </c>
      <c r="H775">
        <v>0</v>
      </c>
      <c r="I775">
        <v>0</v>
      </c>
      <c r="J775">
        <v>0</v>
      </c>
      <c r="K775">
        <v>0</v>
      </c>
      <c r="L775">
        <v>1</v>
      </c>
      <c r="M775">
        <v>1</v>
      </c>
      <c r="N775">
        <v>1</v>
      </c>
      <c r="O775">
        <v>1</v>
      </c>
      <c r="P775">
        <v>0</v>
      </c>
      <c r="Q775">
        <v>0</v>
      </c>
      <c r="R775">
        <v>0</v>
      </c>
      <c r="S775">
        <v>0</v>
      </c>
    </row>
    <row r="776" spans="1:19" x14ac:dyDescent="0.25">
      <c r="A776" t="s">
        <v>383</v>
      </c>
      <c r="B776" t="str">
        <f>IF(ISERROR(VLOOKUP(Table6[[#This Row],[APPL_ID]],IO_Riparian[APP_ID],1,FALSE)),"","Y")</f>
        <v>Y</v>
      </c>
      <c r="C776" s="58" t="str">
        <f>IF(ISERROR(VLOOKUP(Table6[[#This Row],[APPL_ID]],Sheet1!$C$2:$C$9,1,FALSE)),"","Y")</f>
        <v/>
      </c>
      <c r="D776" s="58" t="str">
        <f>IF(COUNTA(#REF!)&gt;0,"","Y")</f>
        <v/>
      </c>
      <c r="E776" t="s">
        <v>1531</v>
      </c>
      <c r="F776" t="s">
        <v>1532</v>
      </c>
      <c r="G776" t="s">
        <v>343</v>
      </c>
      <c r="H776">
        <v>0</v>
      </c>
      <c r="I776">
        <v>0</v>
      </c>
      <c r="J776">
        <v>0</v>
      </c>
      <c r="K776">
        <v>1</v>
      </c>
      <c r="L776">
        <v>1</v>
      </c>
      <c r="M776">
        <v>1</v>
      </c>
      <c r="N776">
        <v>1</v>
      </c>
      <c r="O776">
        <v>1</v>
      </c>
      <c r="P776">
        <v>0</v>
      </c>
      <c r="Q776">
        <v>0</v>
      </c>
      <c r="R776">
        <v>0</v>
      </c>
      <c r="S776">
        <v>0</v>
      </c>
    </row>
    <row r="777" spans="1:19" x14ac:dyDescent="0.25">
      <c r="A777" t="s">
        <v>393</v>
      </c>
      <c r="B777" t="str">
        <f>IF(ISERROR(VLOOKUP(Table6[[#This Row],[APPL_ID]],IO_Riparian[APP_ID],1,FALSE)),"","Y")</f>
        <v>Y</v>
      </c>
      <c r="C777" s="58" t="str">
        <f>IF(ISERROR(VLOOKUP(Table6[[#This Row],[APPL_ID]],Sheet1!$C$2:$C$9,1,FALSE)),"","Y")</f>
        <v/>
      </c>
      <c r="D777" s="58" t="str">
        <f>IF(COUNTA(#REF!)&gt;0,"","Y")</f>
        <v/>
      </c>
      <c r="E777" t="s">
        <v>1531</v>
      </c>
      <c r="F777" t="s">
        <v>1532</v>
      </c>
      <c r="G777" t="s">
        <v>343</v>
      </c>
      <c r="H777">
        <v>0</v>
      </c>
      <c r="I777">
        <v>0</v>
      </c>
      <c r="J777">
        <v>0</v>
      </c>
      <c r="K777">
        <v>1</v>
      </c>
      <c r="L777">
        <v>1</v>
      </c>
      <c r="M777">
        <v>1</v>
      </c>
      <c r="N777">
        <v>1</v>
      </c>
      <c r="O777">
        <v>1</v>
      </c>
      <c r="P777">
        <v>0</v>
      </c>
      <c r="Q777">
        <v>0</v>
      </c>
      <c r="R777">
        <v>0</v>
      </c>
      <c r="S777">
        <v>0</v>
      </c>
    </row>
    <row r="778" spans="1:19" x14ac:dyDescent="0.25">
      <c r="A778" t="s">
        <v>396</v>
      </c>
      <c r="B778" t="str">
        <f>IF(ISERROR(VLOOKUP(Table6[[#This Row],[APPL_ID]],IO_Riparian[APP_ID],1,FALSE)),"","Y")</f>
        <v>Y</v>
      </c>
      <c r="C778" s="58" t="str">
        <f>IF(ISERROR(VLOOKUP(Table6[[#This Row],[APPL_ID]],Sheet1!$C$2:$C$9,1,FALSE)),"","Y")</f>
        <v/>
      </c>
      <c r="D778" s="58" t="str">
        <f>IF(COUNTA(#REF!)&gt;0,"","Y")</f>
        <v/>
      </c>
      <c r="E778" t="s">
        <v>1531</v>
      </c>
      <c r="F778" t="s">
        <v>1532</v>
      </c>
      <c r="G778" t="s">
        <v>343</v>
      </c>
      <c r="H778">
        <v>0</v>
      </c>
      <c r="I778">
        <v>0</v>
      </c>
      <c r="J778">
        <v>0</v>
      </c>
      <c r="K778">
        <v>1</v>
      </c>
      <c r="L778">
        <v>1</v>
      </c>
      <c r="M778">
        <v>1</v>
      </c>
      <c r="N778">
        <v>1</v>
      </c>
      <c r="O778">
        <v>1</v>
      </c>
      <c r="P778">
        <v>0</v>
      </c>
      <c r="Q778">
        <v>0</v>
      </c>
      <c r="R778">
        <v>0</v>
      </c>
      <c r="S778">
        <v>0</v>
      </c>
    </row>
    <row r="779" spans="1:19" x14ac:dyDescent="0.25">
      <c r="A779" t="s">
        <v>397</v>
      </c>
      <c r="B779" t="str">
        <f>IF(ISERROR(VLOOKUP(Table6[[#This Row],[APPL_ID]],IO_Riparian[APP_ID],1,FALSE)),"","Y")</f>
        <v>Y</v>
      </c>
      <c r="C779" s="58" t="str">
        <f>IF(ISERROR(VLOOKUP(Table6[[#This Row],[APPL_ID]],Sheet1!$C$2:$C$9,1,FALSE)),"","Y")</f>
        <v/>
      </c>
      <c r="D779" s="58" t="str">
        <f>IF(COUNTA(#REF!)&gt;0,"","Y")</f>
        <v/>
      </c>
      <c r="E779" t="s">
        <v>1531</v>
      </c>
      <c r="F779" t="s">
        <v>1532</v>
      </c>
      <c r="G779" t="s">
        <v>343</v>
      </c>
      <c r="H779">
        <v>0</v>
      </c>
      <c r="I779">
        <v>0</v>
      </c>
      <c r="J779">
        <v>0</v>
      </c>
      <c r="K779">
        <v>1</v>
      </c>
      <c r="L779">
        <v>1</v>
      </c>
      <c r="M779">
        <v>1</v>
      </c>
      <c r="N779">
        <v>1</v>
      </c>
      <c r="O779">
        <v>1</v>
      </c>
      <c r="P779">
        <v>0</v>
      </c>
      <c r="Q779">
        <v>0</v>
      </c>
      <c r="R779">
        <v>0</v>
      </c>
      <c r="S779">
        <v>0</v>
      </c>
    </row>
    <row r="780" spans="1:19" x14ac:dyDescent="0.25">
      <c r="A780" t="s">
        <v>346</v>
      </c>
      <c r="B780" t="str">
        <f>IF(ISERROR(VLOOKUP(Table6[[#This Row],[APPL_ID]],IO_Riparian[APP_ID],1,FALSE)),"","Y")</f>
        <v>Y</v>
      </c>
      <c r="C780" s="58" t="str">
        <f>IF(ISERROR(VLOOKUP(Table6[[#This Row],[APPL_ID]],Sheet1!$C$2:$C$9,1,FALSE)),"","Y")</f>
        <v/>
      </c>
      <c r="D780" s="58" t="str">
        <f>IF(COUNTA(#REF!)&gt;0,"","Y")</f>
        <v/>
      </c>
      <c r="E780" t="s">
        <v>1531</v>
      </c>
      <c r="F780" t="s">
        <v>1532</v>
      </c>
      <c r="G780" t="s">
        <v>343</v>
      </c>
      <c r="H780">
        <v>0</v>
      </c>
      <c r="I780">
        <v>0</v>
      </c>
      <c r="J780">
        <v>1</v>
      </c>
      <c r="K780">
        <v>1</v>
      </c>
      <c r="L780">
        <v>1</v>
      </c>
      <c r="M780">
        <v>1</v>
      </c>
      <c r="N780">
        <v>1</v>
      </c>
      <c r="O780">
        <v>1</v>
      </c>
      <c r="P780">
        <v>0</v>
      </c>
      <c r="Q780">
        <v>0</v>
      </c>
      <c r="R780">
        <v>0</v>
      </c>
      <c r="S780">
        <v>0</v>
      </c>
    </row>
    <row r="781" spans="1:19" x14ac:dyDescent="0.25">
      <c r="A781" t="s">
        <v>950</v>
      </c>
      <c r="B781" t="str">
        <f>IF(ISERROR(VLOOKUP(Table6[[#This Row],[APPL_ID]],IO_Riparian[APP_ID],1,FALSE)),"","Y")</f>
        <v>Y</v>
      </c>
      <c r="C781" s="58" t="str">
        <f>IF(ISERROR(VLOOKUP(Table6[[#This Row],[APPL_ID]],Sheet1!$C$2:$C$9,1,FALSE)),"","Y")</f>
        <v/>
      </c>
      <c r="D781" s="58" t="str">
        <f>IF(COUNTA(#REF!)&gt;0,"","Y")</f>
        <v/>
      </c>
      <c r="E781" t="s">
        <v>1531</v>
      </c>
      <c r="F781" t="s">
        <v>1532</v>
      </c>
      <c r="G781" t="s">
        <v>145</v>
      </c>
      <c r="H781">
        <v>1</v>
      </c>
      <c r="I781">
        <v>1</v>
      </c>
      <c r="J781">
        <v>1</v>
      </c>
      <c r="K781">
        <v>1</v>
      </c>
      <c r="L781">
        <v>1</v>
      </c>
      <c r="M781">
        <v>1</v>
      </c>
      <c r="N781">
        <v>1</v>
      </c>
      <c r="O781">
        <v>1</v>
      </c>
      <c r="P781">
        <v>0</v>
      </c>
      <c r="Q781">
        <v>0</v>
      </c>
      <c r="R781">
        <v>0</v>
      </c>
      <c r="S781">
        <v>0</v>
      </c>
    </row>
    <row r="782" spans="1:19" x14ac:dyDescent="0.25">
      <c r="A782" t="s">
        <v>947</v>
      </c>
      <c r="B782" t="str">
        <f>IF(ISERROR(VLOOKUP(Table6[[#This Row],[APPL_ID]],IO_Riparian[APP_ID],1,FALSE)),"","Y")</f>
        <v>Y</v>
      </c>
      <c r="C782" s="58" t="str">
        <f>IF(ISERROR(VLOOKUP(Table6[[#This Row],[APPL_ID]],Sheet1!$C$2:$C$9,1,FALSE)),"","Y")</f>
        <v/>
      </c>
      <c r="D782" s="58" t="str">
        <f>IF(COUNTA(#REF!)&gt;0,"","Y")</f>
        <v/>
      </c>
      <c r="E782" t="s">
        <v>1531</v>
      </c>
      <c r="F782" t="s">
        <v>1532</v>
      </c>
      <c r="G782" t="s">
        <v>145</v>
      </c>
      <c r="H782">
        <v>1</v>
      </c>
      <c r="I782">
        <v>1</v>
      </c>
      <c r="J782">
        <v>1</v>
      </c>
      <c r="K782">
        <v>1</v>
      </c>
      <c r="L782">
        <v>1</v>
      </c>
      <c r="M782">
        <v>1</v>
      </c>
      <c r="N782">
        <v>1</v>
      </c>
      <c r="O782">
        <v>1</v>
      </c>
      <c r="P782">
        <v>0</v>
      </c>
      <c r="Q782">
        <v>0</v>
      </c>
      <c r="R782">
        <v>0</v>
      </c>
      <c r="S782">
        <v>0</v>
      </c>
    </row>
    <row r="783" spans="1:19" x14ac:dyDescent="0.25">
      <c r="A783" t="s">
        <v>144</v>
      </c>
      <c r="B783" t="str">
        <f>IF(ISERROR(VLOOKUP(Table6[[#This Row],[APPL_ID]],IO_Riparian[APP_ID],1,FALSE)),"","Y")</f>
        <v>Y</v>
      </c>
      <c r="C783" s="58" t="str">
        <f>IF(ISERROR(VLOOKUP(Table6[[#This Row],[APPL_ID]],Sheet1!$C$2:$C$9,1,FALSE)),"","Y")</f>
        <v/>
      </c>
      <c r="D783" s="58" t="str">
        <f>IF(COUNTA(#REF!)&gt;0,"","Y")</f>
        <v/>
      </c>
      <c r="E783" t="s">
        <v>1531</v>
      </c>
      <c r="F783" t="s">
        <v>1532</v>
      </c>
      <c r="G783" t="s">
        <v>145</v>
      </c>
      <c r="H783">
        <v>1</v>
      </c>
      <c r="I783">
        <v>1</v>
      </c>
      <c r="J783">
        <v>1</v>
      </c>
      <c r="K783">
        <v>1</v>
      </c>
      <c r="L783">
        <v>1</v>
      </c>
      <c r="M783">
        <v>1</v>
      </c>
      <c r="N783">
        <v>1</v>
      </c>
      <c r="O783">
        <v>1</v>
      </c>
      <c r="P783">
        <v>0</v>
      </c>
      <c r="Q783">
        <v>0</v>
      </c>
      <c r="R783">
        <v>0</v>
      </c>
      <c r="S783">
        <v>0</v>
      </c>
    </row>
    <row r="784" spans="1:19" x14ac:dyDescent="0.25">
      <c r="A784" t="s">
        <v>971</v>
      </c>
      <c r="B784" t="str">
        <f>IF(ISERROR(VLOOKUP(Table6[[#This Row],[APPL_ID]],IO_Riparian[APP_ID],1,FALSE)),"","Y")</f>
        <v>Y</v>
      </c>
      <c r="C784" s="58" t="str">
        <f>IF(ISERROR(VLOOKUP(Table6[[#This Row],[APPL_ID]],Sheet1!$C$2:$C$9,1,FALSE)),"","Y")</f>
        <v/>
      </c>
      <c r="D784" s="58" t="str">
        <f>IF(COUNTA(#REF!)&gt;0,"","Y")</f>
        <v/>
      </c>
      <c r="E784" t="s">
        <v>1531</v>
      </c>
      <c r="F784" t="s">
        <v>1532</v>
      </c>
      <c r="G784" t="s">
        <v>972</v>
      </c>
      <c r="H784">
        <v>0</v>
      </c>
      <c r="I784">
        <v>0</v>
      </c>
      <c r="J784">
        <v>1</v>
      </c>
      <c r="K784">
        <v>1</v>
      </c>
      <c r="L784">
        <v>1</v>
      </c>
      <c r="M784">
        <v>1</v>
      </c>
      <c r="N784">
        <v>1</v>
      </c>
      <c r="O784">
        <v>1</v>
      </c>
      <c r="P784">
        <v>0</v>
      </c>
      <c r="Q784">
        <v>0</v>
      </c>
      <c r="R784">
        <v>0</v>
      </c>
      <c r="S784">
        <v>0</v>
      </c>
    </row>
    <row r="785" spans="1:19" x14ac:dyDescent="0.25">
      <c r="A785" t="s">
        <v>980</v>
      </c>
      <c r="B785" t="str">
        <f>IF(ISERROR(VLOOKUP(Table6[[#This Row],[APPL_ID]],IO_Riparian[APP_ID],1,FALSE)),"","Y")</f>
        <v>Y</v>
      </c>
      <c r="C785" s="58" t="str">
        <f>IF(ISERROR(VLOOKUP(Table6[[#This Row],[APPL_ID]],Sheet1!$C$2:$C$9,1,FALSE)),"","Y")</f>
        <v/>
      </c>
      <c r="D785" s="58" t="str">
        <f>IF(COUNTA(#REF!)&gt;0,"","Y")</f>
        <v/>
      </c>
      <c r="E785" t="s">
        <v>1531</v>
      </c>
      <c r="F785" t="s">
        <v>1532</v>
      </c>
      <c r="G785" t="s">
        <v>972</v>
      </c>
      <c r="H785">
        <v>0</v>
      </c>
      <c r="I785">
        <v>0</v>
      </c>
      <c r="J785">
        <v>0</v>
      </c>
      <c r="K785">
        <v>1</v>
      </c>
      <c r="L785">
        <v>1</v>
      </c>
      <c r="M785">
        <v>1</v>
      </c>
      <c r="N785">
        <v>1</v>
      </c>
      <c r="O785">
        <v>1</v>
      </c>
      <c r="P785">
        <v>0</v>
      </c>
      <c r="Q785">
        <v>0</v>
      </c>
      <c r="R785">
        <v>0</v>
      </c>
      <c r="S785">
        <v>0</v>
      </c>
    </row>
    <row r="786" spans="1:19" x14ac:dyDescent="0.25">
      <c r="A786" t="s">
        <v>983</v>
      </c>
      <c r="B786" t="str">
        <f>IF(ISERROR(VLOOKUP(Table6[[#This Row],[APPL_ID]],IO_Riparian[APP_ID],1,FALSE)),"","Y")</f>
        <v>Y</v>
      </c>
      <c r="C786" s="58" t="str">
        <f>IF(ISERROR(VLOOKUP(Table6[[#This Row],[APPL_ID]],Sheet1!$C$2:$C$9,1,FALSE)),"","Y")</f>
        <v/>
      </c>
      <c r="D786" s="58" t="str">
        <f>IF(COUNTA(#REF!)&gt;0,"","Y")</f>
        <v/>
      </c>
      <c r="E786" t="s">
        <v>1531</v>
      </c>
      <c r="F786" t="s">
        <v>1532</v>
      </c>
      <c r="G786" t="s">
        <v>972</v>
      </c>
      <c r="H786">
        <v>0</v>
      </c>
      <c r="I786">
        <v>0</v>
      </c>
      <c r="J786">
        <v>0</v>
      </c>
      <c r="K786">
        <v>1</v>
      </c>
      <c r="L786">
        <v>1</v>
      </c>
      <c r="M786">
        <v>1</v>
      </c>
      <c r="N786">
        <v>1</v>
      </c>
      <c r="O786">
        <v>1</v>
      </c>
      <c r="P786">
        <v>0</v>
      </c>
      <c r="Q786">
        <v>0</v>
      </c>
      <c r="R786">
        <v>0</v>
      </c>
      <c r="S786">
        <v>0</v>
      </c>
    </row>
    <row r="787" spans="1:19" x14ac:dyDescent="0.25">
      <c r="A787" t="s">
        <v>986</v>
      </c>
      <c r="B787" t="str">
        <f>IF(ISERROR(VLOOKUP(Table6[[#This Row],[APPL_ID]],IO_Riparian[APP_ID],1,FALSE)),"","Y")</f>
        <v>Y</v>
      </c>
      <c r="C787" s="58" t="str">
        <f>IF(ISERROR(VLOOKUP(Table6[[#This Row],[APPL_ID]],Sheet1!$C$2:$C$9,1,FALSE)),"","Y")</f>
        <v/>
      </c>
      <c r="D787" s="58" t="str">
        <f>IF(COUNTA(#REF!)&gt;0,"","Y")</f>
        <v/>
      </c>
      <c r="E787" t="s">
        <v>1531</v>
      </c>
      <c r="F787" t="s">
        <v>1532</v>
      </c>
      <c r="G787" t="s">
        <v>972</v>
      </c>
      <c r="H787">
        <v>1</v>
      </c>
      <c r="I787">
        <v>1</v>
      </c>
      <c r="J787">
        <v>0</v>
      </c>
      <c r="K787">
        <v>1</v>
      </c>
      <c r="L787">
        <v>1</v>
      </c>
      <c r="M787">
        <v>1</v>
      </c>
      <c r="N787">
        <v>1</v>
      </c>
      <c r="O787">
        <v>1</v>
      </c>
      <c r="P787">
        <v>0</v>
      </c>
      <c r="Q787">
        <v>0</v>
      </c>
      <c r="R787">
        <v>0</v>
      </c>
      <c r="S787">
        <v>0</v>
      </c>
    </row>
    <row r="788" spans="1:19" x14ac:dyDescent="0.25">
      <c r="A788" t="s">
        <v>977</v>
      </c>
      <c r="B788" t="str">
        <f>IF(ISERROR(VLOOKUP(Table6[[#This Row],[APPL_ID]],IO_Riparian[APP_ID],1,FALSE)),"","Y")</f>
        <v>Y</v>
      </c>
      <c r="C788" s="58" t="str">
        <f>IF(ISERROR(VLOOKUP(Table6[[#This Row],[APPL_ID]],Sheet1!$C$2:$C$9,1,FALSE)),"","Y")</f>
        <v/>
      </c>
      <c r="D788" s="58" t="str">
        <f>IF(COUNTA(#REF!)&gt;0,"","Y")</f>
        <v/>
      </c>
      <c r="E788" t="s">
        <v>1531</v>
      </c>
      <c r="F788" t="s">
        <v>1532</v>
      </c>
      <c r="G788" t="s">
        <v>972</v>
      </c>
      <c r="H788">
        <v>0</v>
      </c>
      <c r="I788">
        <v>0</v>
      </c>
      <c r="J788">
        <v>1</v>
      </c>
      <c r="K788">
        <v>1</v>
      </c>
      <c r="L788">
        <v>1</v>
      </c>
      <c r="M788">
        <v>1</v>
      </c>
      <c r="N788">
        <v>1</v>
      </c>
      <c r="O788">
        <v>1</v>
      </c>
      <c r="P788">
        <v>0</v>
      </c>
      <c r="Q788">
        <v>0</v>
      </c>
      <c r="R788">
        <v>0</v>
      </c>
      <c r="S788">
        <v>0</v>
      </c>
    </row>
    <row r="789" spans="1:19" x14ac:dyDescent="0.25">
      <c r="A789" t="s">
        <v>126</v>
      </c>
      <c r="B789" t="str">
        <f>IF(ISERROR(VLOOKUP(Table6[[#This Row],[APPL_ID]],IO_Riparian[APP_ID],1,FALSE)),"","Y")</f>
        <v>Y</v>
      </c>
      <c r="C789" s="58" t="str">
        <f>IF(ISERROR(VLOOKUP(Table6[[#This Row],[APPL_ID]],Sheet1!$C$2:$C$9,1,FALSE)),"","Y")</f>
        <v/>
      </c>
      <c r="D789" s="58" t="str">
        <f>IF(COUNTA(#REF!)&gt;0,"","Y")</f>
        <v/>
      </c>
      <c r="E789" t="s">
        <v>1531</v>
      </c>
      <c r="F789" t="s">
        <v>1532</v>
      </c>
      <c r="G789" t="s">
        <v>127</v>
      </c>
      <c r="H789">
        <v>1</v>
      </c>
      <c r="I789">
        <v>1</v>
      </c>
      <c r="J789">
        <v>1</v>
      </c>
      <c r="K789">
        <v>1</v>
      </c>
      <c r="L789">
        <v>1</v>
      </c>
      <c r="M789">
        <v>1</v>
      </c>
      <c r="N789">
        <v>1</v>
      </c>
      <c r="O789">
        <v>1</v>
      </c>
      <c r="P789">
        <v>0</v>
      </c>
      <c r="Q789">
        <v>0</v>
      </c>
      <c r="R789">
        <v>0</v>
      </c>
      <c r="S789">
        <v>0</v>
      </c>
    </row>
    <row r="790" spans="1:19" x14ac:dyDescent="0.25">
      <c r="A790" t="s">
        <v>407</v>
      </c>
      <c r="B790" t="str">
        <f>IF(ISERROR(VLOOKUP(Table6[[#This Row],[APPL_ID]],IO_Riparian[APP_ID],1,FALSE)),"","Y")</f>
        <v>Y</v>
      </c>
      <c r="C790" s="58" t="str">
        <f>IF(ISERROR(VLOOKUP(Table6[[#This Row],[APPL_ID]],Sheet1!$C$2:$C$9,1,FALSE)),"","Y")</f>
        <v/>
      </c>
      <c r="D790" s="58" t="str">
        <f>IF(COUNTA(#REF!)&gt;0,"","Y")</f>
        <v/>
      </c>
      <c r="E790" t="s">
        <v>1531</v>
      </c>
      <c r="F790" t="s">
        <v>1532</v>
      </c>
      <c r="G790" t="s">
        <v>408</v>
      </c>
      <c r="H790">
        <v>1</v>
      </c>
      <c r="I790">
        <v>0</v>
      </c>
      <c r="J790">
        <v>1</v>
      </c>
      <c r="K790">
        <v>1</v>
      </c>
      <c r="L790">
        <v>1</v>
      </c>
      <c r="M790">
        <v>1</v>
      </c>
      <c r="N790">
        <v>1</v>
      </c>
      <c r="O790">
        <v>1</v>
      </c>
      <c r="P790">
        <v>0</v>
      </c>
      <c r="Q790">
        <v>0</v>
      </c>
      <c r="R790">
        <v>0</v>
      </c>
      <c r="S790">
        <v>0</v>
      </c>
    </row>
    <row r="791" spans="1:19" x14ac:dyDescent="0.25">
      <c r="A791" t="s">
        <v>411</v>
      </c>
      <c r="B791" t="str">
        <f>IF(ISERROR(VLOOKUP(Table6[[#This Row],[APPL_ID]],IO_Riparian[APP_ID],1,FALSE)),"","Y")</f>
        <v>Y</v>
      </c>
      <c r="C791" s="58" t="str">
        <f>IF(ISERROR(VLOOKUP(Table6[[#This Row],[APPL_ID]],Sheet1!$C$2:$C$9,1,FALSE)),"","Y")</f>
        <v/>
      </c>
      <c r="D791" s="58" t="str">
        <f>IF(COUNTA(#REF!)&gt;0,"","Y")</f>
        <v/>
      </c>
      <c r="E791" t="s">
        <v>1531</v>
      </c>
      <c r="F791" t="s">
        <v>1532</v>
      </c>
      <c r="G791" t="s">
        <v>408</v>
      </c>
      <c r="H791">
        <v>1</v>
      </c>
      <c r="I791">
        <v>0</v>
      </c>
      <c r="J791">
        <v>1</v>
      </c>
      <c r="K791">
        <v>1</v>
      </c>
      <c r="L791">
        <v>1</v>
      </c>
      <c r="M791">
        <v>1</v>
      </c>
      <c r="N791">
        <v>1</v>
      </c>
      <c r="O791">
        <v>1</v>
      </c>
      <c r="P791">
        <v>0</v>
      </c>
      <c r="Q791">
        <v>0</v>
      </c>
      <c r="R791">
        <v>0</v>
      </c>
      <c r="S791">
        <v>0</v>
      </c>
    </row>
    <row r="792" spans="1:19" x14ac:dyDescent="0.25">
      <c r="A792" t="s">
        <v>416</v>
      </c>
      <c r="B792" t="str">
        <f>IF(ISERROR(VLOOKUP(Table6[[#This Row],[APPL_ID]],IO_Riparian[APP_ID],1,FALSE)),"","Y")</f>
        <v>Y</v>
      </c>
      <c r="C792" s="58" t="str">
        <f>IF(ISERROR(VLOOKUP(Table6[[#This Row],[APPL_ID]],Sheet1!$C$2:$C$9,1,FALSE)),"","Y")</f>
        <v/>
      </c>
      <c r="D792" s="58" t="str">
        <f>IF(COUNTA(#REF!)&gt;0,"","Y")</f>
        <v/>
      </c>
      <c r="E792" t="s">
        <v>1531</v>
      </c>
      <c r="F792" t="s">
        <v>1532</v>
      </c>
      <c r="G792" t="s">
        <v>408</v>
      </c>
      <c r="H792">
        <v>1</v>
      </c>
      <c r="I792">
        <v>0</v>
      </c>
      <c r="J792">
        <v>1</v>
      </c>
      <c r="K792">
        <v>1</v>
      </c>
      <c r="L792">
        <v>1</v>
      </c>
      <c r="M792">
        <v>1</v>
      </c>
      <c r="N792">
        <v>1</v>
      </c>
      <c r="O792">
        <v>1</v>
      </c>
      <c r="P792">
        <v>0</v>
      </c>
      <c r="Q792">
        <v>0</v>
      </c>
      <c r="R792">
        <v>0</v>
      </c>
      <c r="S792">
        <v>0</v>
      </c>
    </row>
    <row r="793" spans="1:19" x14ac:dyDescent="0.25">
      <c r="A793" t="s">
        <v>419</v>
      </c>
      <c r="B793" t="str">
        <f>IF(ISERROR(VLOOKUP(Table6[[#This Row],[APPL_ID]],IO_Riparian[APP_ID],1,FALSE)),"","Y")</f>
        <v>Y</v>
      </c>
      <c r="C793" s="58" t="str">
        <f>IF(ISERROR(VLOOKUP(Table6[[#This Row],[APPL_ID]],Sheet1!$C$2:$C$9,1,FALSE)),"","Y")</f>
        <v/>
      </c>
      <c r="D793" s="58" t="str">
        <f>IF(COUNTA(#REF!)&gt;0,"","Y")</f>
        <v/>
      </c>
      <c r="E793" t="s">
        <v>1531</v>
      </c>
      <c r="F793" t="s">
        <v>1532</v>
      </c>
      <c r="G793" t="s">
        <v>408</v>
      </c>
      <c r="H793">
        <v>1</v>
      </c>
      <c r="I793">
        <v>0</v>
      </c>
      <c r="J793">
        <v>1</v>
      </c>
      <c r="K793">
        <v>1</v>
      </c>
      <c r="L793">
        <v>1</v>
      </c>
      <c r="M793">
        <v>1</v>
      </c>
      <c r="N793">
        <v>1</v>
      </c>
      <c r="O793">
        <v>1</v>
      </c>
      <c r="P793">
        <v>0</v>
      </c>
      <c r="Q793">
        <v>0</v>
      </c>
      <c r="R793">
        <v>0</v>
      </c>
      <c r="S793">
        <v>0</v>
      </c>
    </row>
    <row r="794" spans="1:19" x14ac:dyDescent="0.25">
      <c r="A794" t="s">
        <v>423</v>
      </c>
      <c r="B794" t="str">
        <f>IF(ISERROR(VLOOKUP(Table6[[#This Row],[APPL_ID]],IO_Riparian[APP_ID],1,FALSE)),"","Y")</f>
        <v>Y</v>
      </c>
      <c r="C794" s="58" t="str">
        <f>IF(ISERROR(VLOOKUP(Table6[[#This Row],[APPL_ID]],Sheet1!$C$2:$C$9,1,FALSE)),"","Y")</f>
        <v/>
      </c>
      <c r="D794" s="58" t="str">
        <f>IF(COUNTA(#REF!)&gt;0,"","Y")</f>
        <v/>
      </c>
      <c r="E794" t="s">
        <v>1531</v>
      </c>
      <c r="F794" t="s">
        <v>1532</v>
      </c>
      <c r="G794" t="s">
        <v>424</v>
      </c>
      <c r="H794">
        <v>0</v>
      </c>
      <c r="I794">
        <v>0</v>
      </c>
      <c r="J794">
        <v>0</v>
      </c>
      <c r="K794">
        <v>1</v>
      </c>
      <c r="L794">
        <v>1</v>
      </c>
      <c r="M794">
        <v>1</v>
      </c>
      <c r="N794">
        <v>1</v>
      </c>
      <c r="O794">
        <v>1</v>
      </c>
      <c r="P794">
        <v>0</v>
      </c>
      <c r="Q794">
        <v>0</v>
      </c>
      <c r="R794">
        <v>0</v>
      </c>
      <c r="S794">
        <v>0</v>
      </c>
    </row>
    <row r="795" spans="1:19" x14ac:dyDescent="0.25">
      <c r="A795" t="s">
        <v>429</v>
      </c>
      <c r="B795" t="str">
        <f>IF(ISERROR(VLOOKUP(Table6[[#This Row],[APPL_ID]],IO_Riparian[APP_ID],1,FALSE)),"","Y")</f>
        <v>Y</v>
      </c>
      <c r="C795" s="58" t="str">
        <f>IF(ISERROR(VLOOKUP(Table6[[#This Row],[APPL_ID]],Sheet1!$C$2:$C$9,1,FALSE)),"","Y")</f>
        <v/>
      </c>
      <c r="D795" s="58" t="str">
        <f>IF(COUNTA(#REF!)&gt;0,"","Y")</f>
        <v/>
      </c>
      <c r="E795" t="s">
        <v>1531</v>
      </c>
      <c r="F795" t="s">
        <v>1532</v>
      </c>
      <c r="G795" t="s">
        <v>424</v>
      </c>
      <c r="H795">
        <v>0</v>
      </c>
      <c r="I795">
        <v>0</v>
      </c>
      <c r="J795">
        <v>1</v>
      </c>
      <c r="K795">
        <v>0</v>
      </c>
      <c r="L795">
        <v>1</v>
      </c>
      <c r="M795">
        <v>1</v>
      </c>
      <c r="N795">
        <v>1</v>
      </c>
      <c r="O795">
        <v>1</v>
      </c>
      <c r="P795">
        <v>0</v>
      </c>
      <c r="Q795">
        <v>0</v>
      </c>
      <c r="R795">
        <v>0</v>
      </c>
      <c r="S795">
        <v>0</v>
      </c>
    </row>
    <row r="796" spans="1:19" x14ac:dyDescent="0.25">
      <c r="A796" t="s">
        <v>430</v>
      </c>
      <c r="B796" t="str">
        <f>IF(ISERROR(VLOOKUP(Table6[[#This Row],[APPL_ID]],IO_Riparian[APP_ID],1,FALSE)),"","Y")</f>
        <v>Y</v>
      </c>
      <c r="C796" s="58" t="str">
        <f>IF(ISERROR(VLOOKUP(Table6[[#This Row],[APPL_ID]],Sheet1!$C$2:$C$9,1,FALSE)),"","Y")</f>
        <v/>
      </c>
      <c r="D796" s="58" t="str">
        <f>IF(COUNTA(#REF!)&gt;0,"","Y")</f>
        <v/>
      </c>
      <c r="E796" t="s">
        <v>1531</v>
      </c>
      <c r="F796" t="s">
        <v>1532</v>
      </c>
      <c r="G796" t="s">
        <v>424</v>
      </c>
      <c r="H796">
        <v>0</v>
      </c>
      <c r="I796">
        <v>0</v>
      </c>
      <c r="J796">
        <v>0</v>
      </c>
      <c r="K796">
        <v>1</v>
      </c>
      <c r="L796">
        <v>1</v>
      </c>
      <c r="M796">
        <v>1</v>
      </c>
      <c r="N796">
        <v>1</v>
      </c>
      <c r="O796">
        <v>1</v>
      </c>
      <c r="P796">
        <v>0</v>
      </c>
      <c r="Q796">
        <v>0</v>
      </c>
      <c r="R796">
        <v>0</v>
      </c>
      <c r="S796">
        <v>0</v>
      </c>
    </row>
    <row r="797" spans="1:19" x14ac:dyDescent="0.25">
      <c r="A797" t="s">
        <v>1356</v>
      </c>
      <c r="B797" t="str">
        <f>IF(ISERROR(VLOOKUP(Table6[[#This Row],[APPL_ID]],IO_Riparian[APP_ID],1,FALSE)),"","Y")</f>
        <v>Y</v>
      </c>
      <c r="C797" s="58" t="str">
        <f>IF(ISERROR(VLOOKUP(Table6[[#This Row],[APPL_ID]],Sheet1!$C$2:$C$9,1,FALSE)),"","Y")</f>
        <v/>
      </c>
      <c r="D797" s="58" t="str">
        <f>IF(COUNTA(#REF!)&gt;0,"","Y")</f>
        <v/>
      </c>
      <c r="E797" t="s">
        <v>1531</v>
      </c>
      <c r="F797" t="s">
        <v>1532</v>
      </c>
      <c r="G797" t="s">
        <v>424</v>
      </c>
      <c r="H797">
        <v>0</v>
      </c>
      <c r="I797">
        <v>0</v>
      </c>
      <c r="J797">
        <v>0</v>
      </c>
      <c r="K797">
        <v>0</v>
      </c>
      <c r="L797">
        <v>1</v>
      </c>
      <c r="M797">
        <v>1</v>
      </c>
      <c r="N797">
        <v>1</v>
      </c>
      <c r="O797">
        <v>1</v>
      </c>
      <c r="P797">
        <v>0</v>
      </c>
      <c r="Q797">
        <v>0</v>
      </c>
      <c r="R797">
        <v>0</v>
      </c>
      <c r="S797">
        <v>0</v>
      </c>
    </row>
    <row r="798" spans="1:19" x14ac:dyDescent="0.25">
      <c r="A798" t="s">
        <v>431</v>
      </c>
      <c r="B798" t="str">
        <f>IF(ISERROR(VLOOKUP(Table6[[#This Row],[APPL_ID]],IO_Riparian[APP_ID],1,FALSE)),"","Y")</f>
        <v>Y</v>
      </c>
      <c r="C798" s="58" t="str">
        <f>IF(ISERROR(VLOOKUP(Table6[[#This Row],[APPL_ID]],Sheet1!$C$2:$C$9,1,FALSE)),"","Y")</f>
        <v/>
      </c>
      <c r="D798" s="58" t="str">
        <f>IF(COUNTA(#REF!)&gt;0,"","Y")</f>
        <v/>
      </c>
      <c r="E798" t="s">
        <v>1531</v>
      </c>
      <c r="F798" t="s">
        <v>1532</v>
      </c>
      <c r="G798" t="s">
        <v>424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</row>
    <row r="799" spans="1:19" x14ac:dyDescent="0.25">
      <c r="A799" t="s">
        <v>432</v>
      </c>
      <c r="B799" t="str">
        <f>IF(ISERROR(VLOOKUP(Table6[[#This Row],[APPL_ID]],IO_Riparian[APP_ID],1,FALSE)),"","Y")</f>
        <v>Y</v>
      </c>
      <c r="C799" s="58" t="str">
        <f>IF(ISERROR(VLOOKUP(Table6[[#This Row],[APPL_ID]],Sheet1!$C$2:$C$9,1,FALSE)),"","Y")</f>
        <v/>
      </c>
      <c r="D799" s="58" t="str">
        <f>IF(COUNTA(#REF!)&gt;0,"","Y")</f>
        <v/>
      </c>
      <c r="E799" t="s">
        <v>1531</v>
      </c>
      <c r="F799" t="s">
        <v>1532</v>
      </c>
      <c r="G799" t="s">
        <v>424</v>
      </c>
      <c r="H799">
        <v>0</v>
      </c>
      <c r="I799">
        <v>0</v>
      </c>
      <c r="J799">
        <v>1</v>
      </c>
      <c r="K799">
        <v>1</v>
      </c>
      <c r="L799">
        <v>1</v>
      </c>
      <c r="M799">
        <v>1</v>
      </c>
      <c r="N799">
        <v>1</v>
      </c>
      <c r="O799">
        <v>1</v>
      </c>
      <c r="P799">
        <v>0</v>
      </c>
      <c r="Q799">
        <v>0</v>
      </c>
      <c r="R799">
        <v>0</v>
      </c>
      <c r="S799">
        <v>0</v>
      </c>
    </row>
    <row r="800" spans="1:19" x14ac:dyDescent="0.25">
      <c r="A800" t="s">
        <v>912</v>
      </c>
      <c r="B800" t="str">
        <f>IF(ISERROR(VLOOKUP(Table6[[#This Row],[APPL_ID]],IO_Riparian[APP_ID],1,FALSE)),"","Y")</f>
        <v>Y</v>
      </c>
      <c r="C800" s="58" t="str">
        <f>IF(ISERROR(VLOOKUP(Table6[[#This Row],[APPL_ID]],Sheet1!$C$2:$C$9,1,FALSE)),"","Y")</f>
        <v/>
      </c>
      <c r="D800" s="58" t="str">
        <f>IF(COUNTA(#REF!)&gt;0,"","Y")</f>
        <v/>
      </c>
      <c r="E800" t="s">
        <v>1531</v>
      </c>
      <c r="F800" t="s">
        <v>1533</v>
      </c>
      <c r="G800" t="s">
        <v>801</v>
      </c>
      <c r="H800">
        <v>1</v>
      </c>
      <c r="I800">
        <v>1</v>
      </c>
      <c r="J800">
        <v>1</v>
      </c>
      <c r="K800">
        <v>1</v>
      </c>
      <c r="L800">
        <v>1</v>
      </c>
      <c r="M800">
        <v>1</v>
      </c>
      <c r="N800">
        <v>1</v>
      </c>
      <c r="O800">
        <v>1</v>
      </c>
      <c r="P800">
        <v>0</v>
      </c>
      <c r="Q800">
        <v>0</v>
      </c>
      <c r="R800">
        <v>0</v>
      </c>
      <c r="S800">
        <v>0</v>
      </c>
    </row>
    <row r="801" spans="1:19" x14ac:dyDescent="0.25">
      <c r="A801" t="s">
        <v>918</v>
      </c>
      <c r="B801" t="str">
        <f>IF(ISERROR(VLOOKUP(Table6[[#This Row],[APPL_ID]],IO_Riparian[APP_ID],1,FALSE)),"","Y")</f>
        <v>Y</v>
      </c>
      <c r="C801" s="58" t="str">
        <f>IF(ISERROR(VLOOKUP(Table6[[#This Row],[APPL_ID]],Sheet1!$C$2:$C$9,1,FALSE)),"","Y")</f>
        <v/>
      </c>
      <c r="D801" s="58" t="str">
        <f>IF(COUNTA(#REF!)&gt;0,"","Y")</f>
        <v/>
      </c>
      <c r="E801" t="s">
        <v>1531</v>
      </c>
      <c r="F801" t="s">
        <v>1533</v>
      </c>
      <c r="G801" t="s">
        <v>801</v>
      </c>
      <c r="H801">
        <v>1</v>
      </c>
      <c r="I801">
        <v>1</v>
      </c>
      <c r="J801">
        <v>1</v>
      </c>
      <c r="K801">
        <v>1</v>
      </c>
      <c r="L801">
        <v>1</v>
      </c>
      <c r="M801">
        <v>1</v>
      </c>
      <c r="N801">
        <v>1</v>
      </c>
      <c r="O801">
        <v>1</v>
      </c>
      <c r="P801">
        <v>0</v>
      </c>
      <c r="Q801">
        <v>0</v>
      </c>
      <c r="R801">
        <v>0</v>
      </c>
      <c r="S801">
        <v>0</v>
      </c>
    </row>
    <row r="802" spans="1:19" x14ac:dyDescent="0.25">
      <c r="A802" t="s">
        <v>928</v>
      </c>
      <c r="B802" t="str">
        <f>IF(ISERROR(VLOOKUP(Table6[[#This Row],[APPL_ID]],IO_Riparian[APP_ID],1,FALSE)),"","Y")</f>
        <v>Y</v>
      </c>
      <c r="C802" s="58" t="str">
        <f>IF(ISERROR(VLOOKUP(Table6[[#This Row],[APPL_ID]],Sheet1!$C$2:$C$9,1,FALSE)),"","Y")</f>
        <v/>
      </c>
      <c r="D802" s="58" t="str">
        <f>IF(COUNTA(#REF!)&gt;0,"","Y")</f>
        <v/>
      </c>
      <c r="E802" t="s">
        <v>1531</v>
      </c>
      <c r="F802" t="s">
        <v>1533</v>
      </c>
      <c r="G802" t="s">
        <v>801</v>
      </c>
      <c r="H802">
        <v>1</v>
      </c>
      <c r="I802">
        <v>1</v>
      </c>
      <c r="J802">
        <v>1</v>
      </c>
      <c r="K802">
        <v>1</v>
      </c>
      <c r="L802">
        <v>1</v>
      </c>
      <c r="M802">
        <v>0</v>
      </c>
      <c r="N802">
        <v>1</v>
      </c>
      <c r="O802">
        <v>1</v>
      </c>
      <c r="P802">
        <v>0</v>
      </c>
      <c r="Q802">
        <v>0</v>
      </c>
      <c r="R802">
        <v>0</v>
      </c>
      <c r="S802">
        <v>0</v>
      </c>
    </row>
    <row r="803" spans="1:19" x14ac:dyDescent="0.25">
      <c r="A803" t="s">
        <v>198</v>
      </c>
      <c r="B803" t="str">
        <f>IF(ISERROR(VLOOKUP(Table6[[#This Row],[APPL_ID]],IO_Riparian[APP_ID],1,FALSE)),"","Y")</f>
        <v>Y</v>
      </c>
      <c r="C803" s="58" t="str">
        <f>IF(ISERROR(VLOOKUP(Table6[[#This Row],[APPL_ID]],Sheet1!$C$2:$C$9,1,FALSE)),"","Y")</f>
        <v/>
      </c>
      <c r="D803" s="58" t="str">
        <f>IF(COUNTA(#REF!)&gt;0,"","Y")</f>
        <v/>
      </c>
      <c r="E803" t="s">
        <v>1531</v>
      </c>
      <c r="F803" t="s">
        <v>1532</v>
      </c>
      <c r="G803" t="s">
        <v>199</v>
      </c>
      <c r="H803">
        <v>0</v>
      </c>
      <c r="I803">
        <v>0</v>
      </c>
      <c r="J803">
        <v>0</v>
      </c>
      <c r="K803">
        <v>1</v>
      </c>
      <c r="L803">
        <v>1</v>
      </c>
      <c r="M803">
        <v>1</v>
      </c>
      <c r="N803">
        <v>1</v>
      </c>
      <c r="O803">
        <v>0</v>
      </c>
      <c r="P803">
        <v>0</v>
      </c>
      <c r="Q803">
        <v>0</v>
      </c>
      <c r="R803">
        <v>0</v>
      </c>
      <c r="S803">
        <v>0</v>
      </c>
    </row>
    <row r="804" spans="1:19" x14ac:dyDescent="0.25">
      <c r="A804" t="s">
        <v>200</v>
      </c>
      <c r="B804" t="str">
        <f>IF(ISERROR(VLOOKUP(Table6[[#This Row],[APPL_ID]],IO_Riparian[APP_ID],1,FALSE)),"","Y")</f>
        <v>Y</v>
      </c>
      <c r="C804" s="58" t="str">
        <f>IF(ISERROR(VLOOKUP(Table6[[#This Row],[APPL_ID]],Sheet1!$C$2:$C$9,1,FALSE)),"","Y")</f>
        <v/>
      </c>
      <c r="D804" s="58" t="str">
        <f>IF(COUNTA(#REF!)&gt;0,"","Y")</f>
        <v/>
      </c>
      <c r="E804" t="s">
        <v>1531</v>
      </c>
      <c r="F804" t="s">
        <v>1532</v>
      </c>
      <c r="G804" t="s">
        <v>199</v>
      </c>
      <c r="H804">
        <v>0</v>
      </c>
      <c r="I804">
        <v>0</v>
      </c>
      <c r="J804">
        <v>0</v>
      </c>
      <c r="K804">
        <v>1</v>
      </c>
      <c r="L804">
        <v>1</v>
      </c>
      <c r="M804">
        <v>1</v>
      </c>
      <c r="N804">
        <v>1</v>
      </c>
      <c r="O804">
        <v>0</v>
      </c>
      <c r="P804">
        <v>0</v>
      </c>
      <c r="Q804">
        <v>0</v>
      </c>
      <c r="R804">
        <v>0</v>
      </c>
      <c r="S804">
        <v>0</v>
      </c>
    </row>
    <row r="805" spans="1:19" x14ac:dyDescent="0.25">
      <c r="A805" t="s">
        <v>203</v>
      </c>
      <c r="B805" t="str">
        <f>IF(ISERROR(VLOOKUP(Table6[[#This Row],[APPL_ID]],IO_Riparian[APP_ID],1,FALSE)),"","Y")</f>
        <v>Y</v>
      </c>
      <c r="C805" s="58" t="str">
        <f>IF(ISERROR(VLOOKUP(Table6[[#This Row],[APPL_ID]],Sheet1!$C$2:$C$9,1,FALSE)),"","Y")</f>
        <v/>
      </c>
      <c r="D805" s="58" t="str">
        <f>IF(COUNTA(#REF!)&gt;0,"","Y")</f>
        <v/>
      </c>
      <c r="E805" t="s">
        <v>1531</v>
      </c>
      <c r="F805" t="s">
        <v>1532</v>
      </c>
      <c r="G805" t="s">
        <v>199</v>
      </c>
      <c r="H805">
        <v>0</v>
      </c>
      <c r="I805">
        <v>0</v>
      </c>
      <c r="J805">
        <v>0</v>
      </c>
      <c r="K805">
        <v>0</v>
      </c>
      <c r="L805">
        <v>1</v>
      </c>
      <c r="M805">
        <v>1</v>
      </c>
      <c r="N805">
        <v>1</v>
      </c>
      <c r="O805">
        <v>0</v>
      </c>
      <c r="P805">
        <v>0</v>
      </c>
      <c r="Q805">
        <v>0</v>
      </c>
      <c r="R805">
        <v>0</v>
      </c>
      <c r="S805">
        <v>0</v>
      </c>
    </row>
    <row r="806" spans="1:19" x14ac:dyDescent="0.25">
      <c r="A806" t="s">
        <v>179</v>
      </c>
      <c r="B806" t="str">
        <f>IF(ISERROR(VLOOKUP(Table6[[#This Row],[APPL_ID]],IO_Riparian[APP_ID],1,FALSE)),"","Y")</f>
        <v>Y</v>
      </c>
      <c r="C806" s="58" t="str">
        <f>IF(ISERROR(VLOOKUP(Table6[[#This Row],[APPL_ID]],Sheet1!$C$2:$C$9,1,FALSE)),"","Y")</f>
        <v/>
      </c>
      <c r="D806" s="58" t="str">
        <f>IF(COUNTA(#REF!)&gt;0,"","Y")</f>
        <v/>
      </c>
      <c r="E806" t="s">
        <v>1531</v>
      </c>
      <c r="F806" t="s">
        <v>1532</v>
      </c>
      <c r="G806" t="s">
        <v>180</v>
      </c>
      <c r="H806">
        <v>0</v>
      </c>
      <c r="I806">
        <v>0</v>
      </c>
      <c r="J806">
        <v>1</v>
      </c>
      <c r="K806">
        <v>1</v>
      </c>
      <c r="L806">
        <v>1</v>
      </c>
      <c r="M806">
        <v>1</v>
      </c>
      <c r="N806">
        <v>1</v>
      </c>
      <c r="O806">
        <v>1</v>
      </c>
      <c r="P806">
        <v>0</v>
      </c>
      <c r="Q806">
        <v>0</v>
      </c>
      <c r="R806">
        <v>0</v>
      </c>
      <c r="S806">
        <v>0</v>
      </c>
    </row>
    <row r="807" spans="1:19" x14ac:dyDescent="0.25">
      <c r="A807" t="s">
        <v>185</v>
      </c>
      <c r="B807" t="str">
        <f>IF(ISERROR(VLOOKUP(Table6[[#This Row],[APPL_ID]],IO_Riparian[APP_ID],1,FALSE)),"","Y")</f>
        <v>Y</v>
      </c>
      <c r="C807" s="58" t="str">
        <f>IF(ISERROR(VLOOKUP(Table6[[#This Row],[APPL_ID]],Sheet1!$C$2:$C$9,1,FALSE)),"","Y")</f>
        <v/>
      </c>
      <c r="D807" s="58" t="str">
        <f>IF(COUNTA(#REF!)&gt;0,"","Y")</f>
        <v/>
      </c>
      <c r="E807" t="s">
        <v>1531</v>
      </c>
      <c r="F807" t="s">
        <v>1532</v>
      </c>
      <c r="G807" t="s">
        <v>180</v>
      </c>
      <c r="H807">
        <v>0</v>
      </c>
      <c r="I807">
        <v>0</v>
      </c>
      <c r="J807">
        <v>0</v>
      </c>
      <c r="K807">
        <v>1</v>
      </c>
      <c r="L807">
        <v>1</v>
      </c>
      <c r="M807">
        <v>1</v>
      </c>
      <c r="N807">
        <v>1</v>
      </c>
      <c r="O807">
        <v>1</v>
      </c>
      <c r="P807">
        <v>0</v>
      </c>
      <c r="Q807">
        <v>0</v>
      </c>
      <c r="R807">
        <v>0</v>
      </c>
      <c r="S807">
        <v>0</v>
      </c>
    </row>
    <row r="808" spans="1:19" x14ac:dyDescent="0.25">
      <c r="A808" t="s">
        <v>758</v>
      </c>
      <c r="B808" t="str">
        <f>IF(ISERROR(VLOOKUP(Table6[[#This Row],[APPL_ID]],IO_Riparian[APP_ID],1,FALSE)),"","Y")</f>
        <v>Y</v>
      </c>
      <c r="C808" s="58" t="str">
        <f>IF(ISERROR(VLOOKUP(Table6[[#This Row],[APPL_ID]],Sheet1!$C$2:$C$9,1,FALSE)),"","Y")</f>
        <v/>
      </c>
      <c r="D808" s="58" t="str">
        <f>IF(COUNTA(#REF!)&gt;0,"","Y")</f>
        <v/>
      </c>
      <c r="E808" t="s">
        <v>1531</v>
      </c>
      <c r="F808" t="s">
        <v>1533</v>
      </c>
      <c r="G808" t="s">
        <v>759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190</v>
      </c>
      <c r="O808">
        <v>280</v>
      </c>
      <c r="P808">
        <v>0</v>
      </c>
      <c r="Q808">
        <v>0</v>
      </c>
      <c r="R808">
        <v>0</v>
      </c>
      <c r="S808">
        <v>0</v>
      </c>
    </row>
    <row r="809" spans="1:19" x14ac:dyDescent="0.25">
      <c r="A809" t="s">
        <v>1372</v>
      </c>
      <c r="B809" t="str">
        <f>IF(ISERROR(VLOOKUP(Table6[[#This Row],[APPL_ID]],IO_Riparian[APP_ID],1,FALSE)),"","Y")</f>
        <v>Y</v>
      </c>
      <c r="C809" s="58" t="str">
        <f>IF(ISERROR(VLOOKUP(Table6[[#This Row],[APPL_ID]],Sheet1!$C$2:$C$9,1,FALSE)),"","Y")</f>
        <v/>
      </c>
      <c r="D809" s="58" t="str">
        <f>IF(COUNTA(#REF!)&gt;0,"","Y")</f>
        <v/>
      </c>
      <c r="E809" t="s">
        <v>1531</v>
      </c>
      <c r="F809" t="s">
        <v>1532</v>
      </c>
      <c r="G809" t="s">
        <v>1373</v>
      </c>
      <c r="H809">
        <v>0</v>
      </c>
      <c r="I809">
        <v>0</v>
      </c>
      <c r="J809">
        <v>1</v>
      </c>
      <c r="K809">
        <v>1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</row>
    <row r="810" spans="1:19" x14ac:dyDescent="0.25">
      <c r="A810" t="s">
        <v>765</v>
      </c>
      <c r="B810" t="str">
        <f>IF(ISERROR(VLOOKUP(Table6[[#This Row],[APPL_ID]],IO_Riparian[APP_ID],1,FALSE)),"","Y")</f>
        <v>Y</v>
      </c>
      <c r="C810" s="58" t="str">
        <f>IF(ISERROR(VLOOKUP(Table6[[#This Row],[APPL_ID]],Sheet1!$C$2:$C$9,1,FALSE)),"","Y")</f>
        <v/>
      </c>
      <c r="D810" s="58" t="str">
        <f>IF(COUNTA(#REF!)&gt;0,"","Y")</f>
        <v/>
      </c>
      <c r="E810" t="s">
        <v>1531</v>
      </c>
      <c r="F810" t="s">
        <v>1532</v>
      </c>
      <c r="G810" t="s">
        <v>766</v>
      </c>
      <c r="H810">
        <v>0</v>
      </c>
      <c r="I810">
        <v>1</v>
      </c>
      <c r="J810">
        <v>1</v>
      </c>
      <c r="K810">
        <v>1</v>
      </c>
      <c r="L810">
        <v>1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</row>
    <row r="811" spans="1:19" x14ac:dyDescent="0.25">
      <c r="A811" t="s">
        <v>772</v>
      </c>
      <c r="B811" t="str">
        <f>IF(ISERROR(VLOOKUP(Table6[[#This Row],[APPL_ID]],IO_Riparian[APP_ID],1,FALSE)),"","Y")</f>
        <v>Y</v>
      </c>
      <c r="C811" s="58" t="str">
        <f>IF(ISERROR(VLOOKUP(Table6[[#This Row],[APPL_ID]],Sheet1!$C$2:$C$9,1,FALSE)),"","Y")</f>
        <v/>
      </c>
      <c r="D811" s="58" t="str">
        <f>IF(COUNTA(#REF!)&gt;0,"","Y")</f>
        <v/>
      </c>
      <c r="E811" t="s">
        <v>1531</v>
      </c>
      <c r="F811" t="s">
        <v>1532</v>
      </c>
      <c r="G811" t="s">
        <v>773</v>
      </c>
      <c r="H811">
        <v>0</v>
      </c>
      <c r="I811">
        <v>1</v>
      </c>
      <c r="J811">
        <v>1</v>
      </c>
      <c r="K811">
        <v>1</v>
      </c>
      <c r="L811">
        <v>1</v>
      </c>
      <c r="M811">
        <v>65.58</v>
      </c>
      <c r="N811">
        <v>68.83</v>
      </c>
      <c r="O811">
        <v>58.66</v>
      </c>
      <c r="P811">
        <v>0</v>
      </c>
      <c r="Q811">
        <v>0</v>
      </c>
      <c r="R811">
        <v>0</v>
      </c>
      <c r="S811">
        <v>0</v>
      </c>
    </row>
    <row r="812" spans="1:19" x14ac:dyDescent="0.25">
      <c r="A812" t="s">
        <v>792</v>
      </c>
      <c r="B812" t="str">
        <f>IF(ISERROR(VLOOKUP(Table6[[#This Row],[APPL_ID]],IO_Riparian[APP_ID],1,FALSE)),"","Y")</f>
        <v>Y</v>
      </c>
      <c r="C812" s="58" t="str">
        <f>IF(ISERROR(VLOOKUP(Table6[[#This Row],[APPL_ID]],Sheet1!$C$2:$C$9,1,FALSE)),"","Y")</f>
        <v/>
      </c>
      <c r="D812" s="58" t="str">
        <f>IF(COUNTA(#REF!)&gt;0,"","Y")</f>
        <v/>
      </c>
      <c r="E812" t="s">
        <v>1531</v>
      </c>
      <c r="F812" t="s">
        <v>1532</v>
      </c>
      <c r="G812" t="s">
        <v>766</v>
      </c>
      <c r="H812">
        <v>0</v>
      </c>
      <c r="I812">
        <v>1</v>
      </c>
      <c r="J812">
        <v>1</v>
      </c>
      <c r="K812">
        <v>1</v>
      </c>
      <c r="L812">
        <v>1</v>
      </c>
      <c r="M812">
        <v>1</v>
      </c>
      <c r="N812">
        <v>1</v>
      </c>
      <c r="O812">
        <v>1</v>
      </c>
      <c r="P812">
        <v>0</v>
      </c>
      <c r="Q812">
        <v>0</v>
      </c>
      <c r="R812">
        <v>0</v>
      </c>
      <c r="S812">
        <v>0</v>
      </c>
    </row>
    <row r="813" spans="1:19" x14ac:dyDescent="0.25">
      <c r="A813" t="s">
        <v>799</v>
      </c>
      <c r="B813" t="str">
        <f>IF(ISERROR(VLOOKUP(Table6[[#This Row],[APPL_ID]],IO_Riparian[APP_ID],1,FALSE)),"","Y")</f>
        <v>Y</v>
      </c>
      <c r="C813" s="58" t="str">
        <f>IF(ISERROR(VLOOKUP(Table6[[#This Row],[APPL_ID]],Sheet1!$C$2:$C$9,1,FALSE)),"","Y")</f>
        <v/>
      </c>
      <c r="D813" s="58" t="str">
        <f>IF(COUNTA(#REF!)&gt;0,"","Y")</f>
        <v/>
      </c>
      <c r="E813" t="s">
        <v>1531</v>
      </c>
      <c r="F813" t="s">
        <v>1532</v>
      </c>
      <c r="G813" t="s">
        <v>773</v>
      </c>
      <c r="H813">
        <v>0</v>
      </c>
      <c r="I813">
        <v>1</v>
      </c>
      <c r="J813">
        <v>1</v>
      </c>
      <c r="K813">
        <v>1</v>
      </c>
      <c r="L813">
        <v>1</v>
      </c>
      <c r="M813">
        <v>51.54</v>
      </c>
      <c r="N813">
        <v>57.36</v>
      </c>
      <c r="O813">
        <v>42.98</v>
      </c>
      <c r="P813">
        <v>0</v>
      </c>
      <c r="Q813">
        <v>0</v>
      </c>
      <c r="R813">
        <v>0</v>
      </c>
      <c r="S813">
        <v>0</v>
      </c>
    </row>
    <row r="814" spans="1:19" x14ac:dyDescent="0.25">
      <c r="A814" t="s">
        <v>814</v>
      </c>
      <c r="B814" t="str">
        <f>IF(ISERROR(VLOOKUP(Table6[[#This Row],[APPL_ID]],IO_Riparian[APP_ID],1,FALSE)),"","Y")</f>
        <v>Y</v>
      </c>
      <c r="C814" s="58" t="str">
        <f>IF(ISERROR(VLOOKUP(Table6[[#This Row],[APPL_ID]],Sheet1!$C$2:$C$9,1,FALSE)),"","Y")</f>
        <v/>
      </c>
      <c r="D814" s="58" t="str">
        <f>IF(COUNTA(#REF!)&gt;0,"","Y")</f>
        <v/>
      </c>
      <c r="E814" t="s">
        <v>1531</v>
      </c>
      <c r="F814" t="s">
        <v>1532</v>
      </c>
      <c r="G814" t="s">
        <v>773</v>
      </c>
      <c r="H814">
        <v>0</v>
      </c>
      <c r="I814">
        <v>1</v>
      </c>
      <c r="J814">
        <v>1</v>
      </c>
      <c r="K814">
        <v>1</v>
      </c>
      <c r="L814">
        <v>1</v>
      </c>
      <c r="M814">
        <v>1</v>
      </c>
      <c r="N814">
        <v>1</v>
      </c>
      <c r="O814">
        <v>1</v>
      </c>
      <c r="P814">
        <v>0</v>
      </c>
      <c r="Q814">
        <v>0</v>
      </c>
      <c r="R814">
        <v>0</v>
      </c>
      <c r="S814">
        <v>0</v>
      </c>
    </row>
    <row r="815" spans="1:19" x14ac:dyDescent="0.25">
      <c r="A815" t="s">
        <v>837</v>
      </c>
      <c r="B815" t="str">
        <f>IF(ISERROR(VLOOKUP(Table6[[#This Row],[APPL_ID]],IO_Riparian[APP_ID],1,FALSE)),"","Y")</f>
        <v>Y</v>
      </c>
      <c r="C815" s="58" t="str">
        <f>IF(ISERROR(VLOOKUP(Table6[[#This Row],[APPL_ID]],Sheet1!$C$2:$C$9,1,FALSE)),"","Y")</f>
        <v/>
      </c>
      <c r="D815" s="58" t="str">
        <f>IF(COUNTA(#REF!)&gt;0,"","Y")</f>
        <v/>
      </c>
      <c r="E815" t="s">
        <v>1531</v>
      </c>
      <c r="F815" t="s">
        <v>1532</v>
      </c>
      <c r="G815" t="s">
        <v>773</v>
      </c>
      <c r="H815">
        <v>0</v>
      </c>
      <c r="I815">
        <v>1</v>
      </c>
      <c r="J815">
        <v>1</v>
      </c>
      <c r="K815">
        <v>1</v>
      </c>
      <c r="L815">
        <v>1</v>
      </c>
      <c r="M815">
        <v>1</v>
      </c>
      <c r="N815">
        <v>1</v>
      </c>
      <c r="O815">
        <v>1</v>
      </c>
      <c r="P815">
        <v>0</v>
      </c>
      <c r="Q815">
        <v>0</v>
      </c>
      <c r="R815">
        <v>0</v>
      </c>
      <c r="S815">
        <v>0</v>
      </c>
    </row>
    <row r="816" spans="1:19" x14ac:dyDescent="0.25">
      <c r="A816" t="s">
        <v>854</v>
      </c>
      <c r="B816" t="str">
        <f>IF(ISERROR(VLOOKUP(Table6[[#This Row],[APPL_ID]],IO_Riparian[APP_ID],1,FALSE)),"","Y")</f>
        <v>Y</v>
      </c>
      <c r="C816" s="58" t="str">
        <f>IF(ISERROR(VLOOKUP(Table6[[#This Row],[APPL_ID]],Sheet1!$C$2:$C$9,1,FALSE)),"","Y")</f>
        <v/>
      </c>
      <c r="D816" s="58" t="str">
        <f>IF(COUNTA(#REF!)&gt;0,"","Y")</f>
        <v/>
      </c>
      <c r="E816" t="s">
        <v>1531</v>
      </c>
      <c r="F816" t="s">
        <v>1532</v>
      </c>
      <c r="G816" t="s">
        <v>773</v>
      </c>
      <c r="H816">
        <v>0</v>
      </c>
      <c r="I816">
        <v>1</v>
      </c>
      <c r="J816">
        <v>1</v>
      </c>
      <c r="K816">
        <v>1</v>
      </c>
      <c r="L816">
        <v>1</v>
      </c>
      <c r="M816">
        <v>1</v>
      </c>
      <c r="N816">
        <v>1</v>
      </c>
      <c r="O816">
        <v>1</v>
      </c>
      <c r="P816">
        <v>0</v>
      </c>
      <c r="Q816">
        <v>0</v>
      </c>
      <c r="R816">
        <v>0</v>
      </c>
      <c r="S816">
        <v>0</v>
      </c>
    </row>
    <row r="817" spans="1:19" x14ac:dyDescent="0.25">
      <c r="A817" t="s">
        <v>863</v>
      </c>
      <c r="B817" t="str">
        <f>IF(ISERROR(VLOOKUP(Table6[[#This Row],[APPL_ID]],IO_Riparian[APP_ID],1,FALSE)),"","Y")</f>
        <v>Y</v>
      </c>
      <c r="C817" s="58" t="str">
        <f>IF(ISERROR(VLOOKUP(Table6[[#This Row],[APPL_ID]],Sheet1!$C$2:$C$9,1,FALSE)),"","Y")</f>
        <v/>
      </c>
      <c r="D817" s="58" t="str">
        <f>IF(COUNTA(#REF!)&gt;0,"","Y")</f>
        <v/>
      </c>
      <c r="E817" t="s">
        <v>1531</v>
      </c>
      <c r="F817" t="s">
        <v>1532</v>
      </c>
      <c r="G817" t="s">
        <v>773</v>
      </c>
      <c r="H817">
        <v>0</v>
      </c>
      <c r="I817">
        <v>1</v>
      </c>
      <c r="J817">
        <v>1</v>
      </c>
      <c r="K817">
        <v>1</v>
      </c>
      <c r="L817">
        <v>1</v>
      </c>
      <c r="M817">
        <v>1</v>
      </c>
      <c r="N817">
        <v>1</v>
      </c>
      <c r="O817">
        <v>1</v>
      </c>
      <c r="P817">
        <v>0</v>
      </c>
      <c r="Q817">
        <v>0</v>
      </c>
      <c r="R817">
        <v>0</v>
      </c>
      <c r="S817">
        <v>0</v>
      </c>
    </row>
    <row r="818" spans="1:19" x14ac:dyDescent="0.25">
      <c r="A818" t="s">
        <v>821</v>
      </c>
      <c r="B818" t="str">
        <f>IF(ISERROR(VLOOKUP(Table6[[#This Row],[APPL_ID]],IO_Riparian[APP_ID],1,FALSE)),"","Y")</f>
        <v>Y</v>
      </c>
      <c r="C818" s="58" t="str">
        <f>IF(ISERROR(VLOOKUP(Table6[[#This Row],[APPL_ID]],Sheet1!$C$2:$C$9,1,FALSE)),"","Y")</f>
        <v/>
      </c>
      <c r="D818" s="58" t="str">
        <f>IF(COUNTA(#REF!)&gt;0,"","Y")</f>
        <v/>
      </c>
      <c r="E818" t="s">
        <v>1531</v>
      </c>
      <c r="F818" t="s">
        <v>1532</v>
      </c>
      <c r="G818" t="s">
        <v>773</v>
      </c>
      <c r="H818">
        <v>0</v>
      </c>
      <c r="I818">
        <v>1</v>
      </c>
      <c r="J818">
        <v>1</v>
      </c>
      <c r="K818">
        <v>1</v>
      </c>
      <c r="L818">
        <v>1</v>
      </c>
      <c r="M818">
        <v>1</v>
      </c>
      <c r="N818">
        <v>1</v>
      </c>
      <c r="O818">
        <v>1</v>
      </c>
      <c r="P818">
        <v>0</v>
      </c>
      <c r="Q818">
        <v>0</v>
      </c>
      <c r="R818">
        <v>0</v>
      </c>
      <c r="S818">
        <v>0</v>
      </c>
    </row>
    <row r="819" spans="1:19" x14ac:dyDescent="0.25">
      <c r="A819" t="s">
        <v>874</v>
      </c>
      <c r="B819" t="str">
        <f>IF(ISERROR(VLOOKUP(Table6[[#This Row],[APPL_ID]],IO_Riparian[APP_ID],1,FALSE)),"","Y")</f>
        <v>Y</v>
      </c>
      <c r="C819" s="58" t="str">
        <f>IF(ISERROR(VLOOKUP(Table6[[#This Row],[APPL_ID]],Sheet1!$C$2:$C$9,1,FALSE)),"","Y")</f>
        <v/>
      </c>
      <c r="D819" s="58" t="str">
        <f>IF(COUNTA(#REF!)&gt;0,"","Y")</f>
        <v/>
      </c>
      <c r="E819" t="s">
        <v>1531</v>
      </c>
      <c r="F819" t="s">
        <v>1532</v>
      </c>
      <c r="G819" t="s">
        <v>773</v>
      </c>
      <c r="H819">
        <v>0</v>
      </c>
      <c r="I819">
        <v>1</v>
      </c>
      <c r="J819">
        <v>1</v>
      </c>
      <c r="K819">
        <v>1</v>
      </c>
      <c r="L819">
        <v>1</v>
      </c>
      <c r="M819">
        <v>1</v>
      </c>
      <c r="N819">
        <v>1</v>
      </c>
      <c r="O819">
        <v>1</v>
      </c>
      <c r="P819">
        <v>0</v>
      </c>
      <c r="Q819">
        <v>0</v>
      </c>
      <c r="R819">
        <v>0</v>
      </c>
      <c r="S819">
        <v>0</v>
      </c>
    </row>
    <row r="820" spans="1:19" x14ac:dyDescent="0.25">
      <c r="A820" t="s">
        <v>868</v>
      </c>
      <c r="B820" t="str">
        <f>IF(ISERROR(VLOOKUP(Table6[[#This Row],[APPL_ID]],IO_Riparian[APP_ID],1,FALSE)),"","Y")</f>
        <v>Y</v>
      </c>
      <c r="C820" s="58" t="str">
        <f>IF(ISERROR(VLOOKUP(Table6[[#This Row],[APPL_ID]],Sheet1!$C$2:$C$9,1,FALSE)),"","Y")</f>
        <v/>
      </c>
      <c r="D820" s="58" t="str">
        <f>IF(COUNTA(#REF!)&gt;0,"","Y")</f>
        <v/>
      </c>
      <c r="E820" t="s">
        <v>1531</v>
      </c>
      <c r="F820" t="s">
        <v>1532</v>
      </c>
      <c r="G820" t="s">
        <v>773</v>
      </c>
      <c r="H820">
        <v>0</v>
      </c>
      <c r="I820">
        <v>1</v>
      </c>
      <c r="J820">
        <v>1</v>
      </c>
      <c r="K820">
        <v>1</v>
      </c>
      <c r="L820">
        <v>1</v>
      </c>
      <c r="M820">
        <v>1</v>
      </c>
      <c r="N820">
        <v>1</v>
      </c>
      <c r="O820">
        <v>1</v>
      </c>
      <c r="P820">
        <v>0</v>
      </c>
      <c r="Q820">
        <v>0</v>
      </c>
      <c r="R820">
        <v>0</v>
      </c>
      <c r="S820">
        <v>0</v>
      </c>
    </row>
    <row r="821" spans="1:19" x14ac:dyDescent="0.25">
      <c r="A821" t="s">
        <v>1124</v>
      </c>
      <c r="B821" t="str">
        <f>IF(ISERROR(VLOOKUP(Table6[[#This Row],[APPL_ID]],IO_Riparian[APP_ID],1,FALSE)),"","Y")</f>
        <v>Y</v>
      </c>
      <c r="C821" s="58" t="str">
        <f>IF(ISERROR(VLOOKUP(Table6[[#This Row],[APPL_ID]],Sheet1!$C$2:$C$9,1,FALSE)),"","Y")</f>
        <v/>
      </c>
      <c r="D821" s="58" t="str">
        <f>IF(COUNTA(#REF!)&gt;0,"","Y")</f>
        <v/>
      </c>
      <c r="E821" t="s">
        <v>1531</v>
      </c>
      <c r="F821" t="s">
        <v>1532</v>
      </c>
      <c r="G821" t="s">
        <v>773</v>
      </c>
      <c r="H821">
        <v>0</v>
      </c>
      <c r="I821">
        <v>1</v>
      </c>
      <c r="J821">
        <v>1</v>
      </c>
      <c r="K821">
        <v>1</v>
      </c>
      <c r="L821">
        <v>1</v>
      </c>
      <c r="M821">
        <v>1</v>
      </c>
      <c r="N821">
        <v>1</v>
      </c>
      <c r="O821">
        <v>1</v>
      </c>
      <c r="P821">
        <v>0</v>
      </c>
      <c r="Q821">
        <v>0</v>
      </c>
      <c r="R821">
        <v>0</v>
      </c>
      <c r="S821">
        <v>0</v>
      </c>
    </row>
    <row r="822" spans="1:19" x14ac:dyDescent="0.25">
      <c r="A822" t="s">
        <v>1126</v>
      </c>
      <c r="B822" t="str">
        <f>IF(ISERROR(VLOOKUP(Table6[[#This Row],[APPL_ID]],IO_Riparian[APP_ID],1,FALSE)),"","Y")</f>
        <v>Y</v>
      </c>
      <c r="C822" s="58" t="str">
        <f>IF(ISERROR(VLOOKUP(Table6[[#This Row],[APPL_ID]],Sheet1!$C$2:$C$9,1,FALSE)),"","Y")</f>
        <v/>
      </c>
      <c r="D822" s="58" t="str">
        <f>IF(COUNTA(#REF!)&gt;0,"","Y")</f>
        <v/>
      </c>
      <c r="E822" t="s">
        <v>1531</v>
      </c>
      <c r="F822" t="s">
        <v>1532</v>
      </c>
      <c r="G822" t="s">
        <v>773</v>
      </c>
      <c r="H822">
        <v>0</v>
      </c>
      <c r="I822">
        <v>1</v>
      </c>
      <c r="J822">
        <v>1</v>
      </c>
      <c r="K822">
        <v>1</v>
      </c>
      <c r="L822">
        <v>1</v>
      </c>
      <c r="M822">
        <v>1</v>
      </c>
      <c r="N822">
        <v>1</v>
      </c>
      <c r="O822">
        <v>1</v>
      </c>
      <c r="P822">
        <v>0</v>
      </c>
      <c r="Q822">
        <v>0</v>
      </c>
      <c r="R822">
        <v>0</v>
      </c>
      <c r="S822">
        <v>0</v>
      </c>
    </row>
    <row r="823" spans="1:19" x14ac:dyDescent="0.25">
      <c r="A823" t="s">
        <v>1130</v>
      </c>
      <c r="B823" t="str">
        <f>IF(ISERROR(VLOOKUP(Table6[[#This Row],[APPL_ID]],IO_Riparian[APP_ID],1,FALSE)),"","Y")</f>
        <v>Y</v>
      </c>
      <c r="C823" s="58" t="str">
        <f>IF(ISERROR(VLOOKUP(Table6[[#This Row],[APPL_ID]],Sheet1!$C$2:$C$9,1,FALSE)),"","Y")</f>
        <v/>
      </c>
      <c r="D823" s="58" t="str">
        <f>IF(COUNTA(#REF!)&gt;0,"","Y")</f>
        <v/>
      </c>
      <c r="E823" t="s">
        <v>1531</v>
      </c>
      <c r="F823" t="s">
        <v>1532</v>
      </c>
      <c r="G823" t="s">
        <v>773</v>
      </c>
      <c r="H823">
        <v>0</v>
      </c>
      <c r="I823">
        <v>1</v>
      </c>
      <c r="J823">
        <v>1</v>
      </c>
      <c r="K823">
        <v>1</v>
      </c>
      <c r="L823">
        <v>1</v>
      </c>
      <c r="M823">
        <v>1</v>
      </c>
      <c r="N823">
        <v>1</v>
      </c>
      <c r="O823">
        <v>1</v>
      </c>
      <c r="P823">
        <v>0</v>
      </c>
      <c r="Q823">
        <v>0</v>
      </c>
      <c r="R823">
        <v>0</v>
      </c>
      <c r="S823">
        <v>0</v>
      </c>
    </row>
    <row r="824" spans="1:19" x14ac:dyDescent="0.25">
      <c r="A824" t="s">
        <v>1184</v>
      </c>
      <c r="B824" t="str">
        <f>IF(ISERROR(VLOOKUP(Table6[[#This Row],[APPL_ID]],IO_Riparian[APP_ID],1,FALSE)),"","Y")</f>
        <v>Y</v>
      </c>
      <c r="C824" s="58" t="str">
        <f>IF(ISERROR(VLOOKUP(Table6[[#This Row],[APPL_ID]],Sheet1!$C$2:$C$9,1,FALSE)),"","Y")</f>
        <v/>
      </c>
      <c r="D824" s="58" t="str">
        <f>IF(COUNTA(#REF!)&gt;0,"","Y")</f>
        <v/>
      </c>
      <c r="E824" t="s">
        <v>1531</v>
      </c>
      <c r="F824" t="s">
        <v>1532</v>
      </c>
      <c r="G824" t="s">
        <v>773</v>
      </c>
      <c r="H824">
        <v>0</v>
      </c>
      <c r="I824">
        <v>1</v>
      </c>
      <c r="J824">
        <v>1</v>
      </c>
      <c r="K824">
        <v>1</v>
      </c>
      <c r="L824">
        <v>1</v>
      </c>
      <c r="M824">
        <v>1</v>
      </c>
      <c r="N824">
        <v>1</v>
      </c>
      <c r="O824">
        <v>1</v>
      </c>
      <c r="P824">
        <v>0</v>
      </c>
      <c r="Q824">
        <v>0</v>
      </c>
      <c r="R824">
        <v>0</v>
      </c>
      <c r="S824">
        <v>0</v>
      </c>
    </row>
    <row r="825" spans="1:19" x14ac:dyDescent="0.25">
      <c r="A825" t="s">
        <v>1180</v>
      </c>
      <c r="B825" t="str">
        <f>IF(ISERROR(VLOOKUP(Table6[[#This Row],[APPL_ID]],IO_Riparian[APP_ID],1,FALSE)),"","Y")</f>
        <v>Y</v>
      </c>
      <c r="C825" s="58" t="str">
        <f>IF(ISERROR(VLOOKUP(Table6[[#This Row],[APPL_ID]],Sheet1!$C$2:$C$9,1,FALSE)),"","Y")</f>
        <v/>
      </c>
      <c r="D825" s="58" t="str">
        <f>IF(COUNTA(#REF!)&gt;0,"","Y")</f>
        <v/>
      </c>
      <c r="E825" t="s">
        <v>1531</v>
      </c>
      <c r="F825" t="s">
        <v>1532</v>
      </c>
      <c r="G825" t="s">
        <v>773</v>
      </c>
      <c r="H825">
        <v>0</v>
      </c>
      <c r="I825">
        <v>1</v>
      </c>
      <c r="J825">
        <v>1</v>
      </c>
      <c r="K825">
        <v>1</v>
      </c>
      <c r="L825">
        <v>1</v>
      </c>
      <c r="M825">
        <v>1</v>
      </c>
      <c r="N825">
        <v>1</v>
      </c>
      <c r="O825">
        <v>1</v>
      </c>
      <c r="P825">
        <v>0</v>
      </c>
      <c r="Q825">
        <v>0</v>
      </c>
      <c r="R825">
        <v>0</v>
      </c>
      <c r="S825">
        <v>0</v>
      </c>
    </row>
    <row r="826" spans="1:19" x14ac:dyDescent="0.25">
      <c r="A826" t="s">
        <v>1175</v>
      </c>
      <c r="B826" t="str">
        <f>IF(ISERROR(VLOOKUP(Table6[[#This Row],[APPL_ID]],IO_Riparian[APP_ID],1,FALSE)),"","Y")</f>
        <v>Y</v>
      </c>
      <c r="C826" s="58" t="str">
        <f>IF(ISERROR(VLOOKUP(Table6[[#This Row],[APPL_ID]],Sheet1!$C$2:$C$9,1,FALSE)),"","Y")</f>
        <v/>
      </c>
      <c r="D826" s="58" t="str">
        <f>IF(COUNTA(#REF!)&gt;0,"","Y")</f>
        <v/>
      </c>
      <c r="E826" t="s">
        <v>1531</v>
      </c>
      <c r="F826" t="s">
        <v>1532</v>
      </c>
      <c r="G826" t="s">
        <v>773</v>
      </c>
      <c r="H826">
        <v>0</v>
      </c>
      <c r="I826">
        <v>1</v>
      </c>
      <c r="J826">
        <v>1</v>
      </c>
      <c r="K826">
        <v>1</v>
      </c>
      <c r="L826">
        <v>1</v>
      </c>
      <c r="M826">
        <v>1</v>
      </c>
      <c r="N826">
        <v>1</v>
      </c>
      <c r="O826">
        <v>1</v>
      </c>
      <c r="P826">
        <v>0</v>
      </c>
      <c r="Q826">
        <v>0</v>
      </c>
      <c r="R826">
        <v>0</v>
      </c>
      <c r="S826">
        <v>0</v>
      </c>
    </row>
    <row r="827" spans="1:19" x14ac:dyDescent="0.25">
      <c r="A827" t="s">
        <v>1165</v>
      </c>
      <c r="B827" t="str">
        <f>IF(ISERROR(VLOOKUP(Table6[[#This Row],[APPL_ID]],IO_Riparian[APP_ID],1,FALSE)),"","Y")</f>
        <v>Y</v>
      </c>
      <c r="C827" s="58" t="str">
        <f>IF(ISERROR(VLOOKUP(Table6[[#This Row],[APPL_ID]],Sheet1!$C$2:$C$9,1,FALSE)),"","Y")</f>
        <v/>
      </c>
      <c r="D827" s="58" t="str">
        <f>IF(COUNTA(#REF!)&gt;0,"","Y")</f>
        <v/>
      </c>
      <c r="E827" t="s">
        <v>1531</v>
      </c>
      <c r="F827" t="s">
        <v>1532</v>
      </c>
      <c r="G827" t="s">
        <v>766</v>
      </c>
      <c r="H827">
        <v>0</v>
      </c>
      <c r="I827">
        <v>1</v>
      </c>
      <c r="J827">
        <v>1</v>
      </c>
      <c r="K827">
        <v>1</v>
      </c>
      <c r="L827">
        <v>1</v>
      </c>
      <c r="M827">
        <v>1</v>
      </c>
      <c r="N827">
        <v>1</v>
      </c>
      <c r="O827">
        <v>1</v>
      </c>
      <c r="P827">
        <v>0</v>
      </c>
      <c r="Q827">
        <v>0</v>
      </c>
      <c r="R827">
        <v>0</v>
      </c>
      <c r="S827">
        <v>0</v>
      </c>
    </row>
    <row r="828" spans="1:19" x14ac:dyDescent="0.25">
      <c r="A828" t="s">
        <v>1149</v>
      </c>
      <c r="B828" t="str">
        <f>IF(ISERROR(VLOOKUP(Table6[[#This Row],[APPL_ID]],IO_Riparian[APP_ID],1,FALSE)),"","Y")</f>
        <v>Y</v>
      </c>
      <c r="C828" s="58" t="str">
        <f>IF(ISERROR(VLOOKUP(Table6[[#This Row],[APPL_ID]],Sheet1!$C$2:$C$9,1,FALSE)),"","Y")</f>
        <v/>
      </c>
      <c r="D828" s="58" t="str">
        <f>IF(COUNTA(#REF!)&gt;0,"","Y")</f>
        <v/>
      </c>
      <c r="E828" t="s">
        <v>1531</v>
      </c>
      <c r="F828" t="s">
        <v>1532</v>
      </c>
      <c r="G828" t="s">
        <v>766</v>
      </c>
      <c r="H828">
        <v>0</v>
      </c>
      <c r="I828">
        <v>1</v>
      </c>
      <c r="J828">
        <v>1</v>
      </c>
      <c r="K828">
        <v>1</v>
      </c>
      <c r="L828">
        <v>1</v>
      </c>
      <c r="M828">
        <v>1</v>
      </c>
      <c r="N828">
        <v>1</v>
      </c>
      <c r="O828">
        <v>1</v>
      </c>
      <c r="P828">
        <v>0</v>
      </c>
      <c r="Q828">
        <v>0</v>
      </c>
      <c r="R828">
        <v>0</v>
      </c>
      <c r="S828">
        <v>0</v>
      </c>
    </row>
    <row r="829" spans="1:19" x14ac:dyDescent="0.25">
      <c r="A829" t="s">
        <v>1159</v>
      </c>
      <c r="B829" t="str">
        <f>IF(ISERROR(VLOOKUP(Table6[[#This Row],[APPL_ID]],IO_Riparian[APP_ID],1,FALSE)),"","Y")</f>
        <v>Y</v>
      </c>
      <c r="C829" s="58" t="str">
        <f>IF(ISERROR(VLOOKUP(Table6[[#This Row],[APPL_ID]],Sheet1!$C$2:$C$9,1,FALSE)),"","Y")</f>
        <v/>
      </c>
      <c r="D829" s="58" t="str">
        <f>IF(COUNTA(#REF!)&gt;0,"","Y")</f>
        <v/>
      </c>
      <c r="E829" t="s">
        <v>1531</v>
      </c>
      <c r="F829" t="s">
        <v>1532</v>
      </c>
      <c r="G829" t="s">
        <v>766</v>
      </c>
      <c r="H829">
        <v>0</v>
      </c>
      <c r="I829">
        <v>1</v>
      </c>
      <c r="J829">
        <v>1</v>
      </c>
      <c r="K829">
        <v>1</v>
      </c>
      <c r="L829">
        <v>1</v>
      </c>
      <c r="M829">
        <v>1</v>
      </c>
      <c r="N829">
        <v>1</v>
      </c>
      <c r="O829">
        <v>1</v>
      </c>
      <c r="P829">
        <v>0</v>
      </c>
      <c r="Q829">
        <v>0</v>
      </c>
      <c r="R829">
        <v>0</v>
      </c>
      <c r="S829">
        <v>0</v>
      </c>
    </row>
    <row r="830" spans="1:19" x14ac:dyDescent="0.25">
      <c r="A830" t="s">
        <v>1154</v>
      </c>
      <c r="B830" t="str">
        <f>IF(ISERROR(VLOOKUP(Table6[[#This Row],[APPL_ID]],IO_Riparian[APP_ID],1,FALSE)),"","Y")</f>
        <v>Y</v>
      </c>
      <c r="C830" s="58" t="str">
        <f>IF(ISERROR(VLOOKUP(Table6[[#This Row],[APPL_ID]],Sheet1!$C$2:$C$9,1,FALSE)),"","Y")</f>
        <v/>
      </c>
      <c r="D830" s="58" t="str">
        <f>IF(COUNTA(#REF!)&gt;0,"","Y")</f>
        <v/>
      </c>
      <c r="E830" t="s">
        <v>1531</v>
      </c>
      <c r="F830" t="s">
        <v>1532</v>
      </c>
      <c r="G830" t="s">
        <v>766</v>
      </c>
      <c r="H830">
        <v>0</v>
      </c>
      <c r="I830">
        <v>1</v>
      </c>
      <c r="J830">
        <v>1</v>
      </c>
      <c r="K830">
        <v>1</v>
      </c>
      <c r="L830">
        <v>1</v>
      </c>
      <c r="M830">
        <v>1</v>
      </c>
      <c r="N830">
        <v>1</v>
      </c>
      <c r="O830">
        <v>1</v>
      </c>
      <c r="P830">
        <v>0</v>
      </c>
      <c r="Q830">
        <v>0</v>
      </c>
      <c r="R830">
        <v>0</v>
      </c>
      <c r="S830">
        <v>0</v>
      </c>
    </row>
    <row r="831" spans="1:19" x14ac:dyDescent="0.25">
      <c r="A831" t="s">
        <v>1172</v>
      </c>
      <c r="B831" t="str">
        <f>IF(ISERROR(VLOOKUP(Table6[[#This Row],[APPL_ID]],IO_Riparian[APP_ID],1,FALSE)),"","Y")</f>
        <v>Y</v>
      </c>
      <c r="C831" s="58" t="str">
        <f>IF(ISERROR(VLOOKUP(Table6[[#This Row],[APPL_ID]],Sheet1!$C$2:$C$9,1,FALSE)),"","Y")</f>
        <v/>
      </c>
      <c r="D831" s="58" t="str">
        <f>IF(COUNTA(#REF!)&gt;0,"","Y")</f>
        <v/>
      </c>
      <c r="E831" t="s">
        <v>1531</v>
      </c>
      <c r="F831" t="s">
        <v>1532</v>
      </c>
      <c r="G831" t="s">
        <v>773</v>
      </c>
      <c r="H831">
        <v>0</v>
      </c>
      <c r="I831">
        <v>1</v>
      </c>
      <c r="J831">
        <v>1</v>
      </c>
      <c r="K831">
        <v>1</v>
      </c>
      <c r="L831">
        <v>1</v>
      </c>
      <c r="M831">
        <v>1</v>
      </c>
      <c r="N831">
        <v>1</v>
      </c>
      <c r="O831">
        <v>1</v>
      </c>
      <c r="P831">
        <v>0</v>
      </c>
      <c r="Q831">
        <v>0</v>
      </c>
      <c r="R831">
        <v>0</v>
      </c>
      <c r="S831">
        <v>0</v>
      </c>
    </row>
    <row r="832" spans="1:19" x14ac:dyDescent="0.25">
      <c r="A832" t="s">
        <v>892</v>
      </c>
      <c r="B832" t="str">
        <f>IF(ISERROR(VLOOKUP(Table6[[#This Row],[APPL_ID]],IO_Riparian[APP_ID],1,FALSE)),"","Y")</f>
        <v>Y</v>
      </c>
      <c r="C832" s="58" t="str">
        <f>IF(ISERROR(VLOOKUP(Table6[[#This Row],[APPL_ID]],Sheet1!$C$2:$C$9,1,FALSE)),"","Y")</f>
        <v/>
      </c>
      <c r="D832" s="58" t="str">
        <f>IF(COUNTA(#REF!)&gt;0,"","Y")</f>
        <v/>
      </c>
      <c r="E832" t="s">
        <v>1531</v>
      </c>
      <c r="F832" t="s">
        <v>1532</v>
      </c>
      <c r="G832" t="s">
        <v>773</v>
      </c>
      <c r="H832">
        <v>0</v>
      </c>
      <c r="I832">
        <v>1</v>
      </c>
      <c r="J832">
        <v>1</v>
      </c>
      <c r="K832">
        <v>1</v>
      </c>
      <c r="L832">
        <v>1</v>
      </c>
      <c r="M832">
        <v>1</v>
      </c>
      <c r="N832">
        <v>1</v>
      </c>
      <c r="O832">
        <v>1</v>
      </c>
      <c r="P832">
        <v>0</v>
      </c>
      <c r="Q832">
        <v>0</v>
      </c>
      <c r="R832">
        <v>0</v>
      </c>
      <c r="S832">
        <v>0</v>
      </c>
    </row>
    <row r="833" spans="1:19" x14ac:dyDescent="0.25">
      <c r="A833" t="s">
        <v>898</v>
      </c>
      <c r="B833" t="str">
        <f>IF(ISERROR(VLOOKUP(Table6[[#This Row],[APPL_ID]],IO_Riparian[APP_ID],1,FALSE)),"","Y")</f>
        <v>Y</v>
      </c>
      <c r="C833" s="58" t="str">
        <f>IF(ISERROR(VLOOKUP(Table6[[#This Row],[APPL_ID]],Sheet1!$C$2:$C$9,1,FALSE)),"","Y")</f>
        <v/>
      </c>
      <c r="D833" s="58" t="str">
        <f>IF(COUNTA(#REF!)&gt;0,"","Y")</f>
        <v/>
      </c>
      <c r="E833" t="s">
        <v>1531</v>
      </c>
      <c r="F833" t="s">
        <v>1532</v>
      </c>
      <c r="G833" t="s">
        <v>773</v>
      </c>
      <c r="H833">
        <v>0</v>
      </c>
      <c r="I833">
        <v>1</v>
      </c>
      <c r="J833">
        <v>1</v>
      </c>
      <c r="K833">
        <v>1</v>
      </c>
      <c r="L833">
        <v>1</v>
      </c>
      <c r="M833">
        <v>1</v>
      </c>
      <c r="N833">
        <v>1</v>
      </c>
      <c r="O833">
        <v>0</v>
      </c>
      <c r="P833">
        <v>0</v>
      </c>
      <c r="Q833">
        <v>0</v>
      </c>
      <c r="R833">
        <v>0</v>
      </c>
      <c r="S833">
        <v>0</v>
      </c>
    </row>
    <row r="834" spans="1:19" x14ac:dyDescent="0.25">
      <c r="A834" t="s">
        <v>1148</v>
      </c>
      <c r="B834" t="str">
        <f>IF(ISERROR(VLOOKUP(Table6[[#This Row],[APPL_ID]],IO_Riparian[APP_ID],1,FALSE)),"","Y")</f>
        <v>Y</v>
      </c>
      <c r="C834" s="58" t="str">
        <f>IF(ISERROR(VLOOKUP(Table6[[#This Row],[APPL_ID]],Sheet1!$C$2:$C$9,1,FALSE)),"","Y")</f>
        <v/>
      </c>
      <c r="D834" s="58" t="str">
        <f>IF(COUNTA(#REF!)&gt;0,"","Y")</f>
        <v/>
      </c>
      <c r="E834" t="s">
        <v>1531</v>
      </c>
      <c r="F834" t="s">
        <v>1532</v>
      </c>
      <c r="G834" t="s">
        <v>766</v>
      </c>
      <c r="H834">
        <v>0</v>
      </c>
      <c r="I834">
        <v>1</v>
      </c>
      <c r="J834">
        <v>1</v>
      </c>
      <c r="K834">
        <v>1</v>
      </c>
      <c r="L834">
        <v>1</v>
      </c>
      <c r="M834">
        <v>1</v>
      </c>
      <c r="N834">
        <v>1</v>
      </c>
      <c r="O834">
        <v>1</v>
      </c>
      <c r="P834">
        <v>0</v>
      </c>
      <c r="Q834">
        <v>0</v>
      </c>
      <c r="R834">
        <v>0</v>
      </c>
      <c r="S834">
        <v>0</v>
      </c>
    </row>
    <row r="835" spans="1:19" x14ac:dyDescent="0.25">
      <c r="A835" t="s">
        <v>884</v>
      </c>
      <c r="B835" t="str">
        <f>IF(ISERROR(VLOOKUP(Table6[[#This Row],[APPL_ID]],IO_Riparian[APP_ID],1,FALSE)),"","Y")</f>
        <v>Y</v>
      </c>
      <c r="C835" s="58" t="str">
        <f>IF(ISERROR(VLOOKUP(Table6[[#This Row],[APPL_ID]],Sheet1!$C$2:$C$9,1,FALSE)),"","Y")</f>
        <v/>
      </c>
      <c r="D835" s="58" t="str">
        <f>IF(COUNTA(#REF!)&gt;0,"","Y")</f>
        <v/>
      </c>
      <c r="E835" t="s">
        <v>1531</v>
      </c>
      <c r="F835" t="s">
        <v>1532</v>
      </c>
      <c r="G835" t="s">
        <v>766</v>
      </c>
      <c r="H835">
        <v>0</v>
      </c>
      <c r="I835">
        <v>1</v>
      </c>
      <c r="J835">
        <v>1</v>
      </c>
      <c r="K835">
        <v>1</v>
      </c>
      <c r="L835">
        <v>1</v>
      </c>
      <c r="M835">
        <v>1</v>
      </c>
      <c r="N835">
        <v>1</v>
      </c>
      <c r="O835">
        <v>1</v>
      </c>
      <c r="P835">
        <v>0</v>
      </c>
      <c r="Q835">
        <v>0</v>
      </c>
      <c r="R835">
        <v>0</v>
      </c>
      <c r="S835">
        <v>0</v>
      </c>
    </row>
    <row r="836" spans="1:19" x14ac:dyDescent="0.25">
      <c r="A836" t="s">
        <v>916</v>
      </c>
      <c r="B836" t="str">
        <f>IF(ISERROR(VLOOKUP(Table6[[#This Row],[APPL_ID]],IO_Riparian[APP_ID],1,FALSE)),"","Y")</f>
        <v>Y</v>
      </c>
      <c r="C836" s="58" t="str">
        <f>IF(ISERROR(VLOOKUP(Table6[[#This Row],[APPL_ID]],Sheet1!$C$2:$C$9,1,FALSE)),"","Y")</f>
        <v/>
      </c>
      <c r="D836" s="58" t="str">
        <f>IF(COUNTA(#REF!)&gt;0,"","Y")</f>
        <v/>
      </c>
      <c r="E836" t="s">
        <v>1531</v>
      </c>
      <c r="F836" t="s">
        <v>1532</v>
      </c>
      <c r="G836" t="s">
        <v>766</v>
      </c>
      <c r="H836">
        <v>0</v>
      </c>
      <c r="I836">
        <v>1</v>
      </c>
      <c r="J836">
        <v>1</v>
      </c>
      <c r="K836">
        <v>1</v>
      </c>
      <c r="L836">
        <v>1</v>
      </c>
      <c r="M836">
        <v>1</v>
      </c>
      <c r="N836">
        <v>1</v>
      </c>
      <c r="O836">
        <v>1</v>
      </c>
      <c r="P836">
        <v>0</v>
      </c>
      <c r="Q836">
        <v>0</v>
      </c>
      <c r="R836">
        <v>0</v>
      </c>
      <c r="S836">
        <v>0</v>
      </c>
    </row>
    <row r="837" spans="1:19" x14ac:dyDescent="0.25">
      <c r="A837" t="s">
        <v>921</v>
      </c>
      <c r="B837" t="str">
        <f>IF(ISERROR(VLOOKUP(Table6[[#This Row],[APPL_ID]],IO_Riparian[APP_ID],1,FALSE)),"","Y")</f>
        <v>Y</v>
      </c>
      <c r="C837" s="58" t="str">
        <f>IF(ISERROR(VLOOKUP(Table6[[#This Row],[APPL_ID]],Sheet1!$C$2:$C$9,1,FALSE)),"","Y")</f>
        <v/>
      </c>
      <c r="D837" s="58" t="str">
        <f>IF(COUNTA(#REF!)&gt;0,"","Y")</f>
        <v/>
      </c>
      <c r="E837" t="s">
        <v>1531</v>
      </c>
      <c r="F837" t="s">
        <v>1532</v>
      </c>
      <c r="G837" t="s">
        <v>766</v>
      </c>
      <c r="H837">
        <v>0</v>
      </c>
      <c r="I837">
        <v>1</v>
      </c>
      <c r="J837">
        <v>1</v>
      </c>
      <c r="K837">
        <v>1</v>
      </c>
      <c r="L837">
        <v>1</v>
      </c>
      <c r="M837">
        <v>1</v>
      </c>
      <c r="N837">
        <v>1</v>
      </c>
      <c r="O837">
        <v>1</v>
      </c>
      <c r="P837">
        <v>0</v>
      </c>
      <c r="Q837">
        <v>0</v>
      </c>
      <c r="R837">
        <v>0</v>
      </c>
      <c r="S837">
        <v>0</v>
      </c>
    </row>
    <row r="838" spans="1:19" x14ac:dyDescent="0.25">
      <c r="A838" t="s">
        <v>914</v>
      </c>
      <c r="B838" t="str">
        <f>IF(ISERROR(VLOOKUP(Table6[[#This Row],[APPL_ID]],IO_Riparian[APP_ID],1,FALSE)),"","Y")</f>
        <v>Y</v>
      </c>
      <c r="C838" s="58" t="str">
        <f>IF(ISERROR(VLOOKUP(Table6[[#This Row],[APPL_ID]],Sheet1!$C$2:$C$9,1,FALSE)),"","Y")</f>
        <v/>
      </c>
      <c r="D838" s="58" t="str">
        <f>IF(COUNTA(#REF!)&gt;0,"","Y")</f>
        <v/>
      </c>
      <c r="E838" t="s">
        <v>1531</v>
      </c>
      <c r="F838" t="s">
        <v>1532</v>
      </c>
      <c r="G838" t="s">
        <v>766</v>
      </c>
      <c r="H838">
        <v>0</v>
      </c>
      <c r="I838">
        <v>1</v>
      </c>
      <c r="J838">
        <v>1</v>
      </c>
      <c r="K838">
        <v>1</v>
      </c>
      <c r="L838">
        <v>1</v>
      </c>
      <c r="M838">
        <v>1</v>
      </c>
      <c r="N838">
        <v>1</v>
      </c>
      <c r="O838">
        <v>1</v>
      </c>
      <c r="P838">
        <v>0</v>
      </c>
      <c r="Q838">
        <v>0</v>
      </c>
      <c r="R838">
        <v>0</v>
      </c>
      <c r="S838">
        <v>0</v>
      </c>
    </row>
    <row r="839" spans="1:19" x14ac:dyDescent="0.25">
      <c r="A839" t="s">
        <v>879</v>
      </c>
      <c r="B839" t="str">
        <f>IF(ISERROR(VLOOKUP(Table6[[#This Row],[APPL_ID]],IO_Riparian[APP_ID],1,FALSE)),"","Y")</f>
        <v>Y</v>
      </c>
      <c r="C839" s="58" t="str">
        <f>IF(ISERROR(VLOOKUP(Table6[[#This Row],[APPL_ID]],Sheet1!$C$2:$C$9,1,FALSE)),"","Y")</f>
        <v/>
      </c>
      <c r="D839" s="58" t="str">
        <f>IF(COUNTA(#REF!)&gt;0,"","Y")</f>
        <v/>
      </c>
      <c r="E839" t="s">
        <v>1531</v>
      </c>
      <c r="F839" t="s">
        <v>1532</v>
      </c>
      <c r="G839" t="s">
        <v>766</v>
      </c>
      <c r="H839">
        <v>0</v>
      </c>
      <c r="I839">
        <v>1</v>
      </c>
      <c r="J839">
        <v>1</v>
      </c>
      <c r="K839">
        <v>1</v>
      </c>
      <c r="L839">
        <v>1</v>
      </c>
      <c r="M839">
        <v>1</v>
      </c>
      <c r="N839">
        <v>1</v>
      </c>
      <c r="O839">
        <v>1</v>
      </c>
      <c r="P839">
        <v>0</v>
      </c>
      <c r="Q839">
        <v>0</v>
      </c>
      <c r="R839">
        <v>0</v>
      </c>
      <c r="S839">
        <v>0</v>
      </c>
    </row>
    <row r="840" spans="1:19" x14ac:dyDescent="0.25">
      <c r="A840" t="s">
        <v>665</v>
      </c>
      <c r="B840" t="str">
        <f>IF(ISERROR(VLOOKUP(Table6[[#This Row],[APPL_ID]],IO_Riparian[APP_ID],1,FALSE)),"","Y")</f>
        <v>Y</v>
      </c>
      <c r="C840" s="58" t="str">
        <f>IF(ISERROR(VLOOKUP(Table6[[#This Row],[APPL_ID]],Sheet1!$C$2:$C$9,1,FALSE)),"","Y")</f>
        <v/>
      </c>
      <c r="D840" s="58" t="str">
        <f>IF(COUNTA(#REF!)&gt;0,"","Y")</f>
        <v/>
      </c>
      <c r="E840" t="s">
        <v>1531</v>
      </c>
      <c r="F840" t="s">
        <v>1533</v>
      </c>
      <c r="G840" t="s">
        <v>666</v>
      </c>
      <c r="H840">
        <v>0</v>
      </c>
      <c r="I840">
        <v>0</v>
      </c>
      <c r="J840">
        <v>0</v>
      </c>
      <c r="K840">
        <v>145</v>
      </c>
      <c r="L840">
        <v>118.58</v>
      </c>
      <c r="M840">
        <v>162.40600000000001</v>
      </c>
      <c r="N840">
        <v>152.155</v>
      </c>
      <c r="O840">
        <v>130.18199999999999</v>
      </c>
      <c r="P840">
        <v>0</v>
      </c>
      <c r="Q840">
        <v>0</v>
      </c>
      <c r="R840">
        <v>0</v>
      </c>
      <c r="S840">
        <v>0</v>
      </c>
    </row>
    <row r="841" spans="1:19" x14ac:dyDescent="0.25">
      <c r="A841" t="s">
        <v>1344</v>
      </c>
      <c r="B841" t="str">
        <f>IF(ISERROR(VLOOKUP(Table6[[#This Row],[APPL_ID]],IO_Riparian[APP_ID],1,FALSE)),"","Y")</f>
        <v>Y</v>
      </c>
      <c r="C841" s="58" t="str">
        <f>IF(ISERROR(VLOOKUP(Table6[[#This Row],[APPL_ID]],Sheet1!$C$2:$C$9,1,FALSE)),"","Y")</f>
        <v/>
      </c>
      <c r="D841" s="58" t="str">
        <f>IF(COUNTA(#REF!)&gt;0,"","Y")</f>
        <v/>
      </c>
      <c r="E841" t="s">
        <v>1531</v>
      </c>
      <c r="F841" t="s">
        <v>1533</v>
      </c>
      <c r="G841" t="s">
        <v>1345</v>
      </c>
    </row>
    <row r="842" spans="1:19" x14ac:dyDescent="0.25">
      <c r="A842" t="s">
        <v>231</v>
      </c>
      <c r="B842" t="str">
        <f>IF(ISERROR(VLOOKUP(Table6[[#This Row],[APPL_ID]],IO_Riparian[APP_ID],1,FALSE)),"","Y")</f>
        <v>Y</v>
      </c>
      <c r="C842" s="58" t="str">
        <f>IF(ISERROR(VLOOKUP(Table6[[#This Row],[APPL_ID]],Sheet1!$C$2:$C$9,1,FALSE)),"","Y")</f>
        <v/>
      </c>
      <c r="D842" s="58" t="str">
        <f>IF(COUNTA(#REF!)&gt;0,"","Y")</f>
        <v/>
      </c>
      <c r="E842" t="s">
        <v>1531</v>
      </c>
      <c r="F842" t="s">
        <v>1532</v>
      </c>
      <c r="G842" t="s">
        <v>232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1</v>
      </c>
      <c r="N842">
        <v>1</v>
      </c>
      <c r="O842">
        <v>0</v>
      </c>
      <c r="P842">
        <v>0</v>
      </c>
      <c r="Q842">
        <v>0</v>
      </c>
      <c r="R842">
        <v>0</v>
      </c>
      <c r="S842">
        <v>0</v>
      </c>
    </row>
    <row r="843" spans="1:19" x14ac:dyDescent="0.25">
      <c r="A843" t="s">
        <v>233</v>
      </c>
      <c r="B843" t="str">
        <f>IF(ISERROR(VLOOKUP(Table6[[#This Row],[APPL_ID]],IO_Riparian[APP_ID],1,FALSE)),"","Y")</f>
        <v>Y</v>
      </c>
      <c r="C843" s="58" t="str">
        <f>IF(ISERROR(VLOOKUP(Table6[[#This Row],[APPL_ID]],Sheet1!$C$2:$C$9,1,FALSE)),"","Y")</f>
        <v/>
      </c>
      <c r="D843" s="58" t="str">
        <f>IF(COUNTA(#REF!)&gt;0,"","Y")</f>
        <v/>
      </c>
      <c r="E843" t="s">
        <v>1531</v>
      </c>
      <c r="F843" t="s">
        <v>1532</v>
      </c>
      <c r="G843" t="s">
        <v>232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1</v>
      </c>
      <c r="N843">
        <v>1</v>
      </c>
      <c r="O843">
        <v>0</v>
      </c>
      <c r="P843">
        <v>0</v>
      </c>
      <c r="Q843">
        <v>0</v>
      </c>
      <c r="R843">
        <v>0</v>
      </c>
      <c r="S843">
        <v>0</v>
      </c>
    </row>
    <row r="844" spans="1:19" x14ac:dyDescent="0.25">
      <c r="A844" t="s">
        <v>229</v>
      </c>
      <c r="B844" t="str">
        <f>IF(ISERROR(VLOOKUP(Table6[[#This Row],[APPL_ID]],IO_Riparian[APP_ID],1,FALSE)),"","Y")</f>
        <v>Y</v>
      </c>
      <c r="C844" s="58" t="str">
        <f>IF(ISERROR(VLOOKUP(Table6[[#This Row],[APPL_ID]],Sheet1!$C$2:$C$9,1,FALSE)),"","Y")</f>
        <v/>
      </c>
      <c r="D844" s="58" t="str">
        <f>IF(COUNTA(#REF!)&gt;0,"","Y")</f>
        <v/>
      </c>
      <c r="E844" t="s">
        <v>1531</v>
      </c>
      <c r="F844" t="s">
        <v>1532</v>
      </c>
      <c r="G844" t="s">
        <v>230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1</v>
      </c>
      <c r="N844">
        <v>1</v>
      </c>
      <c r="O844">
        <v>0</v>
      </c>
      <c r="P844">
        <v>0</v>
      </c>
      <c r="Q844">
        <v>0</v>
      </c>
      <c r="R844">
        <v>0</v>
      </c>
      <c r="S844">
        <v>0</v>
      </c>
    </row>
    <row r="845" spans="1:19" x14ac:dyDescent="0.25">
      <c r="A845" t="s">
        <v>1189</v>
      </c>
      <c r="B845" t="str">
        <f>IF(ISERROR(VLOOKUP(Table6[[#This Row],[APPL_ID]],IO_Riparian[APP_ID],1,FALSE)),"","Y")</f>
        <v>Y</v>
      </c>
      <c r="C845" s="58" t="str">
        <f>IF(ISERROR(VLOOKUP(Table6[[#This Row],[APPL_ID]],Sheet1!$C$2:$C$9,1,FALSE)),"","Y")</f>
        <v/>
      </c>
      <c r="D845" s="58" t="str">
        <f>IF(COUNTA(#REF!)&gt;0,"","Y")</f>
        <v/>
      </c>
      <c r="E845" t="s">
        <v>1531</v>
      </c>
      <c r="F845" t="s">
        <v>1533</v>
      </c>
      <c r="G845" t="s">
        <v>1076</v>
      </c>
      <c r="H845">
        <v>0</v>
      </c>
      <c r="I845">
        <v>0</v>
      </c>
      <c r="J845">
        <v>0</v>
      </c>
      <c r="K845">
        <v>0.09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</row>
    <row r="846" spans="1:19" x14ac:dyDescent="0.25">
      <c r="A846" t="s">
        <v>1133</v>
      </c>
      <c r="B846" t="str">
        <f>IF(ISERROR(VLOOKUP(Table6[[#This Row],[APPL_ID]],IO_Riparian[APP_ID],1,FALSE)),"","Y")</f>
        <v>Y</v>
      </c>
      <c r="C846" s="58" t="str">
        <f>IF(ISERROR(VLOOKUP(Table6[[#This Row],[APPL_ID]],Sheet1!$C$2:$C$9,1,FALSE)),"","Y")</f>
        <v/>
      </c>
      <c r="D846" s="58" t="str">
        <f>IF(COUNTA(#REF!)&gt;0,"","Y")</f>
        <v/>
      </c>
      <c r="E846" t="s">
        <v>1531</v>
      </c>
      <c r="F846" t="s">
        <v>1533</v>
      </c>
      <c r="G846" t="s">
        <v>1076</v>
      </c>
    </row>
    <row r="847" spans="1:19" x14ac:dyDescent="0.25">
      <c r="A847" t="s">
        <v>473</v>
      </c>
      <c r="B847" t="str">
        <f>IF(ISERROR(VLOOKUP(Table6[[#This Row],[APPL_ID]],IO_Riparian[APP_ID],1,FALSE)),"","Y")</f>
        <v>Y</v>
      </c>
      <c r="C847" s="58" t="str">
        <f>IF(ISERROR(VLOOKUP(Table6[[#This Row],[APPL_ID]],Sheet1!$C$2:$C$9,1,FALSE)),"","Y")</f>
        <v/>
      </c>
      <c r="D847" s="58" t="str">
        <f>IF(COUNTA(#REF!)&gt;0,"","Y")</f>
        <v/>
      </c>
      <c r="E847" t="s">
        <v>1531</v>
      </c>
      <c r="F847" t="s">
        <v>1532</v>
      </c>
      <c r="G847" t="s">
        <v>474</v>
      </c>
      <c r="H847">
        <v>1</v>
      </c>
      <c r="I847">
        <v>1</v>
      </c>
      <c r="J847">
        <v>1</v>
      </c>
      <c r="K847">
        <v>1</v>
      </c>
      <c r="L847">
        <v>1</v>
      </c>
      <c r="M847">
        <v>1</v>
      </c>
      <c r="N847">
        <v>1</v>
      </c>
      <c r="O847">
        <v>1</v>
      </c>
      <c r="P847">
        <v>0</v>
      </c>
      <c r="Q847">
        <v>0</v>
      </c>
      <c r="R847">
        <v>0</v>
      </c>
      <c r="S847">
        <v>0</v>
      </c>
    </row>
    <row r="848" spans="1:19" x14ac:dyDescent="0.25">
      <c r="A848" t="s">
        <v>480</v>
      </c>
      <c r="B848" t="str">
        <f>IF(ISERROR(VLOOKUP(Table6[[#This Row],[APPL_ID]],IO_Riparian[APP_ID],1,FALSE)),"","Y")</f>
        <v>Y</v>
      </c>
      <c r="C848" s="58" t="str">
        <f>IF(ISERROR(VLOOKUP(Table6[[#This Row],[APPL_ID]],Sheet1!$C$2:$C$9,1,FALSE)),"","Y")</f>
        <v/>
      </c>
      <c r="D848" s="58" t="str">
        <f>IF(COUNTA(#REF!)&gt;0,"","Y")</f>
        <v/>
      </c>
      <c r="E848" t="s">
        <v>1531</v>
      </c>
      <c r="F848" t="s">
        <v>1532</v>
      </c>
      <c r="G848" t="s">
        <v>474</v>
      </c>
      <c r="H848">
        <v>1</v>
      </c>
      <c r="I848">
        <v>1</v>
      </c>
      <c r="J848">
        <v>1</v>
      </c>
      <c r="K848">
        <v>1</v>
      </c>
      <c r="L848">
        <v>1</v>
      </c>
      <c r="M848">
        <v>1</v>
      </c>
      <c r="N848">
        <v>1</v>
      </c>
      <c r="O848">
        <v>1</v>
      </c>
      <c r="P848">
        <v>0</v>
      </c>
      <c r="Q848">
        <v>0</v>
      </c>
      <c r="R848">
        <v>0</v>
      </c>
      <c r="S848">
        <v>0</v>
      </c>
    </row>
    <row r="849" spans="1:19" x14ac:dyDescent="0.25">
      <c r="A849" t="s">
        <v>483</v>
      </c>
      <c r="B849" t="str">
        <f>IF(ISERROR(VLOOKUP(Table6[[#This Row],[APPL_ID]],IO_Riparian[APP_ID],1,FALSE)),"","Y")</f>
        <v>Y</v>
      </c>
      <c r="C849" s="58" t="str">
        <f>IF(ISERROR(VLOOKUP(Table6[[#This Row],[APPL_ID]],Sheet1!$C$2:$C$9,1,FALSE)),"","Y")</f>
        <v/>
      </c>
      <c r="D849" s="58" t="str">
        <f>IF(COUNTA(#REF!)&gt;0,"","Y")</f>
        <v/>
      </c>
      <c r="E849" t="s">
        <v>1531</v>
      </c>
      <c r="F849" t="s">
        <v>1532</v>
      </c>
      <c r="G849" t="s">
        <v>474</v>
      </c>
      <c r="H849">
        <v>1</v>
      </c>
      <c r="I849">
        <v>1</v>
      </c>
      <c r="J849">
        <v>1</v>
      </c>
      <c r="K849">
        <v>1</v>
      </c>
      <c r="L849">
        <v>1</v>
      </c>
      <c r="M849">
        <v>1</v>
      </c>
      <c r="N849">
        <v>1</v>
      </c>
      <c r="O849">
        <v>1</v>
      </c>
      <c r="P849">
        <v>0</v>
      </c>
      <c r="Q849">
        <v>0</v>
      </c>
      <c r="R849">
        <v>0</v>
      </c>
      <c r="S849">
        <v>0</v>
      </c>
    </row>
    <row r="850" spans="1:19" x14ac:dyDescent="0.25">
      <c r="A850" t="s">
        <v>493</v>
      </c>
      <c r="B850" t="str">
        <f>IF(ISERROR(VLOOKUP(Table6[[#This Row],[APPL_ID]],IO_Riparian[APP_ID],1,FALSE)),"","Y")</f>
        <v>Y</v>
      </c>
      <c r="C850" s="58" t="str">
        <f>IF(ISERROR(VLOOKUP(Table6[[#This Row],[APPL_ID]],Sheet1!$C$2:$C$9,1,FALSE)),"","Y")</f>
        <v/>
      </c>
      <c r="D850" s="58" t="str">
        <f>IF(COUNTA(#REF!)&gt;0,"","Y")</f>
        <v/>
      </c>
      <c r="E850" t="s">
        <v>1531</v>
      </c>
      <c r="F850" t="s">
        <v>1532</v>
      </c>
      <c r="G850" t="s">
        <v>474</v>
      </c>
      <c r="H850">
        <v>1</v>
      </c>
      <c r="I850">
        <v>1</v>
      </c>
      <c r="J850">
        <v>1</v>
      </c>
      <c r="K850">
        <v>1</v>
      </c>
      <c r="L850">
        <v>1</v>
      </c>
      <c r="M850">
        <v>1</v>
      </c>
      <c r="N850">
        <v>1</v>
      </c>
      <c r="O850">
        <v>1</v>
      </c>
      <c r="P850">
        <v>0</v>
      </c>
      <c r="Q850">
        <v>0</v>
      </c>
      <c r="R850">
        <v>0</v>
      </c>
      <c r="S850">
        <v>0</v>
      </c>
    </row>
    <row r="851" spans="1:19" x14ac:dyDescent="0.25">
      <c r="A851" t="s">
        <v>106</v>
      </c>
      <c r="B851" t="str">
        <f>IF(ISERROR(VLOOKUP(Table6[[#This Row],[APPL_ID]],IO_Riparian[APP_ID],1,FALSE)),"","Y")</f>
        <v>Y</v>
      </c>
      <c r="C851" s="58" t="str">
        <f>IF(ISERROR(VLOOKUP(Table6[[#This Row],[APPL_ID]],Sheet1!$C$2:$C$9,1,FALSE)),"","Y")</f>
        <v/>
      </c>
      <c r="D851" s="58" t="str">
        <f>IF(COUNTA(#REF!)&gt;0,"","Y")</f>
        <v/>
      </c>
      <c r="E851" t="s">
        <v>1531</v>
      </c>
      <c r="F851" t="s">
        <v>1532</v>
      </c>
      <c r="G851" t="s">
        <v>102</v>
      </c>
      <c r="H851">
        <v>0</v>
      </c>
      <c r="I851">
        <v>0</v>
      </c>
      <c r="J851">
        <v>0</v>
      </c>
      <c r="K851">
        <v>1</v>
      </c>
      <c r="L851">
        <v>1</v>
      </c>
      <c r="M851">
        <v>1</v>
      </c>
      <c r="N851">
        <v>1</v>
      </c>
      <c r="O851">
        <v>1</v>
      </c>
      <c r="P851">
        <v>0</v>
      </c>
      <c r="Q851">
        <v>0</v>
      </c>
      <c r="R851">
        <v>0</v>
      </c>
      <c r="S851">
        <v>0</v>
      </c>
    </row>
    <row r="852" spans="1:19" x14ac:dyDescent="0.25">
      <c r="A852" t="s">
        <v>14</v>
      </c>
      <c r="B852" t="str">
        <f>IF(ISERROR(VLOOKUP(Table6[[#This Row],[APPL_ID]],IO_Riparian[APP_ID],1,FALSE)),"","Y")</f>
        <v>Y</v>
      </c>
      <c r="C852" s="58" t="str">
        <f>IF(ISERROR(VLOOKUP(Table6[[#This Row],[APPL_ID]],Sheet1!$C$2:$C$9,1,FALSE)),"","Y")</f>
        <v/>
      </c>
      <c r="D852" s="58" t="str">
        <f>IF(COUNTA(#REF!)&gt;0,"","Y")</f>
        <v/>
      </c>
      <c r="E852" t="s">
        <v>1531</v>
      </c>
      <c r="F852" t="s">
        <v>1532</v>
      </c>
      <c r="G852" t="s">
        <v>15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</row>
    <row r="853" spans="1:19" x14ac:dyDescent="0.25">
      <c r="A853" t="s">
        <v>1256</v>
      </c>
      <c r="B853" t="str">
        <f>IF(ISERROR(VLOOKUP(Table6[[#This Row],[APPL_ID]],IO_Riparian[APP_ID],1,FALSE)),"","Y")</f>
        <v>Y</v>
      </c>
      <c r="C853" s="58" t="str">
        <f>IF(ISERROR(VLOOKUP(Table6[[#This Row],[APPL_ID]],Sheet1!$C$2:$C$9,1,FALSE)),"","Y")</f>
        <v/>
      </c>
      <c r="D853" s="58" t="str">
        <f>IF(COUNTA(#REF!)&gt;0,"","Y")</f>
        <v/>
      </c>
      <c r="E853" t="s">
        <v>1531</v>
      </c>
      <c r="F853" t="s">
        <v>1533</v>
      </c>
      <c r="G853" t="s">
        <v>1251</v>
      </c>
      <c r="H853">
        <v>0</v>
      </c>
      <c r="I853">
        <v>0</v>
      </c>
      <c r="J853">
        <v>1</v>
      </c>
      <c r="K853">
        <v>1</v>
      </c>
      <c r="L853">
        <v>1</v>
      </c>
      <c r="M853">
        <v>1</v>
      </c>
      <c r="N853">
        <v>1</v>
      </c>
      <c r="O853">
        <v>1</v>
      </c>
      <c r="P853">
        <v>0</v>
      </c>
      <c r="Q853">
        <v>0</v>
      </c>
      <c r="R853">
        <v>0</v>
      </c>
      <c r="S853">
        <v>0</v>
      </c>
    </row>
    <row r="854" spans="1:19" x14ac:dyDescent="0.25">
      <c r="A854" t="s">
        <v>1096</v>
      </c>
      <c r="B854" t="str">
        <f>IF(ISERROR(VLOOKUP(Table6[[#This Row],[APPL_ID]],IO_Riparian[APP_ID],1,FALSE)),"","Y")</f>
        <v>Y</v>
      </c>
      <c r="C854" s="58" t="str">
        <f>IF(ISERROR(VLOOKUP(Table6[[#This Row],[APPL_ID]],Sheet1!$C$2:$C$9,1,FALSE)),"","Y")</f>
        <v/>
      </c>
      <c r="D854" s="58" t="str">
        <f>IF(COUNTA(#REF!)&gt;0,"","Y")</f>
        <v/>
      </c>
      <c r="E854" t="s">
        <v>1531</v>
      </c>
      <c r="F854" t="s">
        <v>1533</v>
      </c>
      <c r="G854" t="s">
        <v>1097</v>
      </c>
    </row>
    <row r="855" spans="1:19" x14ac:dyDescent="0.25">
      <c r="A855" t="s">
        <v>119</v>
      </c>
      <c r="B855" t="str">
        <f>IF(ISERROR(VLOOKUP(Table6[[#This Row],[APPL_ID]],IO_Riparian[APP_ID],1,FALSE)),"","Y")</f>
        <v>Y</v>
      </c>
      <c r="C855" s="58" t="str">
        <f>IF(ISERROR(VLOOKUP(Table6[[#This Row],[APPL_ID]],Sheet1!$C$2:$C$9,1,FALSE)),"","Y")</f>
        <v/>
      </c>
      <c r="D855" s="58" t="str">
        <f>IF(COUNTA(#REF!)&gt;0,"","Y")</f>
        <v/>
      </c>
      <c r="E855" t="s">
        <v>1531</v>
      </c>
      <c r="F855" t="s">
        <v>1532</v>
      </c>
      <c r="G855" t="s">
        <v>120</v>
      </c>
      <c r="H855">
        <v>1</v>
      </c>
      <c r="I855">
        <v>1</v>
      </c>
      <c r="J855">
        <v>1</v>
      </c>
      <c r="K855">
        <v>1</v>
      </c>
      <c r="L855">
        <v>1</v>
      </c>
      <c r="M855">
        <v>1</v>
      </c>
      <c r="N855">
        <v>1</v>
      </c>
      <c r="O855">
        <v>1</v>
      </c>
      <c r="P855">
        <v>0</v>
      </c>
      <c r="Q855">
        <v>0</v>
      </c>
      <c r="R855">
        <v>0</v>
      </c>
      <c r="S855">
        <v>0</v>
      </c>
    </row>
    <row r="856" spans="1:19" x14ac:dyDescent="0.25">
      <c r="A856" t="s">
        <v>130</v>
      </c>
      <c r="B856" t="str">
        <f>IF(ISERROR(VLOOKUP(Table6[[#This Row],[APPL_ID]],IO_Riparian[APP_ID],1,FALSE)),"","Y")</f>
        <v>Y</v>
      </c>
      <c r="C856" s="58" t="str">
        <f>IF(ISERROR(VLOOKUP(Table6[[#This Row],[APPL_ID]],Sheet1!$C$2:$C$9,1,FALSE)),"","Y")</f>
        <v/>
      </c>
      <c r="D856" s="58" t="str">
        <f>IF(COUNTA(#REF!)&gt;0,"","Y")</f>
        <v/>
      </c>
      <c r="E856" t="s">
        <v>1531</v>
      </c>
      <c r="F856" t="s">
        <v>1532</v>
      </c>
      <c r="G856" t="s">
        <v>120</v>
      </c>
      <c r="H856">
        <v>1</v>
      </c>
      <c r="I856">
        <v>1</v>
      </c>
      <c r="J856">
        <v>1</v>
      </c>
      <c r="K856">
        <v>1</v>
      </c>
      <c r="L856">
        <v>1</v>
      </c>
      <c r="M856">
        <v>1</v>
      </c>
      <c r="N856">
        <v>1</v>
      </c>
      <c r="O856">
        <v>1</v>
      </c>
      <c r="P856">
        <v>0</v>
      </c>
      <c r="Q856">
        <v>0</v>
      </c>
      <c r="R856">
        <v>0</v>
      </c>
      <c r="S856">
        <v>0</v>
      </c>
    </row>
    <row r="857" spans="1:19" x14ac:dyDescent="0.25">
      <c r="A857" t="s">
        <v>135</v>
      </c>
      <c r="B857" t="str">
        <f>IF(ISERROR(VLOOKUP(Table6[[#This Row],[APPL_ID]],IO_Riparian[APP_ID],1,FALSE)),"","Y")</f>
        <v>Y</v>
      </c>
      <c r="C857" s="58" t="str">
        <f>IF(ISERROR(VLOOKUP(Table6[[#This Row],[APPL_ID]],Sheet1!$C$2:$C$9,1,FALSE)),"","Y")</f>
        <v/>
      </c>
      <c r="D857" s="58" t="str">
        <f>IF(COUNTA(#REF!)&gt;0,"","Y")</f>
        <v/>
      </c>
      <c r="E857" t="s">
        <v>1531</v>
      </c>
      <c r="F857" t="s">
        <v>1532</v>
      </c>
      <c r="G857" t="s">
        <v>120</v>
      </c>
      <c r="H857">
        <v>1</v>
      </c>
      <c r="I857">
        <v>1</v>
      </c>
      <c r="J857">
        <v>1</v>
      </c>
      <c r="K857">
        <v>1</v>
      </c>
      <c r="L857">
        <v>1</v>
      </c>
      <c r="M857">
        <v>1</v>
      </c>
      <c r="N857">
        <v>1</v>
      </c>
      <c r="O857">
        <v>1</v>
      </c>
      <c r="P857">
        <v>0</v>
      </c>
      <c r="Q857">
        <v>0</v>
      </c>
      <c r="R857">
        <v>0</v>
      </c>
      <c r="S857">
        <v>0</v>
      </c>
    </row>
    <row r="858" spans="1:19" x14ac:dyDescent="0.25">
      <c r="A858" t="s">
        <v>137</v>
      </c>
      <c r="B858" t="str">
        <f>IF(ISERROR(VLOOKUP(Table6[[#This Row],[APPL_ID]],IO_Riparian[APP_ID],1,FALSE)),"","Y")</f>
        <v>Y</v>
      </c>
      <c r="C858" s="58" t="str">
        <f>IF(ISERROR(VLOOKUP(Table6[[#This Row],[APPL_ID]],Sheet1!$C$2:$C$9,1,FALSE)),"","Y")</f>
        <v/>
      </c>
      <c r="D858" s="58" t="str">
        <f>IF(COUNTA(#REF!)&gt;0,"","Y")</f>
        <v/>
      </c>
      <c r="E858" t="s">
        <v>1531</v>
      </c>
      <c r="F858" t="s">
        <v>1532</v>
      </c>
      <c r="G858" t="s">
        <v>120</v>
      </c>
      <c r="H858">
        <v>1</v>
      </c>
      <c r="I858">
        <v>1</v>
      </c>
      <c r="J858">
        <v>1</v>
      </c>
      <c r="K858">
        <v>1</v>
      </c>
      <c r="L858">
        <v>1</v>
      </c>
      <c r="M858">
        <v>1</v>
      </c>
      <c r="N858">
        <v>1</v>
      </c>
      <c r="O858">
        <v>1</v>
      </c>
      <c r="P858">
        <v>0</v>
      </c>
      <c r="Q858">
        <v>0</v>
      </c>
      <c r="R858">
        <v>0</v>
      </c>
      <c r="S858">
        <v>0</v>
      </c>
    </row>
    <row r="859" spans="1:19" x14ac:dyDescent="0.25">
      <c r="A859" t="s">
        <v>138</v>
      </c>
      <c r="B859" t="str">
        <f>IF(ISERROR(VLOOKUP(Table6[[#This Row],[APPL_ID]],IO_Riparian[APP_ID],1,FALSE)),"","Y")</f>
        <v>Y</v>
      </c>
      <c r="C859" s="58" t="str">
        <f>IF(ISERROR(VLOOKUP(Table6[[#This Row],[APPL_ID]],Sheet1!$C$2:$C$9,1,FALSE)),"","Y")</f>
        <v/>
      </c>
      <c r="D859" s="58" t="str">
        <f>IF(COUNTA(#REF!)&gt;0,"","Y")</f>
        <v/>
      </c>
      <c r="E859" t="s">
        <v>1531</v>
      </c>
      <c r="F859" t="s">
        <v>1532</v>
      </c>
      <c r="G859" t="s">
        <v>120</v>
      </c>
      <c r="H859">
        <v>1</v>
      </c>
      <c r="I859">
        <v>1</v>
      </c>
      <c r="J859">
        <v>1</v>
      </c>
      <c r="K859">
        <v>1</v>
      </c>
      <c r="L859">
        <v>1</v>
      </c>
      <c r="M859">
        <v>1</v>
      </c>
      <c r="N859">
        <v>1</v>
      </c>
      <c r="O859">
        <v>1</v>
      </c>
      <c r="P859">
        <v>0</v>
      </c>
      <c r="Q859">
        <v>0</v>
      </c>
      <c r="R859">
        <v>0</v>
      </c>
      <c r="S859">
        <v>0</v>
      </c>
    </row>
    <row r="860" spans="1:19" x14ac:dyDescent="0.25">
      <c r="A860" t="s">
        <v>146</v>
      </c>
      <c r="B860" t="str">
        <f>IF(ISERROR(VLOOKUP(Table6[[#This Row],[APPL_ID]],IO_Riparian[APP_ID],1,FALSE)),"","Y")</f>
        <v>Y</v>
      </c>
      <c r="C860" s="58" t="str">
        <f>IF(ISERROR(VLOOKUP(Table6[[#This Row],[APPL_ID]],Sheet1!$C$2:$C$9,1,FALSE)),"","Y")</f>
        <v/>
      </c>
      <c r="D860" s="58" t="str">
        <f>IF(COUNTA(#REF!)&gt;0,"","Y")</f>
        <v/>
      </c>
      <c r="E860" t="s">
        <v>1531</v>
      </c>
      <c r="F860" t="s">
        <v>1532</v>
      </c>
      <c r="G860" t="s">
        <v>120</v>
      </c>
      <c r="H860">
        <v>1</v>
      </c>
      <c r="I860">
        <v>1</v>
      </c>
      <c r="J860">
        <v>1</v>
      </c>
      <c r="K860">
        <v>1</v>
      </c>
      <c r="L860">
        <v>1</v>
      </c>
      <c r="M860">
        <v>1</v>
      </c>
      <c r="N860">
        <v>1</v>
      </c>
      <c r="O860">
        <v>1</v>
      </c>
      <c r="P860">
        <v>0</v>
      </c>
      <c r="Q860">
        <v>0</v>
      </c>
      <c r="R860">
        <v>0</v>
      </c>
      <c r="S860">
        <v>0</v>
      </c>
    </row>
    <row r="861" spans="1:19" x14ac:dyDescent="0.25">
      <c r="A861" t="s">
        <v>150</v>
      </c>
      <c r="B861" t="str">
        <f>IF(ISERROR(VLOOKUP(Table6[[#This Row],[APPL_ID]],IO_Riparian[APP_ID],1,FALSE)),"","Y")</f>
        <v>Y</v>
      </c>
      <c r="C861" s="58" t="str">
        <f>IF(ISERROR(VLOOKUP(Table6[[#This Row],[APPL_ID]],Sheet1!$C$2:$C$9,1,FALSE)),"","Y")</f>
        <v/>
      </c>
      <c r="D861" s="58" t="str">
        <f>IF(COUNTA(#REF!)&gt;0,"","Y")</f>
        <v/>
      </c>
      <c r="E861" t="s">
        <v>1531</v>
      </c>
      <c r="F861" t="s">
        <v>1532</v>
      </c>
      <c r="G861" t="s">
        <v>120</v>
      </c>
      <c r="H861">
        <v>1</v>
      </c>
      <c r="I861">
        <v>1</v>
      </c>
      <c r="J861">
        <v>1</v>
      </c>
      <c r="K861">
        <v>1</v>
      </c>
      <c r="L861">
        <v>1</v>
      </c>
      <c r="M861">
        <v>1</v>
      </c>
      <c r="N861">
        <v>1</v>
      </c>
      <c r="O861">
        <v>1</v>
      </c>
      <c r="P861">
        <v>0</v>
      </c>
      <c r="Q861">
        <v>0</v>
      </c>
      <c r="R861">
        <v>0</v>
      </c>
      <c r="S861">
        <v>0</v>
      </c>
    </row>
    <row r="862" spans="1:19" x14ac:dyDescent="0.25">
      <c r="A862" t="s">
        <v>242</v>
      </c>
      <c r="B862" t="str">
        <f>IF(ISERROR(VLOOKUP(Table6[[#This Row],[APPL_ID]],IO_Riparian[APP_ID],1,FALSE)),"","Y")</f>
        <v>Y</v>
      </c>
      <c r="C862" s="58" t="str">
        <f>IF(ISERROR(VLOOKUP(Table6[[#This Row],[APPL_ID]],Sheet1!$C$2:$C$9,1,FALSE)),"","Y")</f>
        <v/>
      </c>
      <c r="D862" s="58" t="str">
        <f>IF(COUNTA(#REF!)&gt;0,"","Y")</f>
        <v/>
      </c>
      <c r="E862" t="s">
        <v>1531</v>
      </c>
      <c r="F862" t="s">
        <v>1532</v>
      </c>
      <c r="G862" t="s">
        <v>120</v>
      </c>
      <c r="H862">
        <v>1</v>
      </c>
      <c r="I862">
        <v>1</v>
      </c>
      <c r="J862">
        <v>1</v>
      </c>
      <c r="K862">
        <v>1</v>
      </c>
      <c r="L862">
        <v>1</v>
      </c>
      <c r="M862">
        <v>1</v>
      </c>
      <c r="N862">
        <v>1</v>
      </c>
      <c r="O862">
        <v>1</v>
      </c>
      <c r="P862">
        <v>0</v>
      </c>
      <c r="Q862">
        <v>0</v>
      </c>
      <c r="R862">
        <v>0</v>
      </c>
      <c r="S862">
        <v>0</v>
      </c>
    </row>
    <row r="863" spans="1:19" x14ac:dyDescent="0.25">
      <c r="A863" t="s">
        <v>243</v>
      </c>
      <c r="B863" t="str">
        <f>IF(ISERROR(VLOOKUP(Table6[[#This Row],[APPL_ID]],IO_Riparian[APP_ID],1,FALSE)),"","Y")</f>
        <v>Y</v>
      </c>
      <c r="C863" s="58" t="str">
        <f>IF(ISERROR(VLOOKUP(Table6[[#This Row],[APPL_ID]],Sheet1!$C$2:$C$9,1,FALSE)),"","Y")</f>
        <v/>
      </c>
      <c r="D863" s="58" t="str">
        <f>IF(COUNTA(#REF!)&gt;0,"","Y")</f>
        <v/>
      </c>
      <c r="E863" t="s">
        <v>1531</v>
      </c>
      <c r="F863" t="s">
        <v>1532</v>
      </c>
      <c r="G863" t="s">
        <v>120</v>
      </c>
      <c r="H863">
        <v>1</v>
      </c>
      <c r="I863">
        <v>1</v>
      </c>
      <c r="J863">
        <v>1</v>
      </c>
      <c r="K863">
        <v>1</v>
      </c>
      <c r="L863">
        <v>1</v>
      </c>
      <c r="M863">
        <v>1</v>
      </c>
      <c r="N863">
        <v>1</v>
      </c>
      <c r="O863">
        <v>1</v>
      </c>
      <c r="P863">
        <v>0</v>
      </c>
      <c r="Q863">
        <v>0</v>
      </c>
      <c r="R863">
        <v>0</v>
      </c>
      <c r="S863">
        <v>0</v>
      </c>
    </row>
    <row r="864" spans="1:19" x14ac:dyDescent="0.25">
      <c r="A864" t="s">
        <v>244</v>
      </c>
      <c r="B864" t="str">
        <f>IF(ISERROR(VLOOKUP(Table6[[#This Row],[APPL_ID]],IO_Riparian[APP_ID],1,FALSE)),"","Y")</f>
        <v>Y</v>
      </c>
      <c r="C864" s="58" t="str">
        <f>IF(ISERROR(VLOOKUP(Table6[[#This Row],[APPL_ID]],Sheet1!$C$2:$C$9,1,FALSE)),"","Y")</f>
        <v/>
      </c>
      <c r="D864" s="58" t="str">
        <f>IF(COUNTA(#REF!)&gt;0,"","Y")</f>
        <v/>
      </c>
      <c r="E864" t="s">
        <v>1531</v>
      </c>
      <c r="F864" t="s">
        <v>1532</v>
      </c>
      <c r="G864" t="s">
        <v>120</v>
      </c>
      <c r="H864">
        <v>1</v>
      </c>
      <c r="I864">
        <v>1</v>
      </c>
      <c r="J864">
        <v>1</v>
      </c>
      <c r="K864">
        <v>1</v>
      </c>
      <c r="L864">
        <v>1</v>
      </c>
      <c r="M864">
        <v>1</v>
      </c>
      <c r="N864">
        <v>1</v>
      </c>
      <c r="O864">
        <v>1</v>
      </c>
      <c r="P864">
        <v>0</v>
      </c>
      <c r="Q864">
        <v>0</v>
      </c>
      <c r="R864">
        <v>0</v>
      </c>
      <c r="S864">
        <v>0</v>
      </c>
    </row>
    <row r="865" spans="1:19" x14ac:dyDescent="0.25">
      <c r="A865" t="s">
        <v>247</v>
      </c>
      <c r="B865" t="str">
        <f>IF(ISERROR(VLOOKUP(Table6[[#This Row],[APPL_ID]],IO_Riparian[APP_ID],1,FALSE)),"","Y")</f>
        <v>Y</v>
      </c>
      <c r="C865" s="58" t="str">
        <f>IF(ISERROR(VLOOKUP(Table6[[#This Row],[APPL_ID]],Sheet1!$C$2:$C$9,1,FALSE)),"","Y")</f>
        <v/>
      </c>
      <c r="D865" s="58" t="str">
        <f>IF(COUNTA(#REF!)&gt;0,"","Y")</f>
        <v/>
      </c>
      <c r="E865" t="s">
        <v>1531</v>
      </c>
      <c r="F865" t="s">
        <v>1532</v>
      </c>
      <c r="G865" t="s">
        <v>120</v>
      </c>
      <c r="H865">
        <v>1</v>
      </c>
      <c r="I865">
        <v>1</v>
      </c>
      <c r="J865">
        <v>1</v>
      </c>
      <c r="K865">
        <v>1</v>
      </c>
      <c r="L865">
        <v>1</v>
      </c>
      <c r="M865">
        <v>1</v>
      </c>
      <c r="N865">
        <v>1</v>
      </c>
      <c r="O865">
        <v>1</v>
      </c>
      <c r="P865">
        <v>0</v>
      </c>
      <c r="Q865">
        <v>0</v>
      </c>
      <c r="R865">
        <v>0</v>
      </c>
      <c r="S865">
        <v>0</v>
      </c>
    </row>
    <row r="866" spans="1:19" x14ac:dyDescent="0.25">
      <c r="A866" t="s">
        <v>268</v>
      </c>
      <c r="B866" t="str">
        <f>IF(ISERROR(VLOOKUP(Table6[[#This Row],[APPL_ID]],IO_Riparian[APP_ID],1,FALSE)),"","Y")</f>
        <v>Y</v>
      </c>
      <c r="C866" s="58" t="str">
        <f>IF(ISERROR(VLOOKUP(Table6[[#This Row],[APPL_ID]],Sheet1!$C$2:$C$9,1,FALSE)),"","Y")</f>
        <v/>
      </c>
      <c r="D866" s="58" t="str">
        <f>IF(COUNTA(#REF!)&gt;0,"","Y")</f>
        <v/>
      </c>
      <c r="E866" t="s">
        <v>1531</v>
      </c>
      <c r="F866" t="s">
        <v>1532</v>
      </c>
      <c r="G866" t="s">
        <v>120</v>
      </c>
      <c r="H866">
        <v>1</v>
      </c>
      <c r="I866">
        <v>1</v>
      </c>
      <c r="J866">
        <v>1</v>
      </c>
      <c r="K866">
        <v>1</v>
      </c>
      <c r="L866">
        <v>1</v>
      </c>
      <c r="M866">
        <v>1</v>
      </c>
      <c r="N866">
        <v>1</v>
      </c>
      <c r="O866">
        <v>1</v>
      </c>
      <c r="P866">
        <v>0</v>
      </c>
      <c r="Q866">
        <v>0</v>
      </c>
      <c r="R866">
        <v>0</v>
      </c>
      <c r="S866">
        <v>0</v>
      </c>
    </row>
    <row r="867" spans="1:19" x14ac:dyDescent="0.25">
      <c r="A867" t="s">
        <v>286</v>
      </c>
      <c r="B867" t="str">
        <f>IF(ISERROR(VLOOKUP(Table6[[#This Row],[APPL_ID]],IO_Riparian[APP_ID],1,FALSE)),"","Y")</f>
        <v>Y</v>
      </c>
      <c r="C867" s="58" t="str">
        <f>IF(ISERROR(VLOOKUP(Table6[[#This Row],[APPL_ID]],Sheet1!$C$2:$C$9,1,FALSE)),"","Y")</f>
        <v/>
      </c>
      <c r="D867" s="58" t="str">
        <f>IF(COUNTA(#REF!)&gt;0,"","Y")</f>
        <v/>
      </c>
      <c r="E867" t="s">
        <v>1531</v>
      </c>
      <c r="F867" t="s">
        <v>1532</v>
      </c>
      <c r="G867" t="s">
        <v>120</v>
      </c>
      <c r="H867">
        <v>1</v>
      </c>
      <c r="I867">
        <v>1</v>
      </c>
      <c r="J867">
        <v>1</v>
      </c>
      <c r="K867">
        <v>1</v>
      </c>
      <c r="L867">
        <v>1</v>
      </c>
      <c r="M867">
        <v>1</v>
      </c>
      <c r="N867">
        <v>1</v>
      </c>
      <c r="O867">
        <v>1</v>
      </c>
      <c r="P867">
        <v>0</v>
      </c>
      <c r="Q867">
        <v>0</v>
      </c>
      <c r="R867">
        <v>0</v>
      </c>
      <c r="S867">
        <v>0</v>
      </c>
    </row>
    <row r="868" spans="1:19" x14ac:dyDescent="0.25">
      <c r="A868" t="s">
        <v>289</v>
      </c>
      <c r="B868" t="str">
        <f>IF(ISERROR(VLOOKUP(Table6[[#This Row],[APPL_ID]],IO_Riparian[APP_ID],1,FALSE)),"","Y")</f>
        <v>Y</v>
      </c>
      <c r="C868" s="58" t="str">
        <f>IF(ISERROR(VLOOKUP(Table6[[#This Row],[APPL_ID]],Sheet1!$C$2:$C$9,1,FALSE)),"","Y")</f>
        <v/>
      </c>
      <c r="D868" s="58" t="str">
        <f>IF(COUNTA(#REF!)&gt;0,"","Y")</f>
        <v/>
      </c>
      <c r="E868" t="s">
        <v>1531</v>
      </c>
      <c r="F868" t="s">
        <v>1532</v>
      </c>
      <c r="G868" t="s">
        <v>120</v>
      </c>
      <c r="H868">
        <v>1</v>
      </c>
      <c r="I868">
        <v>1</v>
      </c>
      <c r="J868">
        <v>1</v>
      </c>
      <c r="K868">
        <v>1</v>
      </c>
      <c r="L868">
        <v>1</v>
      </c>
      <c r="M868">
        <v>1</v>
      </c>
      <c r="N868">
        <v>1</v>
      </c>
      <c r="O868">
        <v>1</v>
      </c>
      <c r="P868">
        <v>0</v>
      </c>
      <c r="Q868">
        <v>0</v>
      </c>
      <c r="R868">
        <v>0</v>
      </c>
      <c r="S868">
        <v>0</v>
      </c>
    </row>
    <row r="869" spans="1:19" x14ac:dyDescent="0.25">
      <c r="A869" t="s">
        <v>290</v>
      </c>
      <c r="B869" t="str">
        <f>IF(ISERROR(VLOOKUP(Table6[[#This Row],[APPL_ID]],IO_Riparian[APP_ID],1,FALSE)),"","Y")</f>
        <v>Y</v>
      </c>
      <c r="C869" s="58" t="str">
        <f>IF(ISERROR(VLOOKUP(Table6[[#This Row],[APPL_ID]],Sheet1!$C$2:$C$9,1,FALSE)),"","Y")</f>
        <v/>
      </c>
      <c r="D869" s="58" t="str">
        <f>IF(COUNTA(#REF!)&gt;0,"","Y")</f>
        <v/>
      </c>
      <c r="E869" t="s">
        <v>1531</v>
      </c>
      <c r="F869" t="s">
        <v>1532</v>
      </c>
      <c r="G869" t="s">
        <v>120</v>
      </c>
      <c r="H869">
        <v>1</v>
      </c>
      <c r="I869">
        <v>1</v>
      </c>
      <c r="J869">
        <v>1</v>
      </c>
      <c r="K869">
        <v>1</v>
      </c>
      <c r="L869">
        <v>1</v>
      </c>
      <c r="M869">
        <v>1</v>
      </c>
      <c r="N869">
        <v>1</v>
      </c>
      <c r="O869">
        <v>1</v>
      </c>
      <c r="P869">
        <v>0</v>
      </c>
      <c r="Q869">
        <v>0</v>
      </c>
      <c r="R869">
        <v>0</v>
      </c>
      <c r="S869">
        <v>0</v>
      </c>
    </row>
    <row r="870" spans="1:19" x14ac:dyDescent="0.25">
      <c r="A870" t="s">
        <v>292</v>
      </c>
      <c r="B870" t="str">
        <f>IF(ISERROR(VLOOKUP(Table6[[#This Row],[APPL_ID]],IO_Riparian[APP_ID],1,FALSE)),"","Y")</f>
        <v>Y</v>
      </c>
      <c r="C870" s="58" t="str">
        <f>IF(ISERROR(VLOOKUP(Table6[[#This Row],[APPL_ID]],Sheet1!$C$2:$C$9,1,FALSE)),"","Y")</f>
        <v/>
      </c>
      <c r="D870" s="58" t="str">
        <f>IF(COUNTA(#REF!)&gt;0,"","Y")</f>
        <v/>
      </c>
      <c r="E870" t="s">
        <v>1531</v>
      </c>
      <c r="F870" t="s">
        <v>1532</v>
      </c>
      <c r="G870" t="s">
        <v>120</v>
      </c>
      <c r="H870">
        <v>1</v>
      </c>
      <c r="I870">
        <v>1</v>
      </c>
      <c r="J870">
        <v>1</v>
      </c>
      <c r="K870">
        <v>1</v>
      </c>
      <c r="L870">
        <v>1</v>
      </c>
      <c r="M870">
        <v>1</v>
      </c>
      <c r="N870">
        <v>1</v>
      </c>
      <c r="O870">
        <v>1</v>
      </c>
      <c r="P870">
        <v>0</v>
      </c>
      <c r="Q870">
        <v>0</v>
      </c>
      <c r="R870">
        <v>0</v>
      </c>
      <c r="S870">
        <v>0</v>
      </c>
    </row>
    <row r="871" spans="1:19" x14ac:dyDescent="0.25">
      <c r="A871" t="s">
        <v>295</v>
      </c>
      <c r="B871" t="str">
        <f>IF(ISERROR(VLOOKUP(Table6[[#This Row],[APPL_ID]],IO_Riparian[APP_ID],1,FALSE)),"","Y")</f>
        <v>Y</v>
      </c>
      <c r="C871" s="58" t="str">
        <f>IF(ISERROR(VLOOKUP(Table6[[#This Row],[APPL_ID]],Sheet1!$C$2:$C$9,1,FALSE)),"","Y")</f>
        <v/>
      </c>
      <c r="D871" s="58" t="str">
        <f>IF(COUNTA(#REF!)&gt;0,"","Y")</f>
        <v/>
      </c>
      <c r="E871" t="s">
        <v>1531</v>
      </c>
      <c r="F871" t="s">
        <v>1532</v>
      </c>
      <c r="G871" t="s">
        <v>120</v>
      </c>
      <c r="H871">
        <v>1</v>
      </c>
      <c r="I871">
        <v>1</v>
      </c>
      <c r="J871">
        <v>1</v>
      </c>
      <c r="K871">
        <v>1</v>
      </c>
      <c r="L871">
        <v>1</v>
      </c>
      <c r="M871">
        <v>1</v>
      </c>
      <c r="N871">
        <v>1</v>
      </c>
      <c r="O871">
        <v>1</v>
      </c>
      <c r="P871">
        <v>0</v>
      </c>
      <c r="Q871">
        <v>0</v>
      </c>
      <c r="R871">
        <v>0</v>
      </c>
      <c r="S871">
        <v>0</v>
      </c>
    </row>
    <row r="872" spans="1:19" x14ac:dyDescent="0.25">
      <c r="A872" t="s">
        <v>297</v>
      </c>
      <c r="B872" t="str">
        <f>IF(ISERROR(VLOOKUP(Table6[[#This Row],[APPL_ID]],IO_Riparian[APP_ID],1,FALSE)),"","Y")</f>
        <v>Y</v>
      </c>
      <c r="C872" s="58" t="str">
        <f>IF(ISERROR(VLOOKUP(Table6[[#This Row],[APPL_ID]],Sheet1!$C$2:$C$9,1,FALSE)),"","Y")</f>
        <v/>
      </c>
      <c r="D872" s="58" t="str">
        <f>IF(COUNTA(#REF!)&gt;0,"","Y")</f>
        <v/>
      </c>
      <c r="E872" t="s">
        <v>1531</v>
      </c>
      <c r="F872" t="s">
        <v>1532</v>
      </c>
      <c r="G872" t="s">
        <v>120</v>
      </c>
      <c r="H872">
        <v>1</v>
      </c>
      <c r="I872">
        <v>1</v>
      </c>
      <c r="J872">
        <v>1</v>
      </c>
      <c r="K872">
        <v>1</v>
      </c>
      <c r="L872">
        <v>1</v>
      </c>
      <c r="M872">
        <v>1</v>
      </c>
      <c r="N872">
        <v>1</v>
      </c>
      <c r="O872">
        <v>1</v>
      </c>
      <c r="P872">
        <v>0</v>
      </c>
      <c r="Q872">
        <v>0</v>
      </c>
      <c r="R872">
        <v>0</v>
      </c>
      <c r="S872">
        <v>0</v>
      </c>
    </row>
    <row r="873" spans="1:19" x14ac:dyDescent="0.25">
      <c r="A873" t="s">
        <v>1023</v>
      </c>
      <c r="B873" t="str">
        <f>IF(ISERROR(VLOOKUP(Table6[[#This Row],[APPL_ID]],IO_Riparian[APP_ID],1,FALSE)),"","Y")</f>
        <v>Y</v>
      </c>
      <c r="C873" s="58" t="str">
        <f>IF(ISERROR(VLOOKUP(Table6[[#This Row],[APPL_ID]],Sheet1!$C$2:$C$9,1,FALSE)),"","Y")</f>
        <v/>
      </c>
      <c r="D873" s="58" t="str">
        <f>IF(COUNTA(#REF!)&gt;0,"","Y")</f>
        <v/>
      </c>
      <c r="E873" t="s">
        <v>1531</v>
      </c>
      <c r="F873" t="s">
        <v>1533</v>
      </c>
      <c r="G873" t="s">
        <v>1024</v>
      </c>
      <c r="H873">
        <v>0</v>
      </c>
      <c r="I873">
        <v>0</v>
      </c>
      <c r="J873">
        <v>0</v>
      </c>
      <c r="K873">
        <v>15</v>
      </c>
      <c r="L873">
        <v>53</v>
      </c>
      <c r="M873">
        <v>43</v>
      </c>
      <c r="N873">
        <v>64</v>
      </c>
      <c r="O873">
        <v>40</v>
      </c>
      <c r="P873">
        <v>0</v>
      </c>
      <c r="Q873">
        <v>0</v>
      </c>
      <c r="R873">
        <v>0</v>
      </c>
      <c r="S873">
        <v>0</v>
      </c>
    </row>
    <row r="874" spans="1:19" x14ac:dyDescent="0.25">
      <c r="A874" t="s">
        <v>260</v>
      </c>
      <c r="B874" t="str">
        <f>IF(ISERROR(VLOOKUP(Table6[[#This Row],[APPL_ID]],IO_Riparian[APP_ID],1,FALSE)),"","Y")</f>
        <v>Y</v>
      </c>
      <c r="C874" s="58" t="str">
        <f>IF(ISERROR(VLOOKUP(Table6[[#This Row],[APPL_ID]],Sheet1!$C$2:$C$9,1,FALSE)),"","Y")</f>
        <v/>
      </c>
      <c r="D874" s="58" t="str">
        <f>IF(COUNTA(#REF!)&gt;0,"","Y")</f>
        <v/>
      </c>
      <c r="E874" t="s">
        <v>1531</v>
      </c>
      <c r="F874" t="s">
        <v>1532</v>
      </c>
      <c r="G874" t="s">
        <v>254</v>
      </c>
      <c r="H874">
        <v>1</v>
      </c>
      <c r="I874">
        <v>1</v>
      </c>
      <c r="J874">
        <v>0</v>
      </c>
      <c r="K874">
        <v>1</v>
      </c>
      <c r="L874">
        <v>1</v>
      </c>
      <c r="M874">
        <v>1</v>
      </c>
      <c r="N874">
        <v>1</v>
      </c>
      <c r="O874">
        <v>1</v>
      </c>
      <c r="P874">
        <v>0</v>
      </c>
      <c r="Q874">
        <v>0</v>
      </c>
      <c r="R874">
        <v>0</v>
      </c>
      <c r="S874">
        <v>0</v>
      </c>
    </row>
    <row r="875" spans="1:19" x14ac:dyDescent="0.25">
      <c r="A875" t="s">
        <v>514</v>
      </c>
      <c r="B875" t="str">
        <f>IF(ISERROR(VLOOKUP(Table6[[#This Row],[APPL_ID]],IO_Riparian[APP_ID],1,FALSE)),"","Y")</f>
        <v>Y</v>
      </c>
      <c r="C875" s="58" t="str">
        <f>IF(ISERROR(VLOOKUP(Table6[[#This Row],[APPL_ID]],Sheet1!$C$2:$C$9,1,FALSE)),"","Y")</f>
        <v/>
      </c>
      <c r="D875" s="58" t="str">
        <f>IF(COUNTA(#REF!)&gt;0,"","Y")</f>
        <v/>
      </c>
      <c r="E875" t="s">
        <v>1531</v>
      </c>
      <c r="F875" t="s">
        <v>1533</v>
      </c>
      <c r="G875" t="s">
        <v>91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</row>
    <row r="876" spans="1:19" x14ac:dyDescent="0.25">
      <c r="A876" t="s">
        <v>509</v>
      </c>
      <c r="B876" t="str">
        <f>IF(ISERROR(VLOOKUP(Table6[[#This Row],[APPL_ID]],IO_Riparian[APP_ID],1,FALSE)),"","Y")</f>
        <v>Y</v>
      </c>
      <c r="C876" s="58" t="str">
        <f>IF(ISERROR(VLOOKUP(Table6[[#This Row],[APPL_ID]],Sheet1!$C$2:$C$9,1,FALSE)),"","Y")</f>
        <v/>
      </c>
      <c r="D876" s="58" t="str">
        <f>IF(COUNTA(#REF!)&gt;0,"","Y")</f>
        <v/>
      </c>
      <c r="E876" t="s">
        <v>1531</v>
      </c>
      <c r="F876" t="s">
        <v>1533</v>
      </c>
      <c r="G876" t="s">
        <v>91</v>
      </c>
      <c r="H876">
        <v>0</v>
      </c>
      <c r="I876">
        <v>0</v>
      </c>
      <c r="J876">
        <v>1</v>
      </c>
      <c r="K876">
        <v>1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</row>
    <row r="877" spans="1:19" x14ac:dyDescent="0.25">
      <c r="A877" t="s">
        <v>508</v>
      </c>
      <c r="B877" t="str">
        <f>IF(ISERROR(VLOOKUP(Table6[[#This Row],[APPL_ID]],IO_Riparian[APP_ID],1,FALSE)),"","Y")</f>
        <v>Y</v>
      </c>
      <c r="C877" s="58" t="str">
        <f>IF(ISERROR(VLOOKUP(Table6[[#This Row],[APPL_ID]],Sheet1!$C$2:$C$9,1,FALSE)),"","Y")</f>
        <v/>
      </c>
      <c r="D877" s="58" t="str">
        <f>IF(COUNTA(#REF!)&gt;0,"","Y")</f>
        <v/>
      </c>
      <c r="E877" t="s">
        <v>1531</v>
      </c>
      <c r="F877" t="s">
        <v>1532</v>
      </c>
      <c r="G877" t="s">
        <v>91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>
        <v>0</v>
      </c>
    </row>
    <row r="878" spans="1:19" x14ac:dyDescent="0.25">
      <c r="A878" t="s">
        <v>90</v>
      </c>
      <c r="B878" t="str">
        <f>IF(ISERROR(VLOOKUP(Table6[[#This Row],[APPL_ID]],IO_Riparian[APP_ID],1,FALSE)),"","Y")</f>
        <v>Y</v>
      </c>
      <c r="C878" s="58" t="str">
        <f>IF(ISERROR(VLOOKUP(Table6[[#This Row],[APPL_ID]],Sheet1!$C$2:$C$9,1,FALSE)),"","Y")</f>
        <v/>
      </c>
      <c r="D878" s="58" t="str">
        <f>IF(COUNTA(#REF!)&gt;0,"","Y")</f>
        <v/>
      </c>
      <c r="E878" t="s">
        <v>1531</v>
      </c>
      <c r="F878" t="s">
        <v>1533</v>
      </c>
      <c r="G878" t="s">
        <v>91</v>
      </c>
    </row>
    <row r="879" spans="1:19" x14ac:dyDescent="0.25">
      <c r="A879" t="s">
        <v>853</v>
      </c>
      <c r="B879" t="str">
        <f>IF(ISERROR(VLOOKUP(Table6[[#This Row],[APPL_ID]],IO_Riparian[APP_ID],1,FALSE)),"","Y")</f>
        <v>Y</v>
      </c>
      <c r="C879" s="58" t="str">
        <f>IF(ISERROR(VLOOKUP(Table6[[#This Row],[APPL_ID]],Sheet1!$C$2:$C$9,1,FALSE)),"","Y")</f>
        <v/>
      </c>
      <c r="D879" s="58" t="str">
        <f>IF(COUNTA(#REF!)&gt;0,"","Y")</f>
        <v/>
      </c>
      <c r="E879" t="s">
        <v>1531</v>
      </c>
      <c r="F879" t="s">
        <v>1533</v>
      </c>
      <c r="G879" t="s">
        <v>91</v>
      </c>
      <c r="H879">
        <v>0</v>
      </c>
      <c r="I879">
        <v>0</v>
      </c>
      <c r="J879">
        <v>1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</row>
    <row r="880" spans="1:19" x14ac:dyDescent="0.25">
      <c r="A880" t="s">
        <v>526</v>
      </c>
      <c r="B880" t="str">
        <f>IF(ISERROR(VLOOKUP(Table6[[#This Row],[APPL_ID]],IO_Riparian[APP_ID],1,FALSE)),"","Y")</f>
        <v>Y</v>
      </c>
      <c r="C880" s="58" t="str">
        <f>IF(ISERROR(VLOOKUP(Table6[[#This Row],[APPL_ID]],Sheet1!$C$2:$C$9,1,FALSE)),"","Y")</f>
        <v/>
      </c>
      <c r="D880" s="58" t="str">
        <f>IF(COUNTA(#REF!)&gt;0,"","Y")</f>
        <v/>
      </c>
      <c r="E880" t="s">
        <v>1531</v>
      </c>
      <c r="F880" t="s">
        <v>1533</v>
      </c>
      <c r="G880" t="s">
        <v>91</v>
      </c>
      <c r="H880">
        <v>0</v>
      </c>
      <c r="I880">
        <v>0</v>
      </c>
      <c r="J880">
        <v>1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</row>
    <row r="881" spans="1:19" x14ac:dyDescent="0.25">
      <c r="A881" t="s">
        <v>835</v>
      </c>
      <c r="B881" t="str">
        <f>IF(ISERROR(VLOOKUP(Table6[[#This Row],[APPL_ID]],IO_Riparian[APP_ID],1,FALSE)),"","Y")</f>
        <v>Y</v>
      </c>
      <c r="C881" s="58" t="str">
        <f>IF(ISERROR(VLOOKUP(Table6[[#This Row],[APPL_ID]],Sheet1!$C$2:$C$9,1,FALSE)),"","Y")</f>
        <v/>
      </c>
      <c r="D881" s="58" t="str">
        <f>IF(COUNTA(#REF!)&gt;0,"","Y")</f>
        <v/>
      </c>
      <c r="E881" t="s">
        <v>1531</v>
      </c>
      <c r="F881" t="s">
        <v>1533</v>
      </c>
      <c r="G881" t="s">
        <v>91</v>
      </c>
      <c r="H881">
        <v>0</v>
      </c>
      <c r="I881">
        <v>0</v>
      </c>
      <c r="J881">
        <v>0</v>
      </c>
      <c r="K881">
        <v>1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</row>
    <row r="882" spans="1:19" x14ac:dyDescent="0.25">
      <c r="A882" t="s">
        <v>311</v>
      </c>
      <c r="B882" t="str">
        <f>IF(ISERROR(VLOOKUP(Table6[[#This Row],[APPL_ID]],IO_Riparian[APP_ID],1,FALSE)),"","Y")</f>
        <v>Y</v>
      </c>
      <c r="C882" s="58" t="str">
        <f>IF(ISERROR(VLOOKUP(Table6[[#This Row],[APPL_ID]],Sheet1!$C$2:$C$9,1,FALSE)),"","Y")</f>
        <v/>
      </c>
      <c r="D882" s="58" t="str">
        <f>IF(COUNTA(#REF!)&gt;0,"","Y")</f>
        <v/>
      </c>
      <c r="E882" t="s">
        <v>1531</v>
      </c>
      <c r="F882" t="s">
        <v>1533</v>
      </c>
      <c r="G882" t="s">
        <v>116</v>
      </c>
    </row>
    <row r="883" spans="1:19" x14ac:dyDescent="0.25">
      <c r="A883" t="s">
        <v>312</v>
      </c>
      <c r="B883" t="str">
        <f>IF(ISERROR(VLOOKUP(Table6[[#This Row],[APPL_ID]],IO_Riparian[APP_ID],1,FALSE)),"","Y")</f>
        <v>Y</v>
      </c>
      <c r="C883" s="58" t="str">
        <f>IF(ISERROR(VLOOKUP(Table6[[#This Row],[APPL_ID]],Sheet1!$C$2:$C$9,1,FALSE)),"","Y")</f>
        <v/>
      </c>
      <c r="D883" s="58" t="str">
        <f>IF(COUNTA(#REF!)&gt;0,"","Y")</f>
        <v/>
      </c>
      <c r="E883" t="s">
        <v>1531</v>
      </c>
      <c r="F883" t="s">
        <v>1532</v>
      </c>
      <c r="G883" t="s">
        <v>116</v>
      </c>
    </row>
    <row r="884" spans="1:19" x14ac:dyDescent="0.25">
      <c r="A884" t="s">
        <v>321</v>
      </c>
      <c r="B884" t="str">
        <f>IF(ISERROR(VLOOKUP(Table6[[#This Row],[APPL_ID]],IO_Riparian[APP_ID],1,FALSE)),"","Y")</f>
        <v>Y</v>
      </c>
      <c r="C884" s="58" t="str">
        <f>IF(ISERROR(VLOOKUP(Table6[[#This Row],[APPL_ID]],Sheet1!$C$2:$C$9,1,FALSE)),"","Y")</f>
        <v/>
      </c>
      <c r="D884" s="58" t="str">
        <f>IF(COUNTA(#REF!)&gt;0,"","Y")</f>
        <v/>
      </c>
      <c r="E884" t="s">
        <v>1531</v>
      </c>
      <c r="F884" t="s">
        <v>1532</v>
      </c>
      <c r="G884" t="s">
        <v>116</v>
      </c>
    </row>
    <row r="885" spans="1:19" x14ac:dyDescent="0.25">
      <c r="A885" t="s">
        <v>322</v>
      </c>
      <c r="B885" t="str">
        <f>IF(ISERROR(VLOOKUP(Table6[[#This Row],[APPL_ID]],IO_Riparian[APP_ID],1,FALSE)),"","Y")</f>
        <v>Y</v>
      </c>
      <c r="C885" s="58" t="str">
        <f>IF(ISERROR(VLOOKUP(Table6[[#This Row],[APPL_ID]],Sheet1!$C$2:$C$9,1,FALSE)),"","Y")</f>
        <v/>
      </c>
      <c r="D885" s="58" t="str">
        <f>IF(COUNTA(#REF!)&gt;0,"","Y")</f>
        <v/>
      </c>
      <c r="E885" t="s">
        <v>1531</v>
      </c>
      <c r="F885" t="s">
        <v>1533</v>
      </c>
      <c r="G885" t="s">
        <v>116</v>
      </c>
    </row>
    <row r="886" spans="1:19" x14ac:dyDescent="0.25">
      <c r="A886" t="s">
        <v>1405</v>
      </c>
      <c r="B886" t="str">
        <f>IF(ISERROR(VLOOKUP(Table6[[#This Row],[APPL_ID]],IO_Riparian[APP_ID],1,FALSE)),"","Y")</f>
        <v>Y</v>
      </c>
      <c r="C886" s="58" t="str">
        <f>IF(ISERROR(VLOOKUP(Table6[[#This Row],[APPL_ID]],Sheet1!$C$2:$C$9,1,FALSE)),"","Y")</f>
        <v/>
      </c>
      <c r="D886" s="58" t="str">
        <f>IF(COUNTA(#REF!)&gt;0,"","Y")</f>
        <v/>
      </c>
      <c r="E886" t="s">
        <v>1531</v>
      </c>
      <c r="F886" t="s">
        <v>1532</v>
      </c>
      <c r="G886" t="s">
        <v>116</v>
      </c>
      <c r="H886">
        <v>0</v>
      </c>
      <c r="I886">
        <v>0</v>
      </c>
      <c r="J886">
        <v>0</v>
      </c>
      <c r="K886">
        <v>1</v>
      </c>
      <c r="L886">
        <v>1</v>
      </c>
      <c r="M886">
        <v>1</v>
      </c>
      <c r="N886">
        <v>1</v>
      </c>
      <c r="O886">
        <v>0</v>
      </c>
      <c r="P886">
        <v>0</v>
      </c>
      <c r="Q886">
        <v>0</v>
      </c>
      <c r="R886">
        <v>0</v>
      </c>
      <c r="S886">
        <v>0</v>
      </c>
    </row>
    <row r="887" spans="1:19" x14ac:dyDescent="0.25">
      <c r="A887" t="s">
        <v>1406</v>
      </c>
      <c r="B887" t="str">
        <f>IF(ISERROR(VLOOKUP(Table6[[#This Row],[APPL_ID]],IO_Riparian[APP_ID],1,FALSE)),"","Y")</f>
        <v>Y</v>
      </c>
      <c r="C887" s="58" t="str">
        <f>IF(ISERROR(VLOOKUP(Table6[[#This Row],[APPL_ID]],Sheet1!$C$2:$C$9,1,FALSE)),"","Y")</f>
        <v/>
      </c>
      <c r="D887" s="58" t="str">
        <f>IF(COUNTA(#REF!)&gt;0,"","Y")</f>
        <v/>
      </c>
      <c r="E887" t="s">
        <v>1531</v>
      </c>
      <c r="F887" t="s">
        <v>1532</v>
      </c>
      <c r="G887" t="s">
        <v>116</v>
      </c>
      <c r="H887">
        <v>0</v>
      </c>
      <c r="I887">
        <v>0</v>
      </c>
      <c r="J887">
        <v>0</v>
      </c>
      <c r="K887">
        <v>1</v>
      </c>
      <c r="L887">
        <v>1</v>
      </c>
      <c r="M887">
        <v>1</v>
      </c>
      <c r="N887">
        <v>1</v>
      </c>
      <c r="O887">
        <v>0</v>
      </c>
      <c r="P887">
        <v>0</v>
      </c>
      <c r="Q887">
        <v>0</v>
      </c>
      <c r="R887">
        <v>0</v>
      </c>
      <c r="S887">
        <v>0</v>
      </c>
    </row>
    <row r="888" spans="1:19" x14ac:dyDescent="0.25">
      <c r="A888" t="s">
        <v>718</v>
      </c>
      <c r="B888" t="str">
        <f>IF(ISERROR(VLOOKUP(Table6[[#This Row],[APPL_ID]],IO_Riparian[APP_ID],1,FALSE)),"","Y")</f>
        <v>Y</v>
      </c>
      <c r="C888" s="58" t="str">
        <f>IF(ISERROR(VLOOKUP(Table6[[#This Row],[APPL_ID]],Sheet1!$C$2:$C$9,1,FALSE)),"","Y")</f>
        <v/>
      </c>
      <c r="D888" s="58" t="str">
        <f>IF(COUNTA(#REF!)&gt;0,"","Y")</f>
        <v/>
      </c>
      <c r="E888" t="s">
        <v>1531</v>
      </c>
      <c r="F888" t="s">
        <v>1532</v>
      </c>
      <c r="G888" t="s">
        <v>719</v>
      </c>
      <c r="H888">
        <v>1</v>
      </c>
      <c r="I888">
        <v>1</v>
      </c>
      <c r="J888">
        <v>1</v>
      </c>
      <c r="K888">
        <v>1</v>
      </c>
      <c r="L888">
        <v>1</v>
      </c>
      <c r="M888">
        <v>1</v>
      </c>
      <c r="N888">
        <v>1</v>
      </c>
      <c r="O888">
        <v>1</v>
      </c>
      <c r="P888">
        <v>0</v>
      </c>
      <c r="Q888">
        <v>0</v>
      </c>
      <c r="R888">
        <v>0</v>
      </c>
      <c r="S888">
        <v>0</v>
      </c>
    </row>
    <row r="889" spans="1:19" x14ac:dyDescent="0.25">
      <c r="A889" t="s">
        <v>227</v>
      </c>
      <c r="B889" t="str">
        <f>IF(ISERROR(VLOOKUP(Table6[[#This Row],[APPL_ID]],IO_Riparian[APP_ID],1,FALSE)),"","Y")</f>
        <v>Y</v>
      </c>
      <c r="C889" s="58" t="str">
        <f>IF(ISERROR(VLOOKUP(Table6[[#This Row],[APPL_ID]],Sheet1!$C$2:$C$9,1,FALSE)),"","Y")</f>
        <v/>
      </c>
      <c r="D889" s="58" t="str">
        <f>IF(COUNTA(#REF!)&gt;0,"","Y")</f>
        <v/>
      </c>
      <c r="E889" t="s">
        <v>1531</v>
      </c>
      <c r="F889" t="s">
        <v>1532</v>
      </c>
      <c r="G889" t="s">
        <v>228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1</v>
      </c>
      <c r="O889">
        <v>0</v>
      </c>
      <c r="P889">
        <v>0</v>
      </c>
      <c r="Q889">
        <v>0</v>
      </c>
      <c r="R889">
        <v>0</v>
      </c>
      <c r="S889">
        <v>0</v>
      </c>
    </row>
    <row r="890" spans="1:19" x14ac:dyDescent="0.25">
      <c r="A890" t="s">
        <v>1047</v>
      </c>
      <c r="B890" t="str">
        <f>IF(ISERROR(VLOOKUP(Table6[[#This Row],[APPL_ID]],IO_Riparian[APP_ID],1,FALSE)),"","Y")</f>
        <v>Y</v>
      </c>
      <c r="C890" s="58" t="str">
        <f>IF(ISERROR(VLOOKUP(Table6[[#This Row],[APPL_ID]],Sheet1!$C$2:$C$9,1,FALSE)),"","Y")</f>
        <v/>
      </c>
      <c r="D890" s="58" t="str">
        <f>IF(COUNTA(#REF!)&gt;0,"","Y")</f>
        <v/>
      </c>
      <c r="E890" t="s">
        <v>1531</v>
      </c>
      <c r="F890" t="s">
        <v>1533</v>
      </c>
      <c r="G890" t="s">
        <v>1048</v>
      </c>
      <c r="H890">
        <v>0</v>
      </c>
      <c r="I890">
        <v>0</v>
      </c>
      <c r="J890">
        <v>0</v>
      </c>
      <c r="K890">
        <v>1</v>
      </c>
      <c r="L890">
        <v>1</v>
      </c>
      <c r="M890">
        <v>1</v>
      </c>
      <c r="N890">
        <v>1</v>
      </c>
      <c r="O890">
        <v>1</v>
      </c>
      <c r="P890">
        <v>0</v>
      </c>
      <c r="Q890">
        <v>0</v>
      </c>
      <c r="R890">
        <v>0</v>
      </c>
      <c r="S890">
        <v>0</v>
      </c>
    </row>
    <row r="891" spans="1:19" x14ac:dyDescent="0.25">
      <c r="A891" t="s">
        <v>1108</v>
      </c>
      <c r="B891" t="str">
        <f>IF(ISERROR(VLOOKUP(Table6[[#This Row],[APPL_ID]],IO_Riparian[APP_ID],1,FALSE)),"","Y")</f>
        <v>Y</v>
      </c>
      <c r="C891" s="58" t="str">
        <f>IF(ISERROR(VLOOKUP(Table6[[#This Row],[APPL_ID]],Sheet1!$C$2:$C$9,1,FALSE)),"","Y")</f>
        <v/>
      </c>
      <c r="D891" s="58" t="str">
        <f>IF(COUNTA(#REF!)&gt;0,"","Y")</f>
        <v/>
      </c>
      <c r="E891" t="s">
        <v>1531</v>
      </c>
      <c r="F891" t="s">
        <v>1533</v>
      </c>
      <c r="G891" t="s">
        <v>1048</v>
      </c>
      <c r="H891">
        <v>0</v>
      </c>
      <c r="I891">
        <v>0</v>
      </c>
      <c r="J891">
        <v>0</v>
      </c>
      <c r="K891">
        <v>1</v>
      </c>
      <c r="L891">
        <v>1</v>
      </c>
      <c r="M891">
        <v>1</v>
      </c>
      <c r="N891">
        <v>1</v>
      </c>
      <c r="O891">
        <v>1</v>
      </c>
      <c r="P891">
        <v>0</v>
      </c>
      <c r="Q891">
        <v>0</v>
      </c>
      <c r="R891">
        <v>0</v>
      </c>
      <c r="S891">
        <v>0</v>
      </c>
    </row>
    <row r="892" spans="1:19" x14ac:dyDescent="0.25">
      <c r="A892" t="s">
        <v>1028</v>
      </c>
      <c r="B892" t="str">
        <f>IF(ISERROR(VLOOKUP(Table6[[#This Row],[APPL_ID]],IO_Riparian[APP_ID],1,FALSE)),"","Y")</f>
        <v>Y</v>
      </c>
      <c r="C892" s="58" t="str">
        <f>IF(ISERROR(VLOOKUP(Table6[[#This Row],[APPL_ID]],Sheet1!$C$2:$C$9,1,FALSE)),"","Y")</f>
        <v/>
      </c>
      <c r="D892" s="58" t="str">
        <f>IF(COUNTA(#REF!)&gt;0,"","Y")</f>
        <v/>
      </c>
      <c r="E892" t="s">
        <v>1531</v>
      </c>
      <c r="F892" t="s">
        <v>1533</v>
      </c>
      <c r="G892" t="s">
        <v>1029</v>
      </c>
      <c r="H892">
        <v>0</v>
      </c>
      <c r="I892">
        <v>0</v>
      </c>
      <c r="J892">
        <v>0</v>
      </c>
      <c r="K892">
        <v>1</v>
      </c>
      <c r="L892">
        <v>0</v>
      </c>
      <c r="M892">
        <v>1</v>
      </c>
      <c r="N892">
        <v>1</v>
      </c>
      <c r="O892">
        <v>1</v>
      </c>
      <c r="P892">
        <v>0</v>
      </c>
      <c r="Q892">
        <v>0</v>
      </c>
      <c r="R892">
        <v>0</v>
      </c>
      <c r="S892">
        <v>0</v>
      </c>
    </row>
    <row r="893" spans="1:19" x14ac:dyDescent="0.25">
      <c r="A893" t="s">
        <v>1170</v>
      </c>
      <c r="B893" t="str">
        <f>IF(ISERROR(VLOOKUP(Table6[[#This Row],[APPL_ID]],IO_Riparian[APP_ID],1,FALSE)),"","Y")</f>
        <v>Y</v>
      </c>
      <c r="C893" s="58" t="str">
        <f>IF(ISERROR(VLOOKUP(Table6[[#This Row],[APPL_ID]],Sheet1!$C$2:$C$9,1,FALSE)),"","Y")</f>
        <v/>
      </c>
      <c r="D893" s="58" t="str">
        <f>IF(COUNTA(#REF!)&gt;0,"","Y")</f>
        <v/>
      </c>
      <c r="E893" t="s">
        <v>1531</v>
      </c>
      <c r="F893" t="s">
        <v>1532</v>
      </c>
      <c r="G893" t="s">
        <v>1171</v>
      </c>
      <c r="H893">
        <v>1</v>
      </c>
      <c r="I893">
        <v>1</v>
      </c>
      <c r="J893">
        <v>1</v>
      </c>
      <c r="K893">
        <v>1</v>
      </c>
      <c r="L893">
        <v>1</v>
      </c>
      <c r="M893">
        <v>1</v>
      </c>
      <c r="N893">
        <v>1</v>
      </c>
      <c r="O893">
        <v>1</v>
      </c>
      <c r="P893">
        <v>0</v>
      </c>
      <c r="Q893">
        <v>0</v>
      </c>
      <c r="R893">
        <v>0</v>
      </c>
      <c r="S893">
        <v>0</v>
      </c>
    </row>
    <row r="894" spans="1:19" x14ac:dyDescent="0.25">
      <c r="A894" t="s">
        <v>1178</v>
      </c>
      <c r="B894" t="str">
        <f>IF(ISERROR(VLOOKUP(Table6[[#This Row],[APPL_ID]],IO_Riparian[APP_ID],1,FALSE)),"","Y")</f>
        <v>Y</v>
      </c>
      <c r="C894" s="58" t="str">
        <f>IF(ISERROR(VLOOKUP(Table6[[#This Row],[APPL_ID]],Sheet1!$C$2:$C$9,1,FALSE)),"","Y")</f>
        <v/>
      </c>
      <c r="D894" s="58" t="str">
        <f>IF(COUNTA(#REF!)&gt;0,"","Y")</f>
        <v/>
      </c>
      <c r="E894" t="s">
        <v>1531</v>
      </c>
      <c r="F894" t="s">
        <v>1532</v>
      </c>
      <c r="G894" t="s">
        <v>1179</v>
      </c>
      <c r="H894">
        <v>1</v>
      </c>
      <c r="I894">
        <v>1</v>
      </c>
      <c r="J894">
        <v>1</v>
      </c>
      <c r="K894">
        <v>1</v>
      </c>
      <c r="L894">
        <v>1</v>
      </c>
      <c r="M894">
        <v>1</v>
      </c>
      <c r="N894">
        <v>1</v>
      </c>
      <c r="O894">
        <v>1</v>
      </c>
      <c r="P894">
        <v>0</v>
      </c>
      <c r="Q894">
        <v>0</v>
      </c>
      <c r="R894">
        <v>0</v>
      </c>
      <c r="S894">
        <v>0</v>
      </c>
    </row>
    <row r="895" spans="1:19" x14ac:dyDescent="0.25">
      <c r="A895" t="s">
        <v>1127</v>
      </c>
      <c r="B895" t="str">
        <f>IF(ISERROR(VLOOKUP(Table6[[#This Row],[APPL_ID]],IO_Riparian[APP_ID],1,FALSE)),"","Y")</f>
        <v>Y</v>
      </c>
      <c r="C895" s="58" t="str">
        <f>IF(ISERROR(VLOOKUP(Table6[[#This Row],[APPL_ID]],Sheet1!$C$2:$C$9,1,FALSE)),"","Y")</f>
        <v/>
      </c>
      <c r="D895" s="58" t="str">
        <f>IF(COUNTA(#REF!)&gt;0,"","Y")</f>
        <v/>
      </c>
      <c r="E895" t="s">
        <v>1531</v>
      </c>
      <c r="F895" t="s">
        <v>1532</v>
      </c>
      <c r="G895" t="s">
        <v>324</v>
      </c>
      <c r="H895">
        <v>1</v>
      </c>
      <c r="I895">
        <v>1</v>
      </c>
      <c r="J895">
        <v>1</v>
      </c>
      <c r="K895">
        <v>1</v>
      </c>
      <c r="L895">
        <v>1</v>
      </c>
      <c r="M895">
        <v>1</v>
      </c>
      <c r="N895">
        <v>1</v>
      </c>
      <c r="O895">
        <v>1</v>
      </c>
      <c r="P895">
        <v>0</v>
      </c>
      <c r="Q895">
        <v>0</v>
      </c>
      <c r="R895">
        <v>0</v>
      </c>
      <c r="S895">
        <v>0</v>
      </c>
    </row>
    <row r="896" spans="1:19" x14ac:dyDescent="0.25">
      <c r="A896" t="s">
        <v>1151</v>
      </c>
      <c r="B896" t="str">
        <f>IF(ISERROR(VLOOKUP(Table6[[#This Row],[APPL_ID]],IO_Riparian[APP_ID],1,FALSE)),"","Y")</f>
        <v>Y</v>
      </c>
      <c r="C896" s="58" t="str">
        <f>IF(ISERROR(VLOOKUP(Table6[[#This Row],[APPL_ID]],Sheet1!$C$2:$C$9,1,FALSE)),"","Y")</f>
        <v/>
      </c>
      <c r="D896" s="58" t="str">
        <f>IF(COUNTA(#REF!)&gt;0,"","Y")</f>
        <v/>
      </c>
      <c r="E896" t="s">
        <v>1531</v>
      </c>
      <c r="F896" t="s">
        <v>1532</v>
      </c>
      <c r="G896" t="s">
        <v>324</v>
      </c>
      <c r="H896">
        <v>1</v>
      </c>
      <c r="I896">
        <v>1</v>
      </c>
      <c r="J896">
        <v>1</v>
      </c>
      <c r="K896">
        <v>1</v>
      </c>
      <c r="L896">
        <v>1</v>
      </c>
      <c r="M896">
        <v>1</v>
      </c>
      <c r="N896">
        <v>1</v>
      </c>
      <c r="O896">
        <v>1</v>
      </c>
      <c r="P896">
        <v>0</v>
      </c>
      <c r="Q896">
        <v>0</v>
      </c>
      <c r="R896">
        <v>0</v>
      </c>
      <c r="S896">
        <v>0</v>
      </c>
    </row>
    <row r="897" spans="1:19" x14ac:dyDescent="0.25">
      <c r="A897" t="s">
        <v>1160</v>
      </c>
      <c r="B897" t="str">
        <f>IF(ISERROR(VLOOKUP(Table6[[#This Row],[APPL_ID]],IO_Riparian[APP_ID],1,FALSE)),"","Y")</f>
        <v>Y</v>
      </c>
      <c r="C897" s="58" t="str">
        <f>IF(ISERROR(VLOOKUP(Table6[[#This Row],[APPL_ID]],Sheet1!$C$2:$C$9,1,FALSE)),"","Y")</f>
        <v/>
      </c>
      <c r="D897" s="58" t="str">
        <f>IF(COUNTA(#REF!)&gt;0,"","Y")</f>
        <v/>
      </c>
      <c r="E897" t="s">
        <v>1531</v>
      </c>
      <c r="F897" t="s">
        <v>1532</v>
      </c>
      <c r="G897" t="s">
        <v>324</v>
      </c>
      <c r="H897">
        <v>1</v>
      </c>
      <c r="I897">
        <v>1</v>
      </c>
      <c r="J897">
        <v>1</v>
      </c>
      <c r="K897">
        <v>1</v>
      </c>
      <c r="L897">
        <v>1</v>
      </c>
      <c r="M897">
        <v>1</v>
      </c>
      <c r="N897">
        <v>1</v>
      </c>
      <c r="O897">
        <v>1</v>
      </c>
      <c r="P897">
        <v>0</v>
      </c>
      <c r="Q897">
        <v>0</v>
      </c>
      <c r="R897">
        <v>0</v>
      </c>
      <c r="S897">
        <v>0</v>
      </c>
    </row>
    <row r="898" spans="1:19" x14ac:dyDescent="0.25">
      <c r="A898" t="s">
        <v>465</v>
      </c>
      <c r="B898" t="str">
        <f>IF(ISERROR(VLOOKUP(Table6[[#This Row],[APPL_ID]],IO_Riparian[APP_ID],1,FALSE)),"","Y")</f>
        <v>Y</v>
      </c>
      <c r="C898" s="58" t="str">
        <f>IF(ISERROR(VLOOKUP(Table6[[#This Row],[APPL_ID]],Sheet1!$C$2:$C$9,1,FALSE)),"","Y")</f>
        <v/>
      </c>
      <c r="D898" s="58" t="str">
        <f>IF(COUNTA(#REF!)&gt;0,"","Y")</f>
        <v/>
      </c>
      <c r="E898" t="s">
        <v>1531</v>
      </c>
      <c r="F898" t="s">
        <v>1533</v>
      </c>
      <c r="G898" t="s">
        <v>466</v>
      </c>
      <c r="H898">
        <v>0</v>
      </c>
      <c r="I898">
        <v>0</v>
      </c>
      <c r="J898">
        <v>0</v>
      </c>
      <c r="K898">
        <v>0</v>
      </c>
      <c r="L898">
        <v>34.299999999999997</v>
      </c>
      <c r="M898">
        <v>105</v>
      </c>
      <c r="N898">
        <v>117.7</v>
      </c>
      <c r="O898">
        <v>77.3</v>
      </c>
      <c r="P898">
        <v>0</v>
      </c>
      <c r="Q898">
        <v>0</v>
      </c>
      <c r="R898">
        <v>0</v>
      </c>
      <c r="S898">
        <v>0</v>
      </c>
    </row>
    <row r="899" spans="1:19" x14ac:dyDescent="0.25">
      <c r="A899" t="s">
        <v>340</v>
      </c>
      <c r="B899" t="str">
        <f>IF(ISERROR(VLOOKUP(Table6[[#This Row],[APPL_ID]],IO_Riparian[APP_ID],1,FALSE)),"","Y")</f>
        <v>Y</v>
      </c>
      <c r="C899" s="58" t="str">
        <f>IF(ISERROR(VLOOKUP(Table6[[#This Row],[APPL_ID]],Sheet1!$C$2:$C$9,1,FALSE)),"","Y")</f>
        <v/>
      </c>
      <c r="D899" s="58" t="str">
        <f>IF(COUNTA(#REF!)&gt;0,"","Y")</f>
        <v/>
      </c>
      <c r="E899" t="s">
        <v>1531</v>
      </c>
      <c r="F899" t="s">
        <v>1533</v>
      </c>
      <c r="G899" t="s">
        <v>341</v>
      </c>
      <c r="H899">
        <v>0</v>
      </c>
      <c r="I899">
        <v>0</v>
      </c>
      <c r="J899">
        <v>0</v>
      </c>
      <c r="K899">
        <v>1</v>
      </c>
      <c r="L899">
        <v>1</v>
      </c>
      <c r="M899">
        <v>1</v>
      </c>
      <c r="N899">
        <v>1</v>
      </c>
      <c r="O899">
        <v>1</v>
      </c>
      <c r="P899">
        <v>0</v>
      </c>
      <c r="Q899">
        <v>0</v>
      </c>
      <c r="R899">
        <v>0</v>
      </c>
      <c r="S899">
        <v>0</v>
      </c>
    </row>
    <row r="900" spans="1:19" x14ac:dyDescent="0.25">
      <c r="A900" t="s">
        <v>510</v>
      </c>
      <c r="B900" t="str">
        <f>IF(ISERROR(VLOOKUP(Table6[[#This Row],[APPL_ID]],IO_Riparian[APP_ID],1,FALSE)),"","Y")</f>
        <v>Y</v>
      </c>
      <c r="C900" s="58" t="str">
        <f>IF(ISERROR(VLOOKUP(Table6[[#This Row],[APPL_ID]],Sheet1!$C$2:$C$9,1,FALSE)),"","Y")</f>
        <v/>
      </c>
      <c r="D900" s="58" t="str">
        <f>IF(COUNTA(#REF!)&gt;0,"","Y")</f>
        <v/>
      </c>
      <c r="E900" t="s">
        <v>1531</v>
      </c>
      <c r="F900" t="s">
        <v>1533</v>
      </c>
      <c r="G900" t="s">
        <v>511</v>
      </c>
    </row>
    <row r="901" spans="1:19" x14ac:dyDescent="0.25">
      <c r="A901" t="s">
        <v>1243</v>
      </c>
      <c r="B901" t="str">
        <f>IF(ISERROR(VLOOKUP(Table6[[#This Row],[APPL_ID]],IO_Riparian[APP_ID],1,FALSE)),"","Y")</f>
        <v>Y</v>
      </c>
      <c r="C901" s="58" t="str">
        <f>IF(ISERROR(VLOOKUP(Table6[[#This Row],[APPL_ID]],Sheet1!$C$2:$C$9,1,FALSE)),"","Y")</f>
        <v/>
      </c>
      <c r="D901" s="58" t="str">
        <f>IF(COUNTA(#REF!)&gt;0,"","Y")</f>
        <v/>
      </c>
      <c r="E901" t="s">
        <v>1531</v>
      </c>
      <c r="F901" t="s">
        <v>1533</v>
      </c>
      <c r="G901" t="s">
        <v>1244</v>
      </c>
      <c r="H901">
        <v>0</v>
      </c>
      <c r="I901">
        <v>0</v>
      </c>
      <c r="J901">
        <v>0</v>
      </c>
      <c r="K901">
        <v>1</v>
      </c>
      <c r="L901">
        <v>1</v>
      </c>
      <c r="M901">
        <v>1</v>
      </c>
      <c r="N901">
        <v>1</v>
      </c>
      <c r="O901">
        <v>1</v>
      </c>
      <c r="P901">
        <v>0</v>
      </c>
      <c r="Q901">
        <v>0</v>
      </c>
      <c r="R901">
        <v>0</v>
      </c>
      <c r="S901">
        <v>0</v>
      </c>
    </row>
    <row r="902" spans="1:19" x14ac:dyDescent="0.25">
      <c r="A902" t="s">
        <v>1248</v>
      </c>
      <c r="B902" t="str">
        <f>IF(ISERROR(VLOOKUP(Table6[[#This Row],[APPL_ID]],IO_Riparian[APP_ID],1,FALSE)),"","Y")</f>
        <v>Y</v>
      </c>
      <c r="C902" s="58" t="str">
        <f>IF(ISERROR(VLOOKUP(Table6[[#This Row],[APPL_ID]],Sheet1!$C$2:$C$9,1,FALSE)),"","Y")</f>
        <v/>
      </c>
      <c r="D902" s="58" t="str">
        <f>IF(COUNTA(#REF!)&gt;0,"","Y")</f>
        <v/>
      </c>
      <c r="E902" t="s">
        <v>1531</v>
      </c>
      <c r="F902" t="s">
        <v>1533</v>
      </c>
      <c r="G902" t="s">
        <v>1249</v>
      </c>
      <c r="H902">
        <v>0</v>
      </c>
      <c r="I902">
        <v>0</v>
      </c>
      <c r="J902">
        <v>0</v>
      </c>
      <c r="K902">
        <v>1</v>
      </c>
      <c r="L902">
        <v>1</v>
      </c>
      <c r="M902">
        <v>1</v>
      </c>
      <c r="N902">
        <v>1</v>
      </c>
      <c r="O902">
        <v>1</v>
      </c>
      <c r="P902">
        <v>0</v>
      </c>
      <c r="Q902">
        <v>0</v>
      </c>
      <c r="R902">
        <v>0</v>
      </c>
      <c r="S902">
        <v>0</v>
      </c>
    </row>
    <row r="903" spans="1:19" x14ac:dyDescent="0.25">
      <c r="A903" t="s">
        <v>417</v>
      </c>
      <c r="B903" t="str">
        <f>IF(ISERROR(VLOOKUP(Table6[[#This Row],[APPL_ID]],IO_Riparian[APP_ID],1,FALSE)),"","Y")</f>
        <v>Y</v>
      </c>
      <c r="C903" s="58" t="str">
        <f>IF(ISERROR(VLOOKUP(Table6[[#This Row],[APPL_ID]],Sheet1!$C$2:$C$9,1,FALSE)),"","Y")</f>
        <v/>
      </c>
      <c r="D903" s="58" t="str">
        <f>IF(COUNTA(#REF!)&gt;0,"","Y")</f>
        <v/>
      </c>
      <c r="E903" t="s">
        <v>1531</v>
      </c>
      <c r="F903" t="s">
        <v>1532</v>
      </c>
      <c r="G903" t="s">
        <v>418</v>
      </c>
      <c r="H903">
        <v>0</v>
      </c>
      <c r="I903">
        <v>0</v>
      </c>
      <c r="J903">
        <v>0</v>
      </c>
      <c r="K903">
        <v>1</v>
      </c>
      <c r="L903">
        <v>1</v>
      </c>
      <c r="M903">
        <v>1</v>
      </c>
      <c r="N903">
        <v>1</v>
      </c>
      <c r="O903">
        <v>1</v>
      </c>
      <c r="P903">
        <v>0</v>
      </c>
      <c r="Q903">
        <v>0</v>
      </c>
      <c r="R903">
        <v>0</v>
      </c>
      <c r="S903">
        <v>0</v>
      </c>
    </row>
    <row r="904" spans="1:19" x14ac:dyDescent="0.25">
      <c r="A904" t="s">
        <v>745</v>
      </c>
      <c r="B904" t="str">
        <f>IF(ISERROR(VLOOKUP(Table6[[#This Row],[APPL_ID]],IO_Riparian[APP_ID],1,FALSE)),"","Y")</f>
        <v>Y</v>
      </c>
      <c r="C904" s="58" t="str">
        <f>IF(ISERROR(VLOOKUP(Table6[[#This Row],[APPL_ID]],Sheet1!$C$2:$C$9,1,FALSE)),"","Y")</f>
        <v/>
      </c>
      <c r="D904" s="58" t="str">
        <f>IF(COUNTA(#REF!)&gt;0,"","Y")</f>
        <v/>
      </c>
      <c r="E904" t="s">
        <v>1531</v>
      </c>
      <c r="F904" t="s">
        <v>1533</v>
      </c>
      <c r="G904" t="s">
        <v>717</v>
      </c>
      <c r="H904">
        <v>0</v>
      </c>
      <c r="I904">
        <v>0</v>
      </c>
      <c r="J904">
        <v>0</v>
      </c>
      <c r="K904">
        <v>40</v>
      </c>
      <c r="L904">
        <v>280</v>
      </c>
      <c r="M904">
        <v>280</v>
      </c>
      <c r="N904">
        <v>70</v>
      </c>
      <c r="O904">
        <v>0</v>
      </c>
      <c r="P904">
        <v>0</v>
      </c>
      <c r="Q904">
        <v>0</v>
      </c>
      <c r="R904">
        <v>0</v>
      </c>
      <c r="S904">
        <v>0</v>
      </c>
    </row>
    <row r="905" spans="1:19" x14ac:dyDescent="0.25">
      <c r="A905" t="s">
        <v>760</v>
      </c>
      <c r="B905" t="str">
        <f>IF(ISERROR(VLOOKUP(Table6[[#This Row],[APPL_ID]],IO_Riparian[APP_ID],1,FALSE)),"","Y")</f>
        <v>Y</v>
      </c>
      <c r="C905" s="58" t="str">
        <f>IF(ISERROR(VLOOKUP(Table6[[#This Row],[APPL_ID]],Sheet1!$C$2:$C$9,1,FALSE)),"","Y")</f>
        <v/>
      </c>
      <c r="D905" s="58" t="str">
        <f>IF(COUNTA(#REF!)&gt;0,"","Y")</f>
        <v/>
      </c>
      <c r="E905" t="s">
        <v>1531</v>
      </c>
      <c r="F905" t="s">
        <v>1533</v>
      </c>
      <c r="G905" t="s">
        <v>717</v>
      </c>
      <c r="H905">
        <v>0</v>
      </c>
      <c r="I905">
        <v>0</v>
      </c>
      <c r="J905">
        <v>0</v>
      </c>
      <c r="K905">
        <v>200</v>
      </c>
      <c r="L905">
        <v>200</v>
      </c>
      <c r="M905">
        <v>250</v>
      </c>
      <c r="N905">
        <v>500</v>
      </c>
      <c r="O905">
        <v>1000</v>
      </c>
      <c r="P905">
        <v>0</v>
      </c>
      <c r="Q905">
        <v>0</v>
      </c>
      <c r="R905">
        <v>0</v>
      </c>
      <c r="S905">
        <v>0</v>
      </c>
    </row>
    <row r="906" spans="1:19" x14ac:dyDescent="0.25">
      <c r="A906" t="s">
        <v>716</v>
      </c>
      <c r="B906" t="str">
        <f>IF(ISERROR(VLOOKUP(Table6[[#This Row],[APPL_ID]],IO_Riparian[APP_ID],1,FALSE)),"","Y")</f>
        <v>Y</v>
      </c>
      <c r="C906" s="58" t="str">
        <f>IF(ISERROR(VLOOKUP(Table6[[#This Row],[APPL_ID]],Sheet1!$C$2:$C$9,1,FALSE)),"","Y")</f>
        <v/>
      </c>
      <c r="D906" s="58" t="str">
        <f>IF(COUNTA(#REF!)&gt;0,"","Y")</f>
        <v/>
      </c>
      <c r="E906" t="s">
        <v>1531</v>
      </c>
      <c r="F906" t="s">
        <v>1533</v>
      </c>
      <c r="G906" t="s">
        <v>717</v>
      </c>
      <c r="H906">
        <v>0</v>
      </c>
      <c r="I906">
        <v>0</v>
      </c>
      <c r="J906">
        <v>0</v>
      </c>
      <c r="K906">
        <v>40</v>
      </c>
      <c r="L906">
        <v>80</v>
      </c>
      <c r="M906">
        <v>100</v>
      </c>
      <c r="N906">
        <v>60</v>
      </c>
      <c r="O906">
        <v>0</v>
      </c>
      <c r="P906">
        <v>0</v>
      </c>
      <c r="Q906">
        <v>0</v>
      </c>
      <c r="R906">
        <v>0</v>
      </c>
      <c r="S906">
        <v>0</v>
      </c>
    </row>
    <row r="907" spans="1:19" x14ac:dyDescent="0.25">
      <c r="A907" t="s">
        <v>737</v>
      </c>
      <c r="B907" t="str">
        <f>IF(ISERROR(VLOOKUP(Table6[[#This Row],[APPL_ID]],IO_Riparian[APP_ID],1,FALSE)),"","Y")</f>
        <v>Y</v>
      </c>
      <c r="C907" s="58" t="str">
        <f>IF(ISERROR(VLOOKUP(Table6[[#This Row],[APPL_ID]],Sheet1!$C$2:$C$9,1,FALSE)),"","Y")</f>
        <v/>
      </c>
      <c r="D907" s="58" t="str">
        <f>IF(COUNTA(#REF!)&gt;0,"","Y")</f>
        <v/>
      </c>
      <c r="E907" t="s">
        <v>1531</v>
      </c>
      <c r="F907" t="s">
        <v>1533</v>
      </c>
      <c r="G907" t="s">
        <v>717</v>
      </c>
      <c r="H907">
        <v>0</v>
      </c>
      <c r="I907">
        <v>0</v>
      </c>
      <c r="J907">
        <v>0</v>
      </c>
      <c r="K907">
        <v>200</v>
      </c>
      <c r="L907">
        <v>1200</v>
      </c>
      <c r="M907">
        <v>1200</v>
      </c>
      <c r="N907">
        <v>600</v>
      </c>
      <c r="O907">
        <v>0</v>
      </c>
      <c r="P907">
        <v>0</v>
      </c>
      <c r="Q907">
        <v>0</v>
      </c>
      <c r="R907">
        <v>0</v>
      </c>
      <c r="S907">
        <v>0</v>
      </c>
    </row>
    <row r="908" spans="1:19" x14ac:dyDescent="0.25">
      <c r="A908" t="s">
        <v>751</v>
      </c>
      <c r="B908" t="str">
        <f>IF(ISERROR(VLOOKUP(Table6[[#This Row],[APPL_ID]],IO_Riparian[APP_ID],1,FALSE)),"","Y")</f>
        <v>Y</v>
      </c>
      <c r="C908" s="58" t="str">
        <f>IF(ISERROR(VLOOKUP(Table6[[#This Row],[APPL_ID]],Sheet1!$C$2:$C$9,1,FALSE)),"","Y")</f>
        <v/>
      </c>
      <c r="D908" s="58" t="str">
        <f>IF(COUNTA(#REF!)&gt;0,"","Y")</f>
        <v/>
      </c>
      <c r="E908" t="s">
        <v>1531</v>
      </c>
      <c r="F908" t="s">
        <v>1533</v>
      </c>
      <c r="G908" t="s">
        <v>717</v>
      </c>
      <c r="H908">
        <v>100</v>
      </c>
      <c r="I908">
        <v>0</v>
      </c>
      <c r="J908">
        <v>0</v>
      </c>
      <c r="K908">
        <v>200</v>
      </c>
      <c r="L908">
        <v>1300</v>
      </c>
      <c r="M908">
        <v>1300</v>
      </c>
      <c r="N908">
        <v>2360</v>
      </c>
      <c r="O908">
        <v>2745</v>
      </c>
      <c r="P908">
        <v>0</v>
      </c>
      <c r="Q908">
        <v>0</v>
      </c>
      <c r="R908">
        <v>0</v>
      </c>
      <c r="S908">
        <v>0</v>
      </c>
    </row>
    <row r="909" spans="1:19" x14ac:dyDescent="0.25">
      <c r="A909" t="s">
        <v>88</v>
      </c>
      <c r="B909" t="str">
        <f>IF(ISERROR(VLOOKUP(Table6[[#This Row],[APPL_ID]],IO_Riparian[APP_ID],1,FALSE)),"","Y")</f>
        <v>Y</v>
      </c>
      <c r="C909" s="58" t="str">
        <f>IF(ISERROR(VLOOKUP(Table6[[#This Row],[APPL_ID]],Sheet1!$C$2:$C$9,1,FALSE)),"","Y")</f>
        <v/>
      </c>
      <c r="D909" s="58" t="str">
        <f>IF(COUNTA(#REF!)&gt;0,"","Y")</f>
        <v/>
      </c>
      <c r="E909" t="s">
        <v>1531</v>
      </c>
      <c r="F909" t="s">
        <v>1533</v>
      </c>
      <c r="G909" t="s">
        <v>89</v>
      </c>
    </row>
    <row r="910" spans="1:19" x14ac:dyDescent="0.25">
      <c r="A910" t="s">
        <v>1459</v>
      </c>
      <c r="B910" t="str">
        <f>IF(ISERROR(VLOOKUP(Table6[[#This Row],[APPL_ID]],IO_Riparian[APP_ID],1,FALSE)),"","Y")</f>
        <v>Y</v>
      </c>
      <c r="C910" s="58" t="str">
        <f>IF(ISERROR(VLOOKUP(Table6[[#This Row],[APPL_ID]],Sheet1!$C$2:$C$9,1,FALSE)),"","Y")</f>
        <v/>
      </c>
      <c r="D910" s="58" t="str">
        <f>IF(COUNTA(#REF!)&gt;0,"","Y")</f>
        <v/>
      </c>
      <c r="E910" t="s">
        <v>1531</v>
      </c>
      <c r="F910" t="s">
        <v>1533</v>
      </c>
      <c r="G910" t="s">
        <v>1460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</row>
    <row r="911" spans="1:19" x14ac:dyDescent="0.25">
      <c r="A911" t="s">
        <v>872</v>
      </c>
      <c r="B911" t="str">
        <f>IF(ISERROR(VLOOKUP(Table6[[#This Row],[APPL_ID]],IO_Riparian[APP_ID],1,FALSE)),"","Y")</f>
        <v>Y</v>
      </c>
      <c r="C911" s="58" t="str">
        <f>IF(ISERROR(VLOOKUP(Table6[[#This Row],[APPL_ID]],Sheet1!$C$2:$C$9,1,FALSE)),"","Y")</f>
        <v/>
      </c>
      <c r="D911" s="58" t="str">
        <f>IF(COUNTA(#REF!)&gt;0,"","Y")</f>
        <v/>
      </c>
      <c r="E911" t="s">
        <v>1531</v>
      </c>
      <c r="F911" t="s">
        <v>1533</v>
      </c>
      <c r="G911" t="s">
        <v>873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</row>
    <row r="912" spans="1:19" x14ac:dyDescent="0.25">
      <c r="A912" t="s">
        <v>880</v>
      </c>
      <c r="B912" t="str">
        <f>IF(ISERROR(VLOOKUP(Table6[[#This Row],[APPL_ID]],IO_Riparian[APP_ID],1,FALSE)),"","Y")</f>
        <v>Y</v>
      </c>
      <c r="C912" s="58" t="str">
        <f>IF(ISERROR(VLOOKUP(Table6[[#This Row],[APPL_ID]],Sheet1!$C$2:$C$9,1,FALSE)),"","Y")</f>
        <v/>
      </c>
      <c r="D912" s="58" t="str">
        <f>IF(COUNTA(#REF!)&gt;0,"","Y")</f>
        <v/>
      </c>
      <c r="E912" t="s">
        <v>1531</v>
      </c>
      <c r="F912" t="s">
        <v>1533</v>
      </c>
      <c r="G912" t="s">
        <v>873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</row>
    <row r="913" spans="1:19" x14ac:dyDescent="0.25">
      <c r="A913" t="s">
        <v>769</v>
      </c>
      <c r="B913" t="str">
        <f>IF(ISERROR(VLOOKUP(Table6[[#This Row],[APPL_ID]],IO_Riparian[APP_ID],1,FALSE)),"","Y")</f>
        <v>Y</v>
      </c>
      <c r="C913" s="58" t="str">
        <f>IF(ISERROR(VLOOKUP(Table6[[#This Row],[APPL_ID]],Sheet1!$C$2:$C$9,1,FALSE)),"","Y")</f>
        <v/>
      </c>
      <c r="D913" s="58" t="str">
        <f>IF(COUNTA(#REF!)&gt;0,"","Y")</f>
        <v/>
      </c>
      <c r="E913" t="s">
        <v>1531</v>
      </c>
      <c r="F913" t="s">
        <v>1533</v>
      </c>
      <c r="G913" t="s">
        <v>443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</row>
    <row r="914" spans="1:19" x14ac:dyDescent="0.25">
      <c r="A914" t="s">
        <v>442</v>
      </c>
      <c r="B914" t="str">
        <f>IF(ISERROR(VLOOKUP(Table6[[#This Row],[APPL_ID]],IO_Riparian[APP_ID],1,FALSE)),"","Y")</f>
        <v>Y</v>
      </c>
      <c r="C914" s="58" t="str">
        <f>IF(ISERROR(VLOOKUP(Table6[[#This Row],[APPL_ID]],Sheet1!$C$2:$C$9,1,FALSE)),"","Y")</f>
        <v/>
      </c>
      <c r="D914" s="58" t="str">
        <f>IF(COUNTA(#REF!)&gt;0,"","Y")</f>
        <v/>
      </c>
      <c r="E914" t="s">
        <v>1531</v>
      </c>
      <c r="F914" t="s">
        <v>1533</v>
      </c>
      <c r="G914" t="s">
        <v>443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</row>
    <row r="915" spans="1:19" x14ac:dyDescent="0.25">
      <c r="A915" t="s">
        <v>908</v>
      </c>
      <c r="B915" t="str">
        <f>IF(ISERROR(VLOOKUP(Table6[[#This Row],[APPL_ID]],IO_Riparian[APP_ID],1,FALSE)),"","Y")</f>
        <v>Y</v>
      </c>
      <c r="C915" s="58" t="str">
        <f>IF(ISERROR(VLOOKUP(Table6[[#This Row],[APPL_ID]],Sheet1!$C$2:$C$9,1,FALSE)),"","Y")</f>
        <v/>
      </c>
      <c r="D915" s="58" t="str">
        <f>IF(COUNTA(#REF!)&gt;0,"","Y")</f>
        <v/>
      </c>
      <c r="E915" t="s">
        <v>1531</v>
      </c>
      <c r="F915" t="s">
        <v>1532</v>
      </c>
      <c r="G915" t="s">
        <v>909</v>
      </c>
    </row>
    <row r="916" spans="1:19" x14ac:dyDescent="0.25">
      <c r="A916" t="s">
        <v>420</v>
      </c>
      <c r="B916" t="str">
        <f>IF(ISERROR(VLOOKUP(Table6[[#This Row],[APPL_ID]],IO_Riparian[APP_ID],1,FALSE)),"","Y")</f>
        <v>Y</v>
      </c>
      <c r="C916" s="58" t="str">
        <f>IF(ISERROR(VLOOKUP(Table6[[#This Row],[APPL_ID]],Sheet1!$C$2:$C$9,1,FALSE)),"","Y")</f>
        <v/>
      </c>
      <c r="D916" s="58" t="str">
        <f>IF(COUNTA(#REF!)&gt;0,"","Y")</f>
        <v/>
      </c>
      <c r="E916" t="s">
        <v>1531</v>
      </c>
      <c r="F916" t="s">
        <v>1532</v>
      </c>
      <c r="G916" t="s">
        <v>418</v>
      </c>
      <c r="H916">
        <v>0</v>
      </c>
      <c r="I916">
        <v>0</v>
      </c>
      <c r="J916">
        <v>1</v>
      </c>
      <c r="K916">
        <v>0</v>
      </c>
      <c r="L916">
        <v>1</v>
      </c>
      <c r="M916">
        <v>1</v>
      </c>
      <c r="N916">
        <v>1</v>
      </c>
      <c r="O916">
        <v>1</v>
      </c>
      <c r="P916">
        <v>0</v>
      </c>
      <c r="Q916">
        <v>0</v>
      </c>
      <c r="R916">
        <v>0</v>
      </c>
      <c r="S916">
        <v>0</v>
      </c>
    </row>
    <row r="917" spans="1:19" x14ac:dyDescent="0.25">
      <c r="A917" t="s">
        <v>953</v>
      </c>
      <c r="B917" t="str">
        <f>IF(ISERROR(VLOOKUP(Table6[[#This Row],[APPL_ID]],IO_Riparian[APP_ID],1,FALSE)),"","Y")</f>
        <v>Y</v>
      </c>
      <c r="C917" s="58" t="str">
        <f>IF(ISERROR(VLOOKUP(Table6[[#This Row],[APPL_ID]],Sheet1!$C$2:$C$9,1,FALSE)),"","Y")</f>
        <v/>
      </c>
      <c r="D917" s="58" t="str">
        <f>IF(COUNTA(#REF!)&gt;0,"","Y")</f>
        <v/>
      </c>
      <c r="E917" t="s">
        <v>1531</v>
      </c>
      <c r="F917" t="s">
        <v>1532</v>
      </c>
      <c r="G917" t="s">
        <v>352</v>
      </c>
      <c r="H917">
        <v>0</v>
      </c>
      <c r="I917">
        <v>0</v>
      </c>
      <c r="J917">
        <v>1</v>
      </c>
      <c r="K917">
        <v>0</v>
      </c>
      <c r="L917">
        <v>1</v>
      </c>
      <c r="M917">
        <v>1</v>
      </c>
      <c r="N917">
        <v>1</v>
      </c>
      <c r="O917">
        <v>1</v>
      </c>
      <c r="P917">
        <v>0</v>
      </c>
      <c r="Q917">
        <v>0</v>
      </c>
      <c r="R917">
        <v>0</v>
      </c>
      <c r="S917">
        <v>0</v>
      </c>
    </row>
    <row r="918" spans="1:19" x14ac:dyDescent="0.25">
      <c r="A918" t="s">
        <v>965</v>
      </c>
      <c r="B918" t="str">
        <f>IF(ISERROR(VLOOKUP(Table6[[#This Row],[APPL_ID]],IO_Riparian[APP_ID],1,FALSE)),"","Y")</f>
        <v>Y</v>
      </c>
      <c r="C918" s="58" t="str">
        <f>IF(ISERROR(VLOOKUP(Table6[[#This Row],[APPL_ID]],Sheet1!$C$2:$C$9,1,FALSE)),"","Y")</f>
        <v/>
      </c>
      <c r="D918" s="58" t="str">
        <f>IF(COUNTA(#REF!)&gt;0,"","Y")</f>
        <v/>
      </c>
      <c r="E918" t="s">
        <v>1531</v>
      </c>
      <c r="F918" t="s">
        <v>1532</v>
      </c>
      <c r="G918" t="s">
        <v>352</v>
      </c>
      <c r="H918">
        <v>0</v>
      </c>
      <c r="I918">
        <v>0</v>
      </c>
      <c r="J918">
        <v>1</v>
      </c>
      <c r="K918">
        <v>0</v>
      </c>
      <c r="L918">
        <v>1</v>
      </c>
      <c r="M918">
        <v>1</v>
      </c>
      <c r="N918">
        <v>1</v>
      </c>
      <c r="O918">
        <v>1</v>
      </c>
      <c r="P918">
        <v>0</v>
      </c>
      <c r="Q918">
        <v>0</v>
      </c>
      <c r="R918">
        <v>0</v>
      </c>
      <c r="S918">
        <v>0</v>
      </c>
    </row>
    <row r="919" spans="1:19" x14ac:dyDescent="0.25">
      <c r="A919" t="s">
        <v>351</v>
      </c>
      <c r="B919" t="str">
        <f>IF(ISERROR(VLOOKUP(Table6[[#This Row],[APPL_ID]],IO_Riparian[APP_ID],1,FALSE)),"","Y")</f>
        <v>Y</v>
      </c>
      <c r="C919" s="58" t="str">
        <f>IF(ISERROR(VLOOKUP(Table6[[#This Row],[APPL_ID]],Sheet1!$C$2:$C$9,1,FALSE)),"","Y")</f>
        <v/>
      </c>
      <c r="D919" s="58" t="str">
        <f>IF(COUNTA(#REF!)&gt;0,"","Y")</f>
        <v/>
      </c>
      <c r="E919" t="s">
        <v>1531</v>
      </c>
      <c r="F919" t="s">
        <v>1532</v>
      </c>
      <c r="G919" t="s">
        <v>352</v>
      </c>
      <c r="H919">
        <v>2</v>
      </c>
      <c r="I919">
        <v>1</v>
      </c>
      <c r="J919">
        <v>1</v>
      </c>
      <c r="K919">
        <v>1</v>
      </c>
      <c r="L919">
        <v>1</v>
      </c>
      <c r="M919">
        <v>1</v>
      </c>
      <c r="N919">
        <v>1</v>
      </c>
      <c r="O919">
        <v>1</v>
      </c>
      <c r="P919">
        <v>0</v>
      </c>
      <c r="Q919">
        <v>0</v>
      </c>
      <c r="R919">
        <v>1</v>
      </c>
      <c r="S919">
        <v>1</v>
      </c>
    </row>
    <row r="920" spans="1:19" x14ac:dyDescent="0.25">
      <c r="A920" t="s">
        <v>961</v>
      </c>
      <c r="B920" t="str">
        <f>IF(ISERROR(VLOOKUP(Table6[[#This Row],[APPL_ID]],IO_Riparian[APP_ID],1,FALSE)),"","Y")</f>
        <v>Y</v>
      </c>
      <c r="C920" s="58" t="str">
        <f>IF(ISERROR(VLOOKUP(Table6[[#This Row],[APPL_ID]],Sheet1!$C$2:$C$9,1,FALSE)),"","Y")</f>
        <v/>
      </c>
      <c r="D920" s="58" t="str">
        <f>IF(COUNTA(#REF!)&gt;0,"","Y")</f>
        <v/>
      </c>
      <c r="E920" t="s">
        <v>1531</v>
      </c>
      <c r="F920" t="s">
        <v>1532</v>
      </c>
      <c r="G920" t="s">
        <v>352</v>
      </c>
      <c r="H920">
        <v>0</v>
      </c>
      <c r="I920">
        <v>0</v>
      </c>
      <c r="J920">
        <v>1</v>
      </c>
      <c r="K920">
        <v>1</v>
      </c>
      <c r="L920">
        <v>1</v>
      </c>
      <c r="M920">
        <v>1</v>
      </c>
      <c r="N920">
        <v>1</v>
      </c>
      <c r="O920">
        <v>1</v>
      </c>
      <c r="P920">
        <v>0</v>
      </c>
      <c r="Q920">
        <v>0</v>
      </c>
      <c r="R920">
        <v>0</v>
      </c>
      <c r="S920">
        <v>0</v>
      </c>
    </row>
    <row r="921" spans="1:19" x14ac:dyDescent="0.25">
      <c r="A921" t="s">
        <v>963</v>
      </c>
      <c r="B921" t="str">
        <f>IF(ISERROR(VLOOKUP(Table6[[#This Row],[APPL_ID]],IO_Riparian[APP_ID],1,FALSE)),"","Y")</f>
        <v>Y</v>
      </c>
      <c r="C921" s="58" t="str">
        <f>IF(ISERROR(VLOOKUP(Table6[[#This Row],[APPL_ID]],Sheet1!$C$2:$C$9,1,FALSE)),"","Y")</f>
        <v/>
      </c>
      <c r="D921" s="58" t="str">
        <f>IF(COUNTA(#REF!)&gt;0,"","Y")</f>
        <v/>
      </c>
      <c r="E921" t="s">
        <v>1531</v>
      </c>
      <c r="F921" t="s">
        <v>1532</v>
      </c>
      <c r="G921" t="s">
        <v>352</v>
      </c>
      <c r="H921">
        <v>0</v>
      </c>
      <c r="I921">
        <v>0</v>
      </c>
      <c r="J921">
        <v>1</v>
      </c>
      <c r="K921">
        <v>1</v>
      </c>
      <c r="L921">
        <v>1</v>
      </c>
      <c r="M921">
        <v>1</v>
      </c>
      <c r="N921">
        <v>1</v>
      </c>
      <c r="O921">
        <v>1</v>
      </c>
      <c r="P921">
        <v>0</v>
      </c>
      <c r="Q921">
        <v>0</v>
      </c>
      <c r="R921">
        <v>0</v>
      </c>
      <c r="S921">
        <v>0</v>
      </c>
    </row>
    <row r="922" spans="1:19" x14ac:dyDescent="0.25">
      <c r="A922" t="s">
        <v>968</v>
      </c>
      <c r="B922" t="str">
        <f>IF(ISERROR(VLOOKUP(Table6[[#This Row],[APPL_ID]],IO_Riparian[APP_ID],1,FALSE)),"","Y")</f>
        <v>Y</v>
      </c>
      <c r="C922" s="58" t="str">
        <f>IF(ISERROR(VLOOKUP(Table6[[#This Row],[APPL_ID]],Sheet1!$C$2:$C$9,1,FALSE)),"","Y")</f>
        <v/>
      </c>
      <c r="D922" s="58" t="str">
        <f>IF(COUNTA(#REF!)&gt;0,"","Y")</f>
        <v/>
      </c>
      <c r="E922" t="s">
        <v>1531</v>
      </c>
      <c r="F922" t="s">
        <v>1532</v>
      </c>
      <c r="G922" t="s">
        <v>352</v>
      </c>
      <c r="H922">
        <v>0</v>
      </c>
      <c r="I922">
        <v>1</v>
      </c>
      <c r="J922">
        <v>1</v>
      </c>
      <c r="K922">
        <v>1</v>
      </c>
      <c r="L922">
        <v>1</v>
      </c>
      <c r="M922">
        <v>1</v>
      </c>
      <c r="N922">
        <v>1</v>
      </c>
      <c r="O922">
        <v>1</v>
      </c>
      <c r="P922">
        <v>0</v>
      </c>
      <c r="Q922">
        <v>0</v>
      </c>
      <c r="R922">
        <v>0</v>
      </c>
      <c r="S922">
        <v>0</v>
      </c>
    </row>
    <row r="923" spans="1:19" x14ac:dyDescent="0.25">
      <c r="A923" t="s">
        <v>964</v>
      </c>
      <c r="B923" t="str">
        <f>IF(ISERROR(VLOOKUP(Table6[[#This Row],[APPL_ID]],IO_Riparian[APP_ID],1,FALSE)),"","Y")</f>
        <v>Y</v>
      </c>
      <c r="C923" s="58" t="str">
        <f>IF(ISERROR(VLOOKUP(Table6[[#This Row],[APPL_ID]],Sheet1!$C$2:$C$9,1,FALSE)),"","Y")</f>
        <v/>
      </c>
      <c r="D923" s="58" t="str">
        <f>IF(COUNTA(#REF!)&gt;0,"","Y")</f>
        <v/>
      </c>
      <c r="E923" t="s">
        <v>1531</v>
      </c>
      <c r="F923" t="s">
        <v>1532</v>
      </c>
      <c r="G923" t="s">
        <v>352</v>
      </c>
      <c r="H923">
        <v>0</v>
      </c>
      <c r="I923">
        <v>0</v>
      </c>
      <c r="J923">
        <v>1</v>
      </c>
      <c r="K923">
        <v>1</v>
      </c>
      <c r="L923">
        <v>1</v>
      </c>
      <c r="M923">
        <v>1</v>
      </c>
      <c r="N923">
        <v>1</v>
      </c>
      <c r="O923">
        <v>1</v>
      </c>
      <c r="P923">
        <v>0</v>
      </c>
      <c r="Q923">
        <v>0</v>
      </c>
      <c r="R923">
        <v>0</v>
      </c>
      <c r="S923">
        <v>0</v>
      </c>
    </row>
    <row r="924" spans="1:19" x14ac:dyDescent="0.25">
      <c r="A924" t="s">
        <v>951</v>
      </c>
      <c r="B924" t="str">
        <f>IF(ISERROR(VLOOKUP(Table6[[#This Row],[APPL_ID]],IO_Riparian[APP_ID],1,FALSE)),"","Y")</f>
        <v>Y</v>
      </c>
      <c r="C924" s="58" t="str">
        <f>IF(ISERROR(VLOOKUP(Table6[[#This Row],[APPL_ID]],Sheet1!$C$2:$C$9,1,FALSE)),"","Y")</f>
        <v/>
      </c>
      <c r="D924" s="58" t="str">
        <f>IF(COUNTA(#REF!)&gt;0,"","Y")</f>
        <v/>
      </c>
      <c r="E924" t="s">
        <v>1531</v>
      </c>
      <c r="F924" t="s">
        <v>1532</v>
      </c>
      <c r="G924" t="s">
        <v>952</v>
      </c>
      <c r="H924">
        <v>0</v>
      </c>
      <c r="I924">
        <v>1</v>
      </c>
      <c r="J924">
        <v>1</v>
      </c>
      <c r="K924">
        <v>1</v>
      </c>
      <c r="L924">
        <v>1</v>
      </c>
      <c r="M924">
        <v>1</v>
      </c>
      <c r="N924">
        <v>1</v>
      </c>
      <c r="O924">
        <v>1</v>
      </c>
      <c r="P924">
        <v>0</v>
      </c>
      <c r="Q924">
        <v>0</v>
      </c>
      <c r="R924">
        <v>0</v>
      </c>
      <c r="S924">
        <v>0</v>
      </c>
    </row>
    <row r="925" spans="1:19" x14ac:dyDescent="0.25">
      <c r="A925" t="s">
        <v>753</v>
      </c>
      <c r="B925" t="str">
        <f>IF(ISERROR(VLOOKUP(Table6[[#This Row],[APPL_ID]],IO_Riparian[APP_ID],1,FALSE)),"","Y")</f>
        <v>Y</v>
      </c>
      <c r="C925" s="58" t="str">
        <f>IF(ISERROR(VLOOKUP(Table6[[#This Row],[APPL_ID]],Sheet1!$C$2:$C$9,1,FALSE)),"","Y")</f>
        <v>Y</v>
      </c>
      <c r="D925" s="58" t="str">
        <f>IF(COUNTA(#REF!)&gt;0,"","Y")</f>
        <v/>
      </c>
      <c r="E925" t="s">
        <v>1534</v>
      </c>
      <c r="F925" t="s">
        <v>1539</v>
      </c>
      <c r="G925" t="s">
        <v>754</v>
      </c>
      <c r="H925">
        <v>0</v>
      </c>
      <c r="I925">
        <v>0</v>
      </c>
      <c r="J925">
        <v>0</v>
      </c>
      <c r="K925">
        <v>50</v>
      </c>
      <c r="L925">
        <v>207</v>
      </c>
      <c r="M925">
        <v>497</v>
      </c>
      <c r="N925">
        <v>495</v>
      </c>
      <c r="O925">
        <v>302</v>
      </c>
      <c r="P925">
        <v>0</v>
      </c>
      <c r="Q925">
        <v>0</v>
      </c>
      <c r="R925">
        <v>0</v>
      </c>
      <c r="S925">
        <v>0</v>
      </c>
    </row>
    <row r="926" spans="1:19" x14ac:dyDescent="0.25">
      <c r="A926" t="s">
        <v>1120</v>
      </c>
      <c r="B926" t="str">
        <f>IF(ISERROR(VLOOKUP(Table6[[#This Row],[APPL_ID]],IO_Riparian[APP_ID],1,FALSE)),"","Y")</f>
        <v>Y</v>
      </c>
      <c r="C926" s="58" t="str">
        <f>IF(ISERROR(VLOOKUP(Table6[[#This Row],[APPL_ID]],Sheet1!$C$2:$C$9,1,FALSE)),"","Y")</f>
        <v/>
      </c>
      <c r="D926" s="58" t="str">
        <f>IF(COUNTA(#REF!)&gt;0,"","Y")</f>
        <v/>
      </c>
      <c r="E926" t="s">
        <v>1534</v>
      </c>
      <c r="F926" t="s">
        <v>1556</v>
      </c>
      <c r="G926" t="s">
        <v>1059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</row>
    <row r="927" spans="1:19" x14ac:dyDescent="0.25">
      <c r="A927" t="s">
        <v>810</v>
      </c>
      <c r="B927" t="str">
        <f>IF(ISERROR(VLOOKUP(Table6[[#This Row],[APPL_ID]],IO_Riparian[APP_ID],1,FALSE)),"","Y")</f>
        <v>Y</v>
      </c>
      <c r="C927" s="58" t="str">
        <f>IF(ISERROR(VLOOKUP(Table6[[#This Row],[APPL_ID]],Sheet1!$C$2:$C$9,1,FALSE)),"","Y")</f>
        <v/>
      </c>
      <c r="D927" s="58" t="str">
        <f>IF(COUNTA(#REF!)&gt;0,"","Y")</f>
        <v/>
      </c>
      <c r="E927" t="s">
        <v>1534</v>
      </c>
      <c r="F927" t="s">
        <v>1535</v>
      </c>
      <c r="G927" t="s">
        <v>438</v>
      </c>
      <c r="H927">
        <v>0</v>
      </c>
      <c r="I927">
        <v>0</v>
      </c>
      <c r="J927">
        <v>724</v>
      </c>
      <c r="K927">
        <v>0</v>
      </c>
      <c r="L927">
        <v>2596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</row>
    <row r="928" spans="1:19" x14ac:dyDescent="0.25">
      <c r="A928" t="s">
        <v>76</v>
      </c>
      <c r="B928" t="str">
        <f>IF(ISERROR(VLOOKUP(Table6[[#This Row],[APPL_ID]],IO_Riparian[APP_ID],1,FALSE)),"","Y")</f>
        <v>Y</v>
      </c>
      <c r="C928" s="58" t="str">
        <f>IF(ISERROR(VLOOKUP(Table6[[#This Row],[APPL_ID]],Sheet1!$C$2:$C$9,1,FALSE)),"","Y")</f>
        <v>Y</v>
      </c>
      <c r="D928" s="58" t="str">
        <f>IF(COUNTA(#REF!)&gt;0,"","Y")</f>
        <v/>
      </c>
      <c r="E928" t="s">
        <v>1534</v>
      </c>
      <c r="F928" t="s">
        <v>1536</v>
      </c>
      <c r="G928" t="s">
        <v>77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</row>
    <row r="929" spans="1:19" x14ac:dyDescent="0.25">
      <c r="A929" t="s">
        <v>569</v>
      </c>
      <c r="B929" t="str">
        <f>IF(ISERROR(VLOOKUP(Table6[[#This Row],[APPL_ID]],IO_Riparian[APP_ID],1,FALSE)),"","Y")</f>
        <v>Y</v>
      </c>
      <c r="C929" s="58" t="str">
        <f>IF(ISERROR(VLOOKUP(Table6[[#This Row],[APPL_ID]],Sheet1!$C$2:$C$9,1,FALSE)),"","Y")</f>
        <v/>
      </c>
      <c r="D929" s="58" t="str">
        <f>IF(COUNTA(#REF!)&gt;0,"","Y")</f>
        <v/>
      </c>
      <c r="E929" t="s">
        <v>1534</v>
      </c>
      <c r="F929" t="s">
        <v>1543</v>
      </c>
      <c r="G929" t="s">
        <v>77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</row>
    <row r="930" spans="1:19" x14ac:dyDescent="0.25">
      <c r="A930" t="s">
        <v>576</v>
      </c>
      <c r="B930" t="str">
        <f>IF(ISERROR(VLOOKUP(Table6[[#This Row],[APPL_ID]],IO_Riparian[APP_ID],1,FALSE)),"","Y")</f>
        <v>Y</v>
      </c>
      <c r="C930" s="58" t="str">
        <f>IF(ISERROR(VLOOKUP(Table6[[#This Row],[APPL_ID]],Sheet1!$C$2:$C$9,1,FALSE)),"","Y")</f>
        <v/>
      </c>
      <c r="D930" s="58" t="str">
        <f>IF(COUNTA(#REF!)&gt;0,"","Y")</f>
        <v/>
      </c>
      <c r="E930" t="s">
        <v>1534</v>
      </c>
      <c r="F930" t="s">
        <v>1543</v>
      </c>
      <c r="G930" t="s">
        <v>77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</row>
    <row r="931" spans="1:19" x14ac:dyDescent="0.25">
      <c r="A931" t="s">
        <v>561</v>
      </c>
      <c r="B931" t="str">
        <f>IF(ISERROR(VLOOKUP(Table6[[#This Row],[APPL_ID]],IO_Riparian[APP_ID],1,FALSE)),"","Y")</f>
        <v>Y</v>
      </c>
      <c r="C931" s="58" t="str">
        <f>IF(ISERROR(VLOOKUP(Table6[[#This Row],[APPL_ID]],Sheet1!$C$2:$C$9,1,FALSE)),"","Y")</f>
        <v/>
      </c>
      <c r="D931" s="58" t="str">
        <f>IF(COUNTA(#REF!)&gt;0,"","Y")</f>
        <v/>
      </c>
      <c r="E931" t="s">
        <v>1534</v>
      </c>
      <c r="F931" t="s">
        <v>1543</v>
      </c>
      <c r="G931" t="s">
        <v>77</v>
      </c>
      <c r="H931">
        <v>0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0</v>
      </c>
    </row>
    <row r="932" spans="1:19" x14ac:dyDescent="0.25">
      <c r="A932" t="s">
        <v>385</v>
      </c>
      <c r="B932" t="str">
        <f>IF(ISERROR(VLOOKUP(Table6[[#This Row],[APPL_ID]],IO_Riparian[APP_ID],1,FALSE)),"","Y")</f>
        <v>Y</v>
      </c>
      <c r="C932" s="58" t="str">
        <f>IF(ISERROR(VLOOKUP(Table6[[#This Row],[APPL_ID]],Sheet1!$C$2:$C$9,1,FALSE)),"","Y")</f>
        <v/>
      </c>
      <c r="D932" s="58" t="str">
        <f>IF(COUNTA(#REF!)&gt;0,"","Y")</f>
        <v/>
      </c>
      <c r="E932" t="s">
        <v>1534</v>
      </c>
      <c r="F932" t="s">
        <v>1543</v>
      </c>
      <c r="G932" t="s">
        <v>339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</row>
    <row r="933" spans="1:19" x14ac:dyDescent="0.25">
      <c r="A933" t="s">
        <v>512</v>
      </c>
      <c r="B933" t="str">
        <f>IF(ISERROR(VLOOKUP(Table6[[#This Row],[APPL_ID]],IO_Riparian[APP_ID],1,FALSE)),"","Y")</f>
        <v>Y</v>
      </c>
      <c r="C933" s="58" t="str">
        <f>IF(ISERROR(VLOOKUP(Table6[[#This Row],[APPL_ID]],Sheet1!$C$2:$C$9,1,FALSE)),"","Y")</f>
        <v/>
      </c>
      <c r="D933" s="58" t="str">
        <f>IF(COUNTA(#REF!)&gt;0,"","Y")</f>
        <v/>
      </c>
      <c r="E933" t="s">
        <v>1534</v>
      </c>
      <c r="F933" t="s">
        <v>1539</v>
      </c>
      <c r="G933" t="s">
        <v>513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</row>
    <row r="934" spans="1:19" x14ac:dyDescent="0.25">
      <c r="A934" t="s">
        <v>460</v>
      </c>
      <c r="B934" t="str">
        <f>IF(ISERROR(VLOOKUP(Table6[[#This Row],[APPL_ID]],IO_Riparian[APP_ID],1,FALSE)),"","Y")</f>
        <v>Y</v>
      </c>
      <c r="C934" s="58" t="str">
        <f>IF(ISERROR(VLOOKUP(Table6[[#This Row],[APPL_ID]],Sheet1!$C$2:$C$9,1,FALSE)),"","Y")</f>
        <v/>
      </c>
      <c r="D934" s="58" t="str">
        <f>IF(COUNTA(#REF!)&gt;0,"","Y")</f>
        <v/>
      </c>
      <c r="E934" t="s">
        <v>1534</v>
      </c>
      <c r="F934" t="s">
        <v>1539</v>
      </c>
      <c r="G934" t="s">
        <v>461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</row>
    <row r="935" spans="1:19" x14ac:dyDescent="0.25">
      <c r="A935" t="s">
        <v>435</v>
      </c>
      <c r="B935" t="str">
        <f>IF(ISERROR(VLOOKUP(Table6[[#This Row],[APPL_ID]],IO_Riparian[APP_ID],1,FALSE)),"","Y")</f>
        <v>Y</v>
      </c>
      <c r="C935" s="58" t="str">
        <f>IF(ISERROR(VLOOKUP(Table6[[#This Row],[APPL_ID]],Sheet1!$C$2:$C$9,1,FALSE)),"","Y")</f>
        <v/>
      </c>
      <c r="D935" s="58" t="str">
        <f>IF(COUNTA(#REF!)&gt;0,"","Y")</f>
        <v/>
      </c>
      <c r="E935" t="s">
        <v>1534</v>
      </c>
      <c r="F935" t="s">
        <v>1542</v>
      </c>
      <c r="G935" t="s">
        <v>436</v>
      </c>
      <c r="H935">
        <v>2746</v>
      </c>
      <c r="I935">
        <v>0</v>
      </c>
      <c r="J935">
        <v>1047</v>
      </c>
      <c r="K935">
        <v>1621</v>
      </c>
      <c r="L935">
        <v>2634</v>
      </c>
      <c r="M935">
        <v>2965</v>
      </c>
      <c r="N935">
        <v>3569</v>
      </c>
      <c r="O935">
        <v>3547</v>
      </c>
      <c r="P935">
        <v>0</v>
      </c>
      <c r="Q935">
        <v>0</v>
      </c>
      <c r="R935">
        <v>0</v>
      </c>
      <c r="S935">
        <v>0</v>
      </c>
    </row>
    <row r="936" spans="1:19" x14ac:dyDescent="0.25">
      <c r="A936" t="s">
        <v>240</v>
      </c>
      <c r="B936" t="str">
        <f>IF(ISERROR(VLOOKUP(Table6[[#This Row],[APPL_ID]],IO_Riparian[APP_ID],1,FALSE)),"","Y")</f>
        <v>Y</v>
      </c>
      <c r="C936" s="58" t="str">
        <f>IF(ISERROR(VLOOKUP(Table6[[#This Row],[APPL_ID]],Sheet1!$C$2:$C$9,1,FALSE)),"","Y")</f>
        <v/>
      </c>
      <c r="D936" s="58" t="str">
        <f>IF(COUNTA(#REF!)&gt;0,"","Y")</f>
        <v/>
      </c>
      <c r="E936" t="s">
        <v>1534</v>
      </c>
      <c r="F936" t="s">
        <v>1542</v>
      </c>
      <c r="G936" t="s">
        <v>241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</row>
    <row r="937" spans="1:19" x14ac:dyDescent="0.25">
      <c r="A937" t="s">
        <v>1086</v>
      </c>
      <c r="B937" t="str">
        <f>IF(ISERROR(VLOOKUP(Table6[[#This Row],[APPL_ID]],IO_Riparian[APP_ID],1,FALSE)),"","Y")</f>
        <v>Y</v>
      </c>
      <c r="C937" s="58" t="str">
        <f>IF(ISERROR(VLOOKUP(Table6[[#This Row],[APPL_ID]],Sheet1!$C$2:$C$9,1,FALSE)),"","Y")</f>
        <v/>
      </c>
      <c r="D937" s="58" t="str">
        <f>IF(COUNTA(#REF!)&gt;0,"","Y")</f>
        <v/>
      </c>
      <c r="E937" t="s">
        <v>1534</v>
      </c>
      <c r="F937" t="s">
        <v>1552</v>
      </c>
      <c r="G937" t="s">
        <v>1087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</row>
    <row r="938" spans="1:19" x14ac:dyDescent="0.25">
      <c r="A938" t="s">
        <v>1375</v>
      </c>
      <c r="B938" t="str">
        <f>IF(ISERROR(VLOOKUP(Table6[[#This Row],[APPL_ID]],IO_Riparian[APP_ID],1,FALSE)),"","Y")</f>
        <v>Y</v>
      </c>
      <c r="C938" s="58" t="str">
        <f>IF(ISERROR(VLOOKUP(Table6[[#This Row],[APPL_ID]],Sheet1!$C$2:$C$9,1,FALSE)),"","Y")</f>
        <v/>
      </c>
      <c r="D938" s="58" t="str">
        <f>IF(COUNTA(#REF!)&gt;0,"","Y")</f>
        <v/>
      </c>
      <c r="E938" t="s">
        <v>1534</v>
      </c>
      <c r="F938" t="s">
        <v>1542</v>
      </c>
      <c r="G938" t="s">
        <v>1376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</row>
    <row r="939" spans="1:19" x14ac:dyDescent="0.25">
      <c r="A939" t="s">
        <v>1182</v>
      </c>
      <c r="B939" t="str">
        <f>IF(ISERROR(VLOOKUP(Table6[[#This Row],[APPL_ID]],IO_Riparian[APP_ID],1,FALSE)),"","Y")</f>
        <v>Y</v>
      </c>
      <c r="C939" s="58" t="str">
        <f>IF(ISERROR(VLOOKUP(Table6[[#This Row],[APPL_ID]],Sheet1!$C$2:$C$9,1,FALSE)),"","Y")</f>
        <v/>
      </c>
      <c r="D939" s="58" t="str">
        <f>IF(COUNTA(#REF!)&gt;0,"","Y")</f>
        <v/>
      </c>
      <c r="E939" t="s">
        <v>1534</v>
      </c>
      <c r="F939" t="s">
        <v>1547</v>
      </c>
      <c r="G939" t="s">
        <v>1183</v>
      </c>
      <c r="H939">
        <v>0</v>
      </c>
      <c r="I939">
        <v>500</v>
      </c>
      <c r="J939">
        <v>150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</row>
    <row r="940" spans="1:19" x14ac:dyDescent="0.25">
      <c r="A940" t="s">
        <v>20</v>
      </c>
      <c r="B940" t="str">
        <f>IF(ISERROR(VLOOKUP(Table6[[#This Row],[APPL_ID]],IO_Riparian[APP_ID],1,FALSE)),"","Y")</f>
        <v>Y</v>
      </c>
      <c r="C940" s="58" t="str">
        <f>IF(ISERROR(VLOOKUP(Table6[[#This Row],[APPL_ID]],Sheet1!$C$2:$C$9,1,FALSE)),"","Y")</f>
        <v/>
      </c>
      <c r="D940" s="58" t="str">
        <f>IF(COUNTA(#REF!)&gt;0,"","Y")</f>
        <v/>
      </c>
      <c r="E940" t="s">
        <v>1534</v>
      </c>
      <c r="F940" t="s">
        <v>1542</v>
      </c>
      <c r="G940" t="s">
        <v>21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</row>
    <row r="941" spans="1:19" x14ac:dyDescent="0.25">
      <c r="A941" t="s">
        <v>925</v>
      </c>
      <c r="B941" t="str">
        <f>IF(ISERROR(VLOOKUP(Table6[[#This Row],[APPL_ID]],IO_Riparian[APP_ID],1,FALSE)),"","Y")</f>
        <v>Y</v>
      </c>
      <c r="C941" s="58" t="str">
        <f>IF(ISERROR(VLOOKUP(Table6[[#This Row],[APPL_ID]],Sheet1!$C$2:$C$9,1,FALSE)),"","Y")</f>
        <v/>
      </c>
      <c r="D941" s="58" t="str">
        <f>IF(COUNTA(#REF!)&gt;0,"","Y")</f>
        <v/>
      </c>
      <c r="E941" t="s">
        <v>1534</v>
      </c>
      <c r="F941" t="s">
        <v>1535</v>
      </c>
      <c r="G941" t="s">
        <v>926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</row>
    <row r="942" spans="1:19" x14ac:dyDescent="0.25">
      <c r="A942" t="s">
        <v>600</v>
      </c>
      <c r="B942" t="str">
        <f>IF(ISERROR(VLOOKUP(Table6[[#This Row],[APPL_ID]],IO_Riparian[APP_ID],1,FALSE)),"","Y")</f>
        <v>Y</v>
      </c>
      <c r="C942" s="58" t="str">
        <f>IF(ISERROR(VLOOKUP(Table6[[#This Row],[APPL_ID]],Sheet1!$C$2:$C$9,1,FALSE)),"","Y")</f>
        <v/>
      </c>
      <c r="D942" s="58" t="str">
        <f>IF(COUNTA(#REF!)&gt;0,"","Y")</f>
        <v/>
      </c>
      <c r="E942" t="s">
        <v>1534</v>
      </c>
      <c r="F942" t="s">
        <v>1540</v>
      </c>
      <c r="G942" t="s">
        <v>601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</row>
    <row r="943" spans="1:19" x14ac:dyDescent="0.25">
      <c r="A943" t="s">
        <v>1431</v>
      </c>
      <c r="B943" t="str">
        <f>IF(ISERROR(VLOOKUP(Table6[[#This Row],[APPL_ID]],IO_Riparian[APP_ID],1,FALSE)),"","Y")</f>
        <v>Y</v>
      </c>
      <c r="C943" s="58" t="str">
        <f>IF(ISERROR(VLOOKUP(Table6[[#This Row],[APPL_ID]],Sheet1!$C$2:$C$9,1,FALSE)),"","Y")</f>
        <v/>
      </c>
      <c r="D943" s="58" t="str">
        <f>IF(COUNTA(#REF!)&gt;0,"","Y")</f>
        <v/>
      </c>
      <c r="E943" t="s">
        <v>1534</v>
      </c>
      <c r="F943" t="s">
        <v>1558</v>
      </c>
      <c r="G943" t="s">
        <v>1432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</row>
    <row r="944" spans="1:19" x14ac:dyDescent="0.25">
      <c r="A944" t="s">
        <v>391</v>
      </c>
      <c r="B944" t="str">
        <f>IF(ISERROR(VLOOKUP(Table6[[#This Row],[APPL_ID]],IO_Riparian[APP_ID],1,FALSE)),"","Y")</f>
        <v>Y</v>
      </c>
      <c r="C944" s="58" t="str">
        <f>IF(ISERROR(VLOOKUP(Table6[[#This Row],[APPL_ID]],Sheet1!$C$2:$C$9,1,FALSE)),"","Y")</f>
        <v/>
      </c>
      <c r="D944" s="58" t="str">
        <f>IF(COUNTA(#REF!)&gt;0,"","Y")</f>
        <v/>
      </c>
      <c r="E944" t="s">
        <v>1534</v>
      </c>
      <c r="F944" t="s">
        <v>1535</v>
      </c>
      <c r="G944" t="s">
        <v>392</v>
      </c>
      <c r="H944">
        <v>3128</v>
      </c>
      <c r="I944">
        <v>3498</v>
      </c>
      <c r="J944">
        <v>440</v>
      </c>
      <c r="K944">
        <v>0</v>
      </c>
      <c r="L944">
        <v>2564</v>
      </c>
      <c r="M944">
        <v>238</v>
      </c>
      <c r="N944">
        <v>0</v>
      </c>
      <c r="O944">
        <v>2098</v>
      </c>
      <c r="P944">
        <v>0</v>
      </c>
      <c r="Q944">
        <v>0</v>
      </c>
      <c r="R944">
        <v>0</v>
      </c>
      <c r="S944">
        <v>0</v>
      </c>
    </row>
    <row r="945" spans="1:19" x14ac:dyDescent="0.25">
      <c r="A945" t="s">
        <v>320</v>
      </c>
      <c r="B945" t="str">
        <f>IF(ISERROR(VLOOKUP(Table6[[#This Row],[APPL_ID]],IO_Riparian[APP_ID],1,FALSE)),"","Y")</f>
        <v>Y</v>
      </c>
      <c r="C945" s="58" t="str">
        <f>IF(ISERROR(VLOOKUP(Table6[[#This Row],[APPL_ID]],Sheet1!$C$2:$C$9,1,FALSE)),"","Y")</f>
        <v/>
      </c>
      <c r="D945" s="58" t="str">
        <f>IF(COUNTA(#REF!)&gt;0,"","Y")</f>
        <v/>
      </c>
      <c r="E945" t="s">
        <v>1534</v>
      </c>
      <c r="F945" t="s">
        <v>1535</v>
      </c>
      <c r="G945" t="s">
        <v>318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</row>
    <row r="946" spans="1:19" x14ac:dyDescent="0.25">
      <c r="A946" t="s">
        <v>317</v>
      </c>
      <c r="B946" t="str">
        <f>IF(ISERROR(VLOOKUP(Table6[[#This Row],[APPL_ID]],IO_Riparian[APP_ID],1,FALSE)),"","Y")</f>
        <v>Y</v>
      </c>
      <c r="C946" s="58" t="str">
        <f>IF(ISERROR(VLOOKUP(Table6[[#This Row],[APPL_ID]],Sheet1!$C$2:$C$9,1,FALSE)),"","Y")</f>
        <v/>
      </c>
      <c r="D946" s="58" t="str">
        <f>IF(COUNTA(#REF!)&gt;0,"","Y")</f>
        <v/>
      </c>
      <c r="E946" t="s">
        <v>1534</v>
      </c>
      <c r="F946" t="s">
        <v>1535</v>
      </c>
      <c r="G946" t="s">
        <v>318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524</v>
      </c>
      <c r="N946">
        <v>604</v>
      </c>
      <c r="O946">
        <v>538.04</v>
      </c>
      <c r="P946">
        <v>0</v>
      </c>
      <c r="Q946">
        <v>0</v>
      </c>
      <c r="R946">
        <v>0</v>
      </c>
      <c r="S946">
        <v>0</v>
      </c>
    </row>
    <row r="947" spans="1:19" x14ac:dyDescent="0.25">
      <c r="A947" t="s">
        <v>437</v>
      </c>
      <c r="B947" t="str">
        <f>IF(ISERROR(VLOOKUP(Table6[[#This Row],[APPL_ID]],IO_Riparian[APP_ID],1,FALSE)),"","Y")</f>
        <v>Y</v>
      </c>
      <c r="C947" s="58" t="str">
        <f>IF(ISERROR(VLOOKUP(Table6[[#This Row],[APPL_ID]],Sheet1!$C$2:$C$9,1,FALSE)),"","Y")</f>
        <v/>
      </c>
      <c r="D947" s="58" t="str">
        <f>IF(COUNTA(#REF!)&gt;0,"","Y")</f>
        <v/>
      </c>
      <c r="E947" t="s">
        <v>1534</v>
      </c>
      <c r="F947" t="s">
        <v>1535</v>
      </c>
      <c r="G947" t="s">
        <v>438</v>
      </c>
      <c r="H947">
        <v>0</v>
      </c>
      <c r="I947">
        <v>0</v>
      </c>
      <c r="J947">
        <v>832</v>
      </c>
      <c r="K947">
        <v>1412</v>
      </c>
      <c r="L947">
        <v>3403</v>
      </c>
      <c r="M947">
        <v>4953</v>
      </c>
      <c r="N947">
        <v>4954</v>
      </c>
      <c r="O947">
        <v>2993</v>
      </c>
      <c r="P947">
        <v>0</v>
      </c>
      <c r="Q947">
        <v>0</v>
      </c>
      <c r="R947">
        <v>0</v>
      </c>
      <c r="S947">
        <v>0</v>
      </c>
    </row>
    <row r="948" spans="1:19" x14ac:dyDescent="0.25">
      <c r="A948" t="s">
        <v>16</v>
      </c>
      <c r="B948" t="str">
        <f>IF(ISERROR(VLOOKUP(Table6[[#This Row],[APPL_ID]],IO_Riparian[APP_ID],1,FALSE)),"","Y")</f>
        <v>Y</v>
      </c>
      <c r="C948" s="58" t="str">
        <f>IF(ISERROR(VLOOKUP(Table6[[#This Row],[APPL_ID]],Sheet1!$C$2:$C$9,1,FALSE)),"","Y")</f>
        <v/>
      </c>
      <c r="D948" s="58" t="str">
        <f>IF(COUNTA(#REF!)&gt;0,"","Y")</f>
        <v/>
      </c>
      <c r="E948" t="s">
        <v>1534</v>
      </c>
      <c r="F948" t="s">
        <v>1547</v>
      </c>
      <c r="G948" t="s">
        <v>17</v>
      </c>
      <c r="H948">
        <v>190.8</v>
      </c>
      <c r="I948">
        <v>185.42</v>
      </c>
      <c r="J948">
        <v>92.82</v>
      </c>
      <c r="K948">
        <v>103.1</v>
      </c>
      <c r="L948">
        <v>278.39999999999998</v>
      </c>
      <c r="M948">
        <v>377.86</v>
      </c>
      <c r="N948">
        <v>256.89999999999998</v>
      </c>
      <c r="O948">
        <v>178.34</v>
      </c>
      <c r="P948">
        <v>0</v>
      </c>
      <c r="Q948">
        <v>0</v>
      </c>
      <c r="R948">
        <v>0</v>
      </c>
      <c r="S948">
        <v>0</v>
      </c>
    </row>
    <row r="949" spans="1:19" x14ac:dyDescent="0.25">
      <c r="A949" t="s">
        <v>667</v>
      </c>
      <c r="B949" t="str">
        <f>IF(ISERROR(VLOOKUP(Table6[[#This Row],[APPL_ID]],IO_Riparian[APP_ID],1,FALSE)),"","Y")</f>
        <v>Y</v>
      </c>
      <c r="C949" s="58" t="str">
        <f>IF(ISERROR(VLOOKUP(Table6[[#This Row],[APPL_ID]],Sheet1!$C$2:$C$9,1,FALSE)),"","Y")</f>
        <v/>
      </c>
      <c r="D949" s="58" t="str">
        <f>IF(COUNTA(#REF!)&gt;0,"","Y")</f>
        <v/>
      </c>
      <c r="E949" t="s">
        <v>1534</v>
      </c>
      <c r="F949" t="s">
        <v>1542</v>
      </c>
      <c r="G949" t="s">
        <v>668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>
        <v>0</v>
      </c>
    </row>
    <row r="950" spans="1:19" x14ac:dyDescent="0.25">
      <c r="A950" t="s">
        <v>669</v>
      </c>
      <c r="B950" t="str">
        <f>IF(ISERROR(VLOOKUP(Table6[[#This Row],[APPL_ID]],IO_Riparian[APP_ID],1,FALSE)),"","Y")</f>
        <v>Y</v>
      </c>
      <c r="C950" s="58" t="str">
        <f>IF(ISERROR(VLOOKUP(Table6[[#This Row],[APPL_ID]],Sheet1!$C$2:$C$9,1,FALSE)),"","Y")</f>
        <v/>
      </c>
      <c r="D950" s="58" t="str">
        <f>IF(COUNTA(#REF!)&gt;0,"","Y")</f>
        <v/>
      </c>
      <c r="E950" t="s">
        <v>1534</v>
      </c>
      <c r="F950" t="s">
        <v>1542</v>
      </c>
      <c r="G950" t="s">
        <v>670</v>
      </c>
      <c r="H950">
        <v>0</v>
      </c>
      <c r="I950">
        <v>0</v>
      </c>
      <c r="J950">
        <v>0</v>
      </c>
      <c r="K950">
        <v>0</v>
      </c>
      <c r="L950">
        <v>532</v>
      </c>
      <c r="M950">
        <v>460</v>
      </c>
      <c r="N950">
        <v>522</v>
      </c>
      <c r="O950">
        <v>459</v>
      </c>
      <c r="P950">
        <v>0</v>
      </c>
      <c r="Q950">
        <v>0</v>
      </c>
      <c r="R950">
        <v>0</v>
      </c>
      <c r="S950">
        <v>0</v>
      </c>
    </row>
    <row r="951" spans="1:19" x14ac:dyDescent="0.25">
      <c r="A951" t="s">
        <v>804</v>
      </c>
      <c r="B951" t="str">
        <f>IF(ISERROR(VLOOKUP(Table6[[#This Row],[APPL_ID]],IO_Riparian[APP_ID],1,FALSE)),"","Y")</f>
        <v>Y</v>
      </c>
      <c r="C951" s="58" t="str">
        <f>IF(ISERROR(VLOOKUP(Table6[[#This Row],[APPL_ID]],Sheet1!$C$2:$C$9,1,FALSE)),"","Y")</f>
        <v/>
      </c>
      <c r="D951" s="58" t="str">
        <f>IF(COUNTA(#REF!)&gt;0,"","Y")</f>
        <v/>
      </c>
      <c r="E951" t="s">
        <v>1534</v>
      </c>
      <c r="F951" t="s">
        <v>1535</v>
      </c>
      <c r="G951" t="s">
        <v>805</v>
      </c>
      <c r="H951">
        <v>0</v>
      </c>
      <c r="I951">
        <v>0</v>
      </c>
      <c r="J951">
        <v>5</v>
      </c>
      <c r="K951">
        <v>630</v>
      </c>
      <c r="L951">
        <v>100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</row>
    <row r="952" spans="1:19" x14ac:dyDescent="0.25">
      <c r="A952" t="s">
        <v>412</v>
      </c>
      <c r="B952" t="str">
        <f>IF(ISERROR(VLOOKUP(Table6[[#This Row],[APPL_ID]],IO_Riparian[APP_ID],1,FALSE)),"","Y")</f>
        <v>Y</v>
      </c>
      <c r="C952" s="58" t="str">
        <f>IF(ISERROR(VLOOKUP(Table6[[#This Row],[APPL_ID]],Sheet1!$C$2:$C$9,1,FALSE)),"","Y")</f>
        <v/>
      </c>
      <c r="D952" s="58" t="str">
        <f>IF(COUNTA(#REF!)&gt;0,"","Y")</f>
        <v/>
      </c>
      <c r="E952" t="s">
        <v>1534</v>
      </c>
      <c r="F952" t="s">
        <v>1541</v>
      </c>
      <c r="G952" t="s">
        <v>413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</row>
    <row r="953" spans="1:19" x14ac:dyDescent="0.25">
      <c r="A953" t="s">
        <v>1443</v>
      </c>
      <c r="B953" t="str">
        <f>IF(ISERROR(VLOOKUP(Table6[[#This Row],[APPL_ID]],IO_Riparian[APP_ID],1,FALSE)),"","Y")</f>
        <v>Y</v>
      </c>
      <c r="C953" s="58" t="str">
        <f>IF(ISERROR(VLOOKUP(Table6[[#This Row],[APPL_ID]],Sheet1!$C$2:$C$9,1,FALSE)),"","Y")</f>
        <v/>
      </c>
      <c r="D953" s="58" t="str">
        <f>IF(COUNTA(#REF!)&gt;0,"","Y")</f>
        <v/>
      </c>
      <c r="E953" t="s">
        <v>1534</v>
      </c>
      <c r="F953" t="s">
        <v>1541</v>
      </c>
      <c r="G953" t="s">
        <v>77</v>
      </c>
    </row>
    <row r="954" spans="1:19" x14ac:dyDescent="0.25">
      <c r="A954" t="s">
        <v>471</v>
      </c>
      <c r="B954" t="str">
        <f>IF(ISERROR(VLOOKUP(Table6[[#This Row],[APPL_ID]],IO_Riparian[APP_ID],1,FALSE)),"","Y")</f>
        <v>Y</v>
      </c>
      <c r="C954" s="58" t="str">
        <f>IF(ISERROR(VLOOKUP(Table6[[#This Row],[APPL_ID]],Sheet1!$C$2:$C$9,1,FALSE)),"","Y")</f>
        <v/>
      </c>
      <c r="D954" s="58" t="str">
        <f>IF(COUNTA(#REF!)&gt;0,"","Y")</f>
        <v/>
      </c>
      <c r="E954" t="s">
        <v>1534</v>
      </c>
      <c r="F954" t="s">
        <v>1541</v>
      </c>
      <c r="G954" t="s">
        <v>472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</row>
    <row r="955" spans="1:19" x14ac:dyDescent="0.25">
      <c r="A955" t="s">
        <v>338</v>
      </c>
      <c r="B955" t="str">
        <f>IF(ISERROR(VLOOKUP(Table6[[#This Row],[APPL_ID]],IO_Riparian[APP_ID],1,FALSE)),"","Y")</f>
        <v>Y</v>
      </c>
      <c r="C955" s="58" t="str">
        <f>IF(ISERROR(VLOOKUP(Table6[[#This Row],[APPL_ID]],Sheet1!$C$2:$C$9,1,FALSE)),"","Y")</f>
        <v/>
      </c>
      <c r="D955" s="58" t="str">
        <f>IF(COUNTA(#REF!)&gt;0,"","Y")</f>
        <v/>
      </c>
      <c r="E955" t="s">
        <v>1534</v>
      </c>
      <c r="F955" t="s">
        <v>1541</v>
      </c>
      <c r="G955" t="s">
        <v>339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</row>
    <row r="956" spans="1:19" x14ac:dyDescent="0.25">
      <c r="A956" t="s">
        <v>475</v>
      </c>
      <c r="B956" t="str">
        <f>IF(ISERROR(VLOOKUP(Table6[[#This Row],[APPL_ID]],IO_Riparian[APP_ID],1,FALSE)),"","Y")</f>
        <v>Y</v>
      </c>
      <c r="C956" s="58" t="str">
        <f>IF(ISERROR(VLOOKUP(Table6[[#This Row],[APPL_ID]],Sheet1!$C$2:$C$9,1,FALSE)),"","Y")</f>
        <v/>
      </c>
      <c r="D956" s="58" t="str">
        <f>IF(COUNTA(#REF!)&gt;0,"","Y")</f>
        <v/>
      </c>
      <c r="E956" t="s">
        <v>1534</v>
      </c>
      <c r="F956" t="s">
        <v>1541</v>
      </c>
      <c r="G956" t="s">
        <v>472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</row>
    <row r="957" spans="1:19" x14ac:dyDescent="0.25">
      <c r="A957" t="s">
        <v>554</v>
      </c>
      <c r="B957" t="str">
        <f>IF(ISERROR(VLOOKUP(Table6[[#This Row],[APPL_ID]],IO_Riparian[APP_ID],1,FALSE)),"","Y")</f>
        <v>Y</v>
      </c>
      <c r="C957" s="58" t="str">
        <f>IF(ISERROR(VLOOKUP(Table6[[#This Row],[APPL_ID]],Sheet1!$C$2:$C$9,1,FALSE)),"","Y")</f>
        <v/>
      </c>
      <c r="D957" s="58" t="str">
        <f>IF(COUNTA(#REF!)&gt;0,"","Y")</f>
        <v/>
      </c>
      <c r="E957" t="s">
        <v>1534</v>
      </c>
      <c r="F957" t="s">
        <v>1541</v>
      </c>
      <c r="G957" t="s">
        <v>555</v>
      </c>
    </row>
    <row r="958" spans="1:19" x14ac:dyDescent="0.25">
      <c r="A958" t="s">
        <v>602</v>
      </c>
      <c r="B958" t="str">
        <f>IF(ISERROR(VLOOKUP(Table6[[#This Row],[APPL_ID]],IO_Riparian[APP_ID],1,FALSE)),"","Y")</f>
        <v>Y</v>
      </c>
      <c r="C958" s="58" t="str">
        <f>IF(ISERROR(VLOOKUP(Table6[[#This Row],[APPL_ID]],Sheet1!$C$2:$C$9,1,FALSE)),"","Y")</f>
        <v>Y</v>
      </c>
      <c r="D958" s="58" t="str">
        <f>IF(COUNTA(#REF!)&gt;0,"","Y")</f>
        <v/>
      </c>
      <c r="E958" t="s">
        <v>1534</v>
      </c>
      <c r="F958" t="s">
        <v>1536</v>
      </c>
      <c r="G958" t="s">
        <v>603</v>
      </c>
    </row>
    <row r="959" spans="1:19" x14ac:dyDescent="0.25">
      <c r="A959" t="s">
        <v>521</v>
      </c>
      <c r="B959" t="str">
        <f>IF(ISERROR(VLOOKUP(Table6[[#This Row],[APPL_ID]],IO_Riparian[APP_ID],1,FALSE)),"","Y")</f>
        <v>Y</v>
      </c>
      <c r="C959" s="58" t="str">
        <f>IF(ISERROR(VLOOKUP(Table6[[#This Row],[APPL_ID]],Sheet1!$C$2:$C$9,1,FALSE)),"","Y")</f>
        <v>Y</v>
      </c>
      <c r="D959" s="58" t="str">
        <f>IF(COUNTA(#REF!)&gt;0,"","Y")</f>
        <v/>
      </c>
      <c r="E959" t="s">
        <v>1534</v>
      </c>
      <c r="F959" t="s">
        <v>1539</v>
      </c>
      <c r="G959" t="s">
        <v>522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</row>
    <row r="960" spans="1:19" x14ac:dyDescent="0.25">
      <c r="A960" t="s">
        <v>556</v>
      </c>
      <c r="B960" t="str">
        <f>IF(ISERROR(VLOOKUP(Table6[[#This Row],[APPL_ID]],IO_Riparian[APP_ID],1,FALSE)),"","Y")</f>
        <v>Y</v>
      </c>
      <c r="C960" s="58" t="str">
        <f>IF(ISERROR(VLOOKUP(Table6[[#This Row],[APPL_ID]],Sheet1!$C$2:$C$9,1,FALSE)),"","Y")</f>
        <v>Y</v>
      </c>
      <c r="D960" s="58" t="str">
        <f>IF(COUNTA(#REF!)&gt;0,"","Y")</f>
        <v/>
      </c>
      <c r="E960" t="s">
        <v>1534</v>
      </c>
      <c r="F960" t="s">
        <v>1536</v>
      </c>
      <c r="G960" t="s">
        <v>77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</row>
    <row r="961" spans="1:19" x14ac:dyDescent="0.25">
      <c r="A961" t="s">
        <v>1472</v>
      </c>
      <c r="B961" t="str">
        <f>IF(ISERROR(VLOOKUP(Table6[[#This Row],[APPL_ID]],IO_Riparian[APP_ID],1,FALSE)),"","Y")</f>
        <v>Y</v>
      </c>
      <c r="C961" s="58" t="str">
        <f>IF(ISERROR(VLOOKUP(Table6[[#This Row],[APPL_ID]],Sheet1!$C$2:$C$9,1,FALSE)),"","Y")</f>
        <v>Y</v>
      </c>
      <c r="D961" s="58" t="str">
        <f>IF(COUNTA(#REF!)&gt;0,"","Y")</f>
        <v/>
      </c>
      <c r="E961" t="s">
        <v>1534</v>
      </c>
      <c r="F961" t="s">
        <v>1536</v>
      </c>
      <c r="G961" t="s">
        <v>1473</v>
      </c>
      <c r="H961">
        <v>17.745000000000001</v>
      </c>
      <c r="I961">
        <v>20.795999999999999</v>
      </c>
      <c r="J961">
        <v>15.73</v>
      </c>
      <c r="K961">
        <v>18.72</v>
      </c>
      <c r="L961">
        <v>27.86</v>
      </c>
      <c r="M961">
        <v>52.25</v>
      </c>
      <c r="N961">
        <v>53.1</v>
      </c>
      <c r="O961">
        <v>50.8</v>
      </c>
      <c r="P961">
        <v>0</v>
      </c>
      <c r="Q961">
        <v>0</v>
      </c>
      <c r="R961">
        <v>0</v>
      </c>
      <c r="S961">
        <v>0</v>
      </c>
    </row>
    <row r="962" spans="1:19" x14ac:dyDescent="0.25">
      <c r="A962" t="s">
        <v>406</v>
      </c>
      <c r="B962" t="str">
        <f>IF(ISERROR(VLOOKUP(Table6[[#This Row],[APPL_ID]],IO_Riparian[APP_ID],1,FALSE)),"","Y")</f>
        <v>Y</v>
      </c>
      <c r="C962" s="58" t="str">
        <f>IF(ISERROR(VLOOKUP(Table6[[#This Row],[APPL_ID]],Sheet1!$C$2:$C$9,1,FALSE)),"","Y")</f>
        <v/>
      </c>
      <c r="D962" s="58" t="str">
        <f>IF(COUNTA(#REF!)&gt;0,"","Y")</f>
        <v/>
      </c>
      <c r="E962" t="s">
        <v>1534</v>
      </c>
      <c r="F962" t="s">
        <v>1543</v>
      </c>
      <c r="G962" t="s">
        <v>339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</row>
    <row r="963" spans="1:19" x14ac:dyDescent="0.25">
      <c r="A963" t="s">
        <v>1347</v>
      </c>
      <c r="B963" t="str">
        <f>IF(ISERROR(VLOOKUP(Table6[[#This Row],[APPL_ID]],IO_Riparian[APP_ID],1,FALSE)),"","Y")</f>
        <v>Y</v>
      </c>
      <c r="C963" s="58" t="str">
        <f>IF(ISERROR(VLOOKUP(Table6[[#This Row],[APPL_ID]],Sheet1!$C$2:$C$9,1,FALSE)),"","Y")</f>
        <v/>
      </c>
      <c r="D963" s="58" t="str">
        <f>IF(COUNTA(#REF!)&gt;0,"","Y")</f>
        <v/>
      </c>
      <c r="E963" t="s">
        <v>1534</v>
      </c>
      <c r="F963" t="s">
        <v>1543</v>
      </c>
      <c r="G963" t="s">
        <v>339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</row>
    <row r="964" spans="1:19" x14ac:dyDescent="0.25">
      <c r="A964" t="s">
        <v>400</v>
      </c>
      <c r="B964" t="str">
        <f>IF(ISERROR(VLOOKUP(Table6[[#This Row],[APPL_ID]],IO_Riparian[APP_ID],1,FALSE)),"","Y")</f>
        <v>Y</v>
      </c>
      <c r="C964" s="58" t="str">
        <f>IF(ISERROR(VLOOKUP(Table6[[#This Row],[APPL_ID]],Sheet1!$C$2:$C$9,1,FALSE)),"","Y")</f>
        <v/>
      </c>
      <c r="D964" s="58" t="str">
        <f>IF(COUNTA(#REF!)&gt;0,"","Y")</f>
        <v/>
      </c>
      <c r="E964" t="s">
        <v>1534</v>
      </c>
      <c r="F964" t="s">
        <v>1543</v>
      </c>
      <c r="G964" t="s">
        <v>339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</row>
    <row r="965" spans="1:19" x14ac:dyDescent="0.25">
      <c r="A965" t="s">
        <v>1409</v>
      </c>
      <c r="B965" t="str">
        <f>IF(ISERROR(VLOOKUP(Table6[[#This Row],[APPL_ID]],IO_Riparian[APP_ID],1,FALSE)),"","Y")</f>
        <v>Y</v>
      </c>
      <c r="C965" s="58" t="str">
        <f>IF(ISERROR(VLOOKUP(Table6[[#This Row],[APPL_ID]],Sheet1!$C$2:$C$9,1,FALSE)),"","Y")</f>
        <v/>
      </c>
      <c r="D965" s="58" t="str">
        <f>IF(COUNTA(#REF!)&gt;0,"","Y")</f>
        <v/>
      </c>
      <c r="E965" t="s">
        <v>1534</v>
      </c>
      <c r="F965" t="s">
        <v>1550</v>
      </c>
      <c r="G965" t="s">
        <v>1376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</row>
    <row r="966" spans="1:19" x14ac:dyDescent="0.25">
      <c r="A966" t="s">
        <v>558</v>
      </c>
      <c r="B966" t="str">
        <f>IF(ISERROR(VLOOKUP(Table6[[#This Row],[APPL_ID]],IO_Riparian[APP_ID],1,FALSE)),"","Y")</f>
        <v>Y</v>
      </c>
      <c r="C966" s="58" t="str">
        <f>IF(ISERROR(VLOOKUP(Table6[[#This Row],[APPL_ID]],Sheet1!$C$2:$C$9,1,FALSE)),"","Y")</f>
        <v/>
      </c>
      <c r="D966" s="58" t="str">
        <f>IF(COUNTA(#REF!)&gt;0,"","Y")</f>
        <v/>
      </c>
      <c r="E966" t="s">
        <v>1534</v>
      </c>
      <c r="F966" t="s">
        <v>1535</v>
      </c>
      <c r="G966" t="s">
        <v>559</v>
      </c>
    </row>
    <row r="967" spans="1:19" x14ac:dyDescent="0.25">
      <c r="A967" t="s">
        <v>175</v>
      </c>
      <c r="B967" t="str">
        <f>IF(ISERROR(VLOOKUP(Table6[[#This Row],[APPL_ID]],IO_Riparian[APP_ID],1,FALSE)),"","Y")</f>
        <v>Y</v>
      </c>
      <c r="C967" s="58" t="str">
        <f>IF(ISERROR(VLOOKUP(Table6[[#This Row],[APPL_ID]],Sheet1!$C$2:$C$9,1,FALSE)),"","Y")</f>
        <v/>
      </c>
      <c r="D967" s="58" t="str">
        <f>IF(COUNTA(#REF!)&gt;0,"","Y")</f>
        <v/>
      </c>
      <c r="E967" t="s">
        <v>1534</v>
      </c>
      <c r="F967" t="s">
        <v>1535</v>
      </c>
      <c r="G967" t="s">
        <v>176</v>
      </c>
      <c r="H967">
        <v>0</v>
      </c>
      <c r="I967">
        <v>0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>
        <v>0</v>
      </c>
    </row>
    <row r="968" spans="1:19" x14ac:dyDescent="0.25">
      <c r="A968" t="s">
        <v>870</v>
      </c>
      <c r="B968" t="str">
        <f>IF(ISERROR(VLOOKUP(Table6[[#This Row],[APPL_ID]],IO_Riparian[APP_ID],1,FALSE)),"","Y")</f>
        <v>Y</v>
      </c>
      <c r="C968" s="58" t="str">
        <f>IF(ISERROR(VLOOKUP(Table6[[#This Row],[APPL_ID]],Sheet1!$C$2:$C$9,1,FALSE)),"","Y")</f>
        <v/>
      </c>
      <c r="D968" s="58" t="str">
        <f>IF(COUNTA(#REF!)&gt;0,"","Y")</f>
        <v/>
      </c>
      <c r="E968" t="s">
        <v>1534</v>
      </c>
      <c r="F968" t="s">
        <v>1547</v>
      </c>
      <c r="G968" t="s">
        <v>871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0</v>
      </c>
    </row>
    <row r="969" spans="1:19" x14ac:dyDescent="0.25">
      <c r="A969" t="s">
        <v>749</v>
      </c>
      <c r="B969" t="str">
        <f>IF(ISERROR(VLOOKUP(Table6[[#This Row],[APPL_ID]],IO_Riparian[APP_ID],1,FALSE)),"","Y")</f>
        <v>Y</v>
      </c>
      <c r="C969" s="58" t="str">
        <f>IF(ISERROR(VLOOKUP(Table6[[#This Row],[APPL_ID]],Sheet1!$C$2:$C$9,1,FALSE)),"","Y")</f>
        <v/>
      </c>
      <c r="D969" s="58" t="str">
        <f>IF(COUNTA(#REF!)&gt;0,"","Y")</f>
        <v/>
      </c>
      <c r="E969" t="s">
        <v>1534</v>
      </c>
      <c r="F969" t="s">
        <v>1552</v>
      </c>
      <c r="G969" t="s">
        <v>750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</row>
    <row r="970" spans="1:19" x14ac:dyDescent="0.25">
      <c r="A970" t="s">
        <v>382</v>
      </c>
      <c r="B970" t="str">
        <f>IF(ISERROR(VLOOKUP(Table6[[#This Row],[APPL_ID]],IO_Riparian[APP_ID],1,FALSE)),"","Y")</f>
        <v>Y</v>
      </c>
      <c r="C970" s="58" t="str">
        <f>IF(ISERROR(VLOOKUP(Table6[[#This Row],[APPL_ID]],Sheet1!$C$2:$C$9,1,FALSE)),"","Y")</f>
        <v/>
      </c>
      <c r="D970" s="58" t="str">
        <f>IF(COUNTA(#REF!)&gt;0,"","Y")</f>
        <v/>
      </c>
      <c r="E970" t="s">
        <v>1534</v>
      </c>
      <c r="F970" t="s">
        <v>1541</v>
      </c>
      <c r="G970" t="s">
        <v>339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</row>
    <row r="971" spans="1:19" x14ac:dyDescent="0.25">
      <c r="A971" t="s">
        <v>1201</v>
      </c>
      <c r="B971" t="str">
        <f>IF(ISERROR(VLOOKUP(Table6[[#This Row],[APPL_ID]],IO_Riparian[APP_ID],1,FALSE)),"","Y")</f>
        <v>Y</v>
      </c>
      <c r="C971" s="58" t="str">
        <f>IF(ISERROR(VLOOKUP(Table6[[#This Row],[APPL_ID]],Sheet1!$C$2:$C$9,1,FALSE)),"","Y")</f>
        <v/>
      </c>
      <c r="D971" s="58" t="str">
        <f>IF(COUNTA(#REF!)&gt;0,"","Y")</f>
        <v/>
      </c>
      <c r="E971" t="s">
        <v>1534</v>
      </c>
      <c r="F971" t="s">
        <v>1547</v>
      </c>
      <c r="G971" t="s">
        <v>1183</v>
      </c>
    </row>
    <row r="972" spans="1:19" x14ac:dyDescent="0.25">
      <c r="A972" t="s">
        <v>332</v>
      </c>
      <c r="B972" t="str">
        <f>IF(ISERROR(VLOOKUP(Table6[[#This Row],[APPL_ID]],IO_Riparian[APP_ID],1,FALSE)),"","Y")</f>
        <v>Y</v>
      </c>
      <c r="C972" s="58" t="str">
        <f>IF(ISERROR(VLOOKUP(Table6[[#This Row],[APPL_ID]],Sheet1!$C$2:$C$9,1,FALSE)),"","Y")</f>
        <v/>
      </c>
      <c r="D972" s="58" t="str">
        <f>IF(COUNTA(#REF!)&gt;0,"","Y")</f>
        <v/>
      </c>
      <c r="E972" t="s">
        <v>1534</v>
      </c>
      <c r="F972" t="s">
        <v>1535</v>
      </c>
      <c r="G972" t="s">
        <v>333</v>
      </c>
    </row>
    <row r="973" spans="1:19" x14ac:dyDescent="0.25">
      <c r="A973" t="s">
        <v>757</v>
      </c>
      <c r="B973" t="str">
        <f>IF(ISERROR(VLOOKUP(Table6[[#This Row],[APPL_ID]],IO_Riparian[APP_ID],1,FALSE)),"","Y")</f>
        <v>Y</v>
      </c>
      <c r="C973" s="58" t="str">
        <f>IF(ISERROR(VLOOKUP(Table6[[#This Row],[APPL_ID]],Sheet1!$C$2:$C$9,1,FALSE)),"","Y")</f>
        <v/>
      </c>
      <c r="D973" s="58" t="str">
        <f>IF(COUNTA(#REF!)&gt;0,"","Y")</f>
        <v/>
      </c>
      <c r="E973" t="s">
        <v>1534</v>
      </c>
      <c r="F973" t="s">
        <v>1552</v>
      </c>
      <c r="G973" t="s">
        <v>750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</row>
    <row r="974" spans="1:19" x14ac:dyDescent="0.25">
      <c r="A974" t="s">
        <v>1092</v>
      </c>
      <c r="B974" t="str">
        <f>IF(ISERROR(VLOOKUP(Table6[[#This Row],[APPL_ID]],IO_Riparian[APP_ID],1,FALSE)),"","Y")</f>
        <v>Y</v>
      </c>
      <c r="C974" s="58" t="str">
        <f>IF(ISERROR(VLOOKUP(Table6[[#This Row],[APPL_ID]],Sheet1!$C$2:$C$9,1,FALSE)),"","Y")</f>
        <v/>
      </c>
      <c r="D974" s="58" t="str">
        <f>IF(COUNTA(#REF!)&gt;0,"","Y")</f>
        <v/>
      </c>
      <c r="E974" t="s">
        <v>1534</v>
      </c>
      <c r="F974" t="s">
        <v>1535</v>
      </c>
      <c r="G974" t="s">
        <v>438</v>
      </c>
      <c r="H974">
        <v>0</v>
      </c>
      <c r="I974">
        <v>0</v>
      </c>
      <c r="J974">
        <v>448</v>
      </c>
      <c r="K974">
        <v>761</v>
      </c>
      <c r="L974">
        <v>1832</v>
      </c>
      <c r="M974">
        <v>2667</v>
      </c>
      <c r="N974">
        <v>2667</v>
      </c>
      <c r="O974">
        <v>1612</v>
      </c>
      <c r="P974">
        <v>0</v>
      </c>
      <c r="Q974">
        <v>0</v>
      </c>
      <c r="R974">
        <v>0</v>
      </c>
      <c r="S974">
        <v>0</v>
      </c>
    </row>
    <row r="975" spans="1:19" x14ac:dyDescent="0.25">
      <c r="A975" t="s">
        <v>549</v>
      </c>
      <c r="B975" t="str">
        <f>IF(ISERROR(VLOOKUP(Table6[[#This Row],[APPL_ID]],IO_Riparian[APP_ID],1,FALSE)),"","Y")</f>
        <v>Y</v>
      </c>
      <c r="C975" s="58" t="str">
        <f>IF(ISERROR(VLOOKUP(Table6[[#This Row],[APPL_ID]],Sheet1!$C$2:$C$9,1,FALSE)),"","Y")</f>
        <v>Y</v>
      </c>
      <c r="D975" s="58" t="str">
        <f>IF(COUNTA(#REF!)&gt;0,"","Y")</f>
        <v/>
      </c>
      <c r="E975" t="s">
        <v>1534</v>
      </c>
      <c r="F975" t="s">
        <v>1536</v>
      </c>
      <c r="G975" t="s">
        <v>77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>
        <v>0</v>
      </c>
    </row>
    <row r="976" spans="1:19" x14ac:dyDescent="0.25">
      <c r="A976" t="s">
        <v>371</v>
      </c>
      <c r="B976" t="str">
        <f>IF(ISERROR(VLOOKUP(Table6[[#This Row],[APPL_ID]],IO_Riparian[APP_ID],1,FALSE)),"","Y")</f>
        <v>Y</v>
      </c>
      <c r="C976" s="58" t="str">
        <f>IF(ISERROR(VLOOKUP(Table6[[#This Row],[APPL_ID]],Sheet1!$C$2:$C$9,1,FALSE)),"","Y")</f>
        <v/>
      </c>
      <c r="D976" s="58" t="str">
        <f>IF(COUNTA(#REF!)&gt;0,"","Y")</f>
        <v/>
      </c>
      <c r="E976" t="s">
        <v>1534</v>
      </c>
      <c r="F976" t="s">
        <v>1543</v>
      </c>
      <c r="G976" t="s">
        <v>339</v>
      </c>
      <c r="H976">
        <v>0</v>
      </c>
      <c r="I976">
        <v>0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</row>
    <row r="977" spans="1:19" x14ac:dyDescent="0.25">
      <c r="A977" t="s">
        <v>1065</v>
      </c>
      <c r="B977" t="str">
        <f>IF(ISERROR(VLOOKUP(Table6[[#This Row],[APPL_ID]],IO_Riparian[APP_ID],1,FALSE)),"","Y")</f>
        <v>Y</v>
      </c>
      <c r="C977" s="58" t="str">
        <f>IF(ISERROR(VLOOKUP(Table6[[#This Row],[APPL_ID]],Sheet1!$C$2:$C$9,1,FALSE)),"","Y")</f>
        <v/>
      </c>
      <c r="D977" s="58" t="str">
        <f>IF(COUNTA(#REF!)&gt;0,"","Y")</f>
        <v/>
      </c>
      <c r="E977" t="s">
        <v>1534</v>
      </c>
      <c r="F977" t="s">
        <v>1547</v>
      </c>
      <c r="G977" t="s">
        <v>1066</v>
      </c>
      <c r="H977">
        <v>0</v>
      </c>
      <c r="I977">
        <v>0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</row>
    <row r="978" spans="1:19" x14ac:dyDescent="0.25">
      <c r="A978" t="s">
        <v>331</v>
      </c>
      <c r="B978" t="str">
        <f>IF(ISERROR(VLOOKUP(Table6[[#This Row],[APPL_ID]],IO_Riparian[APP_ID],1,FALSE)),"","Y")</f>
        <v>Y</v>
      </c>
      <c r="C978" s="58" t="str">
        <f>IF(ISERROR(VLOOKUP(Table6[[#This Row],[APPL_ID]],Sheet1!$C$2:$C$9,1,FALSE)),"","Y")</f>
        <v/>
      </c>
      <c r="D978" s="58" t="str">
        <f>IF(COUNTA(#REF!)&gt;0,"","Y")</f>
        <v/>
      </c>
      <c r="E978" t="s">
        <v>1534</v>
      </c>
      <c r="F978" t="s">
        <v>1535</v>
      </c>
      <c r="G978" t="s">
        <v>241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</row>
    <row r="979" spans="1:19" x14ac:dyDescent="0.25">
      <c r="A979" t="s">
        <v>1058</v>
      </c>
      <c r="B979" t="str">
        <f>IF(ISERROR(VLOOKUP(Table6[[#This Row],[APPL_ID]],IO_Riparian[APP_ID],1,FALSE)),"","Y")</f>
        <v>Y</v>
      </c>
      <c r="C979" s="58" t="str">
        <f>IF(ISERROR(VLOOKUP(Table6[[#This Row],[APPL_ID]],Sheet1!$C$2:$C$9,1,FALSE)),"","Y")</f>
        <v/>
      </c>
      <c r="D979" s="58" t="str">
        <f>IF(COUNTA(#REF!)&gt;0,"","Y")</f>
        <v/>
      </c>
      <c r="E979" t="s">
        <v>1534</v>
      </c>
      <c r="F979" t="s">
        <v>1540</v>
      </c>
      <c r="G979" t="s">
        <v>1059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</row>
    <row r="980" spans="1:19" x14ac:dyDescent="0.25">
      <c r="A980" t="s">
        <v>1105</v>
      </c>
      <c r="B980" t="str">
        <f>IF(ISERROR(VLOOKUP(Table6[[#This Row],[APPL_ID]],IO_Riparian[APP_ID],1,FALSE)),"","Y")</f>
        <v>Y</v>
      </c>
      <c r="C980" s="58" t="str">
        <f>IF(ISERROR(VLOOKUP(Table6[[#This Row],[APPL_ID]],Sheet1!$C$2:$C$9,1,FALSE)),"","Y")</f>
        <v/>
      </c>
      <c r="D980" s="58" t="str">
        <f>IF(COUNTA(#REF!)&gt;0,"","Y")</f>
        <v/>
      </c>
      <c r="E980" t="s">
        <v>1534</v>
      </c>
      <c r="F980" t="s">
        <v>1540</v>
      </c>
      <c r="G980" t="s">
        <v>1059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</row>
    <row r="981" spans="1:19" x14ac:dyDescent="0.25">
      <c r="A981" t="s">
        <v>328</v>
      </c>
      <c r="B981" t="str">
        <f>IF(ISERROR(VLOOKUP(Table6[[#This Row],[APPL_ID]],IO_Riparian[APP_ID],1,FALSE)),"","Y")</f>
        <v>Y</v>
      </c>
      <c r="C981" s="58" t="str">
        <f>IF(ISERROR(VLOOKUP(Table6[[#This Row],[APPL_ID]],Sheet1!$C$2:$C$9,1,FALSE)),"","Y")</f>
        <v/>
      </c>
      <c r="D981" s="58" t="str">
        <f>IF(COUNTA(#REF!)&gt;0,"","Y")</f>
        <v/>
      </c>
      <c r="E981" t="s">
        <v>1534</v>
      </c>
      <c r="F981" t="s">
        <v>1542</v>
      </c>
      <c r="G981" t="s">
        <v>329</v>
      </c>
      <c r="H981">
        <v>100</v>
      </c>
      <c r="I981">
        <v>199</v>
      </c>
      <c r="J981">
        <v>1659.2</v>
      </c>
      <c r="K981">
        <v>1658.97</v>
      </c>
      <c r="L981">
        <v>480.71</v>
      </c>
      <c r="M981">
        <v>2158.3200000000002</v>
      </c>
      <c r="N981">
        <v>1787.17</v>
      </c>
      <c r="O981">
        <v>1771.23</v>
      </c>
      <c r="P981">
        <v>0</v>
      </c>
      <c r="Q981">
        <v>0</v>
      </c>
      <c r="R981">
        <v>0</v>
      </c>
      <c r="S981">
        <v>0</v>
      </c>
    </row>
    <row r="982" spans="1:19" x14ac:dyDescent="0.25">
      <c r="A982" t="s">
        <v>1457</v>
      </c>
      <c r="B982" t="str">
        <f>IF(ISERROR(VLOOKUP(Table6[[#This Row],[APPL_ID]],IO_Riparian[APP_ID],1,FALSE)),"","Y")</f>
        <v>Y</v>
      </c>
      <c r="C982" s="58" t="str">
        <f>IF(ISERROR(VLOOKUP(Table6[[#This Row],[APPL_ID]],Sheet1!$C$2:$C$9,1,FALSE)),"","Y")</f>
        <v/>
      </c>
      <c r="D982" s="58" t="str">
        <f>IF(COUNTA(#REF!)&gt;0,"","Y")</f>
        <v/>
      </c>
      <c r="E982" t="s">
        <v>1534</v>
      </c>
      <c r="F982" t="s">
        <v>1547</v>
      </c>
      <c r="G982" t="s">
        <v>1458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>
        <v>0</v>
      </c>
    </row>
    <row r="983" spans="1:19" x14ac:dyDescent="0.25">
      <c r="A983" t="s">
        <v>398</v>
      </c>
      <c r="B983" t="str">
        <f>IF(ISERROR(VLOOKUP(Table6[[#This Row],[APPL_ID]],IO_Riparian[APP_ID],1,FALSE)),"","Y")</f>
        <v>Y</v>
      </c>
      <c r="C983" s="58" t="str">
        <f>IF(ISERROR(VLOOKUP(Table6[[#This Row],[APPL_ID]],Sheet1!$C$2:$C$9,1,FALSE)),"","Y")</f>
        <v/>
      </c>
      <c r="D983" s="58" t="str">
        <f>IF(COUNTA(#REF!)&gt;0,"","Y")</f>
        <v/>
      </c>
      <c r="E983" t="s">
        <v>1534</v>
      </c>
      <c r="F983" t="s">
        <v>1554</v>
      </c>
      <c r="G983" t="s">
        <v>339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0</v>
      </c>
    </row>
    <row r="984" spans="1:19" x14ac:dyDescent="0.25">
      <c r="A984" t="s">
        <v>1198</v>
      </c>
      <c r="B984" t="str">
        <f>IF(ISERROR(VLOOKUP(Table6[[#This Row],[APPL_ID]],IO_Riparian[APP_ID],1,FALSE)),"","Y")</f>
        <v>Y</v>
      </c>
      <c r="C984" s="58" t="str">
        <f>IF(ISERROR(VLOOKUP(Table6[[#This Row],[APPL_ID]],Sheet1!$C$2:$C$9,1,FALSE)),"","Y")</f>
        <v/>
      </c>
      <c r="D984" s="58" t="str">
        <f>IF(COUNTA(#REF!)&gt;0,"","Y")</f>
        <v/>
      </c>
      <c r="E984" t="s">
        <v>1534</v>
      </c>
      <c r="F984" t="s">
        <v>1547</v>
      </c>
      <c r="G984" t="s">
        <v>1183</v>
      </c>
    </row>
    <row r="985" spans="1:19" x14ac:dyDescent="0.25">
      <c r="A985" t="s">
        <v>910</v>
      </c>
      <c r="B985" t="str">
        <f>IF(ISERROR(VLOOKUP(Table6[[#This Row],[APPL_ID]],IO_Riparian[APP_ID],1,FALSE)),"","Y")</f>
        <v>Y</v>
      </c>
      <c r="C985" s="58" t="str">
        <f>IF(ISERROR(VLOOKUP(Table6[[#This Row],[APPL_ID]],Sheet1!$C$2:$C$9,1,FALSE)),"","Y")</f>
        <v/>
      </c>
      <c r="D985" s="58" t="str">
        <f>IF(COUNTA(#REF!)&gt;0,"","Y")</f>
        <v/>
      </c>
      <c r="E985" t="s">
        <v>1534</v>
      </c>
      <c r="F985" t="s">
        <v>1555</v>
      </c>
      <c r="G985" t="s">
        <v>911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0</v>
      </c>
    </row>
    <row r="986" spans="1:19" x14ac:dyDescent="0.25">
      <c r="A986" t="s">
        <v>794</v>
      </c>
      <c r="B986" t="str">
        <f>IF(ISERROR(VLOOKUP(Table6[[#This Row],[APPL_ID]],IO_Riparian[APP_ID],1,FALSE)),"","Y")</f>
        <v>Y</v>
      </c>
      <c r="C986" s="58" t="str">
        <f>IF(ISERROR(VLOOKUP(Table6[[#This Row],[APPL_ID]],Sheet1!$C$2:$C$9,1,FALSE)),"","Y")</f>
        <v/>
      </c>
      <c r="D986" s="58" t="str">
        <f>IF(COUNTA(#REF!)&gt;0,"","Y")</f>
        <v/>
      </c>
      <c r="E986" t="s">
        <v>1537</v>
      </c>
      <c r="F986" t="s">
        <v>1557</v>
      </c>
      <c r="G986" t="s">
        <v>795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>
        <v>0</v>
      </c>
    </row>
    <row r="987" spans="1:19" x14ac:dyDescent="0.25">
      <c r="A987" t="s">
        <v>1474</v>
      </c>
      <c r="B987" t="str">
        <f>IF(ISERROR(VLOOKUP(Table6[[#This Row],[APPL_ID]],IO_Riparian[APP_ID],1,FALSE)),"","Y")</f>
        <v>Y</v>
      </c>
      <c r="C987" s="58" t="str">
        <f>IF(ISERROR(VLOOKUP(Table6[[#This Row],[APPL_ID]],Sheet1!$C$2:$C$9,1,FALSE)),"","Y")</f>
        <v/>
      </c>
      <c r="D987" s="58" t="str">
        <f>IF(COUNTA(#REF!)&gt;0,"","Y")</f>
        <v/>
      </c>
      <c r="E987" t="s">
        <v>1537</v>
      </c>
      <c r="F987" t="s">
        <v>1548</v>
      </c>
      <c r="G987" t="s">
        <v>1475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>
        <v>0</v>
      </c>
    </row>
    <row r="988" spans="1:19" x14ac:dyDescent="0.25">
      <c r="A988" t="s">
        <v>579</v>
      </c>
      <c r="B988" t="str">
        <f>IF(ISERROR(VLOOKUP(Table6[[#This Row],[APPL_ID]],IO_Riparian[APP_ID],1,FALSE)),"","Y")</f>
        <v>Y</v>
      </c>
      <c r="C988" s="58" t="str">
        <f>IF(ISERROR(VLOOKUP(Table6[[#This Row],[APPL_ID]],Sheet1!$C$2:$C$9,1,FALSE)),"","Y")</f>
        <v/>
      </c>
      <c r="D988" s="58" t="str">
        <f>IF(COUNTA(#REF!)&gt;0,"","Y")</f>
        <v/>
      </c>
      <c r="E988" t="s">
        <v>1537</v>
      </c>
      <c r="F988" t="s">
        <v>1544</v>
      </c>
      <c r="G988" t="s">
        <v>77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</row>
    <row r="989" spans="1:19" x14ac:dyDescent="0.25">
      <c r="A989" t="s">
        <v>1465</v>
      </c>
      <c r="B989" t="str">
        <f>IF(ISERROR(VLOOKUP(Table6[[#This Row],[APPL_ID]],IO_Riparian[APP_ID],1,FALSE)),"","Y")</f>
        <v>Y</v>
      </c>
      <c r="C989" s="58" t="str">
        <f>IF(ISERROR(VLOOKUP(Table6[[#This Row],[APPL_ID]],Sheet1!$C$2:$C$9,1,FALSE)),"","Y")</f>
        <v/>
      </c>
      <c r="D989" s="58" t="str">
        <f>IF(COUNTA(#REF!)&gt;0,"","Y")</f>
        <v/>
      </c>
      <c r="E989" t="s">
        <v>1537</v>
      </c>
      <c r="F989" t="s">
        <v>1538</v>
      </c>
      <c r="G989" t="s">
        <v>1466</v>
      </c>
      <c r="H989">
        <v>18</v>
      </c>
      <c r="I989">
        <v>1260</v>
      </c>
      <c r="J989">
        <v>2286</v>
      </c>
      <c r="K989">
        <v>715</v>
      </c>
      <c r="L989">
        <v>2180</v>
      </c>
      <c r="M989">
        <v>5474</v>
      </c>
      <c r="N989">
        <v>5995</v>
      </c>
      <c r="O989">
        <v>2839</v>
      </c>
      <c r="P989">
        <v>0</v>
      </c>
      <c r="Q989">
        <v>0</v>
      </c>
      <c r="R989">
        <v>0</v>
      </c>
      <c r="S989">
        <v>0</v>
      </c>
    </row>
    <row r="990" spans="1:19" x14ac:dyDescent="0.25">
      <c r="A990" t="s">
        <v>476</v>
      </c>
      <c r="B990" t="str">
        <f>IF(ISERROR(VLOOKUP(Table6[[#This Row],[APPL_ID]],IO_Riparian[APP_ID],1,FALSE)),"","Y")</f>
        <v>Y</v>
      </c>
      <c r="C990" s="58" t="str">
        <f>IF(ISERROR(VLOOKUP(Table6[[#This Row],[APPL_ID]],Sheet1!$C$2:$C$9,1,FALSE)),"","Y")</f>
        <v/>
      </c>
      <c r="D990" s="58" t="str">
        <f>IF(COUNTA(#REF!)&gt;0,"","Y")</f>
        <v/>
      </c>
      <c r="E990" t="s">
        <v>1537</v>
      </c>
      <c r="F990" t="s">
        <v>1548</v>
      </c>
      <c r="G990" t="s">
        <v>477</v>
      </c>
    </row>
    <row r="991" spans="1:19" x14ac:dyDescent="0.25">
      <c r="A991" t="s">
        <v>300</v>
      </c>
      <c r="B991" t="str">
        <f>IF(ISERROR(VLOOKUP(Table6[[#This Row],[APPL_ID]],IO_Riparian[APP_ID],1,FALSE)),"","Y")</f>
        <v>Y</v>
      </c>
      <c r="C991" s="58" t="str">
        <f>IF(ISERROR(VLOOKUP(Table6[[#This Row],[APPL_ID]],Sheet1!$C$2:$C$9,1,FALSE)),"","Y")</f>
        <v/>
      </c>
      <c r="D991" s="58" t="str">
        <f>IF(COUNTA(#REF!)&gt;0,"","Y")</f>
        <v/>
      </c>
      <c r="E991" t="s">
        <v>1537</v>
      </c>
      <c r="F991" t="s">
        <v>1548</v>
      </c>
      <c r="G991" t="s">
        <v>301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</row>
    <row r="992" spans="1:19" x14ac:dyDescent="0.25">
      <c r="A992" t="s">
        <v>1315</v>
      </c>
      <c r="B992" t="str">
        <f>IF(ISERROR(VLOOKUP(Table6[[#This Row],[APPL_ID]],IO_Riparian[APP_ID],1,FALSE)),"","Y")</f>
        <v>Y</v>
      </c>
      <c r="C992" s="58" t="str">
        <f>IF(ISERROR(VLOOKUP(Table6[[#This Row],[APPL_ID]],Sheet1!$C$2:$C$9,1,FALSE)),"","Y")</f>
        <v/>
      </c>
      <c r="D992" s="58" t="str">
        <f>IF(COUNTA(#REF!)&gt;0,"","Y")</f>
        <v/>
      </c>
      <c r="E992" t="s">
        <v>1537</v>
      </c>
      <c r="F992" t="s">
        <v>1544</v>
      </c>
      <c r="G992" t="s">
        <v>1316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</row>
    <row r="993" spans="1:19" x14ac:dyDescent="0.25">
      <c r="A993" t="s">
        <v>875</v>
      </c>
      <c r="B993" t="str">
        <f>IF(ISERROR(VLOOKUP(Table6[[#This Row],[APPL_ID]],IO_Riparian[APP_ID],1,FALSE)),"","Y")</f>
        <v>Y</v>
      </c>
      <c r="C993" s="58" t="str">
        <f>IF(ISERROR(VLOOKUP(Table6[[#This Row],[APPL_ID]],Sheet1!$C$2:$C$9,1,FALSE)),"","Y")</f>
        <v/>
      </c>
      <c r="D993" s="58" t="str">
        <f>IF(COUNTA(#REF!)&gt;0,"","Y")</f>
        <v/>
      </c>
      <c r="E993" t="s">
        <v>1537</v>
      </c>
      <c r="F993" t="s">
        <v>1549</v>
      </c>
      <c r="G993" t="s">
        <v>876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</row>
    <row r="994" spans="1:19" x14ac:dyDescent="0.25">
      <c r="A994" t="s">
        <v>22</v>
      </c>
      <c r="B994" t="str">
        <f>IF(ISERROR(VLOOKUP(Table6[[#This Row],[APPL_ID]],IO_Riparian[APP_ID],1,FALSE)),"","Y")</f>
        <v>Y</v>
      </c>
      <c r="C994" s="58" t="str">
        <f>IF(ISERROR(VLOOKUP(Table6[[#This Row],[APPL_ID]],Sheet1!$C$2:$C$9,1,FALSE)),"","Y")</f>
        <v/>
      </c>
      <c r="D994" s="58" t="str">
        <f>IF(COUNTA(#REF!)&gt;0,"","Y")</f>
        <v/>
      </c>
      <c r="E994" t="s">
        <v>1537</v>
      </c>
      <c r="F994" t="s">
        <v>1557</v>
      </c>
      <c r="G994" t="s">
        <v>23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</row>
    <row r="995" spans="1:19" x14ac:dyDescent="0.25">
      <c r="A995" t="s">
        <v>1429</v>
      </c>
      <c r="B995" t="str">
        <f>IF(ISERROR(VLOOKUP(Table6[[#This Row],[APPL_ID]],IO_Riparian[APP_ID],1,FALSE)),"","Y")</f>
        <v>Y</v>
      </c>
      <c r="C995" s="58" t="str">
        <f>IF(ISERROR(VLOOKUP(Table6[[#This Row],[APPL_ID]],Sheet1!$C$2:$C$9,1,FALSE)),"","Y")</f>
        <v/>
      </c>
      <c r="D995" s="58" t="str">
        <f>IF(COUNTA(#REF!)&gt;0,"","Y")</f>
        <v/>
      </c>
      <c r="E995" t="s">
        <v>1537</v>
      </c>
      <c r="F995" t="s">
        <v>1538</v>
      </c>
      <c r="G995" t="s">
        <v>1430</v>
      </c>
    </row>
    <row r="996" spans="1:19" x14ac:dyDescent="0.25">
      <c r="A996" t="s">
        <v>37</v>
      </c>
      <c r="B996" t="str">
        <f>IF(ISERROR(VLOOKUP(Table6[[#This Row],[APPL_ID]],IO_Riparian[APP_ID],1,FALSE)),"","Y")</f>
        <v>Y</v>
      </c>
      <c r="C996" s="58" t="str">
        <f>IF(ISERROR(VLOOKUP(Table6[[#This Row],[APPL_ID]],Sheet1!$C$2:$C$9,1,FALSE)),"","Y")</f>
        <v/>
      </c>
      <c r="D996" s="58" t="str">
        <f>IF(COUNTA(#REF!)&gt;0,"","Y")</f>
        <v/>
      </c>
      <c r="E996" t="s">
        <v>1537</v>
      </c>
      <c r="F996" t="s">
        <v>1538</v>
      </c>
      <c r="G996" t="s">
        <v>38</v>
      </c>
      <c r="H996">
        <v>100.6</v>
      </c>
      <c r="I996">
        <v>145.5</v>
      </c>
      <c r="J996">
        <v>567.79999999999995</v>
      </c>
      <c r="K996">
        <v>1384</v>
      </c>
      <c r="L996">
        <v>1313.4</v>
      </c>
      <c r="M996">
        <v>1610.9</v>
      </c>
      <c r="N996">
        <v>2010.6</v>
      </c>
      <c r="O996">
        <v>999.1</v>
      </c>
      <c r="P996">
        <v>0</v>
      </c>
      <c r="Q996">
        <v>0</v>
      </c>
      <c r="R996">
        <v>0</v>
      </c>
      <c r="S996">
        <v>0</v>
      </c>
    </row>
    <row r="997" spans="1:19" x14ac:dyDescent="0.25">
      <c r="A997" t="s">
        <v>274</v>
      </c>
      <c r="B997" t="str">
        <f>IF(ISERROR(VLOOKUP(Table6[[#This Row],[APPL_ID]],IO_Riparian[APP_ID],1,FALSE)),"","Y")</f>
        <v>Y</v>
      </c>
      <c r="C997" s="58" t="str">
        <f>IF(ISERROR(VLOOKUP(Table6[[#This Row],[APPL_ID]],Sheet1!$C$2:$C$9,1,FALSE)),"","Y")</f>
        <v/>
      </c>
      <c r="D997" s="58" t="str">
        <f>IF(COUNTA(#REF!)&gt;0,"","Y")</f>
        <v/>
      </c>
      <c r="E997" t="s">
        <v>1537</v>
      </c>
      <c r="F997" t="s">
        <v>1548</v>
      </c>
      <c r="G997" t="s">
        <v>275</v>
      </c>
    </row>
    <row r="998" spans="1:19" x14ac:dyDescent="0.25">
      <c r="A998" t="s">
        <v>97</v>
      </c>
      <c r="B998" t="str">
        <f>IF(ISERROR(VLOOKUP(Table6[[#This Row],[APPL_ID]],IO_Riparian[APP_ID],1,FALSE)),"","Y")</f>
        <v>Y</v>
      </c>
      <c r="C998" s="58" t="str">
        <f>IF(ISERROR(VLOOKUP(Table6[[#This Row],[APPL_ID]],Sheet1!$C$2:$C$9,1,FALSE)),"","Y")</f>
        <v/>
      </c>
      <c r="D998" s="58" t="str">
        <f>IF(COUNTA(#REF!)&gt;0,"","Y")</f>
        <v/>
      </c>
      <c r="E998" t="s">
        <v>1537</v>
      </c>
      <c r="F998" t="s">
        <v>1548</v>
      </c>
      <c r="G998" t="s">
        <v>98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</row>
    <row r="999" spans="1:19" x14ac:dyDescent="0.25">
      <c r="A999" t="s">
        <v>761</v>
      </c>
      <c r="B999" t="str">
        <f>IF(ISERROR(VLOOKUP(Table6[[#This Row],[APPL_ID]],IO_Riparian[APP_ID],1,FALSE)),"","Y")</f>
        <v>Y</v>
      </c>
      <c r="C999" s="58" t="str">
        <f>IF(ISERROR(VLOOKUP(Table6[[#This Row],[APPL_ID]],Sheet1!$C$2:$C$9,1,FALSE)),"","Y")</f>
        <v/>
      </c>
      <c r="D999" s="58" t="str">
        <f>IF(COUNTA(#REF!)&gt;0,"","Y")</f>
        <v/>
      </c>
      <c r="E999" t="s">
        <v>1537</v>
      </c>
      <c r="F999" t="s">
        <v>1549</v>
      </c>
      <c r="G999" t="s">
        <v>735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</row>
    <row r="1000" spans="1:19" x14ac:dyDescent="0.25">
      <c r="A1000" t="s">
        <v>1461</v>
      </c>
      <c r="B1000" t="str">
        <f>IF(ISERROR(VLOOKUP(Table6[[#This Row],[APPL_ID]],IO_Riparian[APP_ID],1,FALSE)),"","Y")</f>
        <v>Y</v>
      </c>
      <c r="C1000" s="58" t="str">
        <f>IF(ISERROR(VLOOKUP(Table6[[#This Row],[APPL_ID]],Sheet1!$C$2:$C$9,1,FALSE)),"","Y")</f>
        <v/>
      </c>
      <c r="D1000" s="58" t="str">
        <f>IF(COUNTA(#REF!)&gt;0,"","Y")</f>
        <v/>
      </c>
      <c r="E1000" t="s">
        <v>1537</v>
      </c>
      <c r="F1000" t="s">
        <v>1538</v>
      </c>
      <c r="G1000" t="s">
        <v>1462</v>
      </c>
      <c r="H1000">
        <v>72</v>
      </c>
      <c r="I1000">
        <v>14217</v>
      </c>
      <c r="J1000">
        <v>32540</v>
      </c>
      <c r="K1000">
        <v>22532</v>
      </c>
      <c r="L1000">
        <v>31791</v>
      </c>
      <c r="M1000">
        <v>52135</v>
      </c>
      <c r="N1000">
        <v>56550</v>
      </c>
      <c r="O1000">
        <v>37256</v>
      </c>
      <c r="P1000">
        <v>0</v>
      </c>
      <c r="Q1000">
        <v>0</v>
      </c>
      <c r="R1000">
        <v>0</v>
      </c>
      <c r="S1000">
        <v>0</v>
      </c>
    </row>
    <row r="1001" spans="1:19" x14ac:dyDescent="0.25">
      <c r="A1001" t="s">
        <v>1157</v>
      </c>
      <c r="B1001" t="str">
        <f>IF(ISERROR(VLOOKUP(Table6[[#This Row],[APPL_ID]],IO_Riparian[APP_ID],1,FALSE)),"","Y")</f>
        <v>Y</v>
      </c>
      <c r="C1001" s="58" t="str">
        <f>IF(ISERROR(VLOOKUP(Table6[[#This Row],[APPL_ID]],Sheet1!$C$2:$C$9,1,FALSE)),"","Y")</f>
        <v/>
      </c>
      <c r="D1001" s="58" t="str">
        <f>IF(COUNTA(#REF!)&gt;0,"","Y")</f>
        <v/>
      </c>
      <c r="E1001" t="s">
        <v>1537</v>
      </c>
      <c r="F1001" t="s">
        <v>1545</v>
      </c>
      <c r="G1001" t="s">
        <v>1158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</row>
    <row r="1002" spans="1:19" x14ac:dyDescent="0.25">
      <c r="A1002" t="s">
        <v>590</v>
      </c>
      <c r="B1002" t="str">
        <f>IF(ISERROR(VLOOKUP(Table6[[#This Row],[APPL_ID]],IO_Riparian[APP_ID],1,FALSE)),"","Y")</f>
        <v>Y</v>
      </c>
      <c r="C1002" s="58" t="str">
        <f>IF(ISERROR(VLOOKUP(Table6[[#This Row],[APPL_ID]],Sheet1!$C$2:$C$9,1,FALSE)),"","Y")</f>
        <v/>
      </c>
      <c r="D1002" s="58" t="str">
        <f>IF(COUNTA(#REF!)&gt;0,"","Y")</f>
        <v/>
      </c>
      <c r="E1002" t="s">
        <v>1537</v>
      </c>
      <c r="F1002" t="s">
        <v>1546</v>
      </c>
      <c r="G1002" t="s">
        <v>77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</row>
    <row r="1003" spans="1:19" x14ac:dyDescent="0.25">
      <c r="A1003" t="s">
        <v>752</v>
      </c>
      <c r="B1003" t="str">
        <f>IF(ISERROR(VLOOKUP(Table6[[#This Row],[APPL_ID]],IO_Riparian[APP_ID],1,FALSE)),"","Y")</f>
        <v>Y</v>
      </c>
      <c r="C1003" s="58" t="str">
        <f>IF(ISERROR(VLOOKUP(Table6[[#This Row],[APPL_ID]],Sheet1!$C$2:$C$9,1,FALSE)),"","Y")</f>
        <v/>
      </c>
      <c r="D1003" s="58" t="str">
        <f>IF(COUNTA(#REF!)&gt;0,"","Y")</f>
        <v/>
      </c>
      <c r="E1003" t="s">
        <v>1537</v>
      </c>
      <c r="F1003" t="s">
        <v>1549</v>
      </c>
      <c r="G1003" t="s">
        <v>735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</row>
    <row r="1004" spans="1:19" x14ac:dyDescent="0.25">
      <c r="A1004" t="s">
        <v>673</v>
      </c>
      <c r="B1004" t="str">
        <f>IF(ISERROR(VLOOKUP(Table6[[#This Row],[APPL_ID]],IO_Riparian[APP_ID],1,FALSE)),"","Y")</f>
        <v>Y</v>
      </c>
      <c r="C1004" s="58" t="str">
        <f>IF(ISERROR(VLOOKUP(Table6[[#This Row],[APPL_ID]],Sheet1!$C$2:$C$9,1,FALSE)),"","Y")</f>
        <v/>
      </c>
      <c r="D1004" s="58" t="str">
        <f>IF(COUNTA(#REF!)&gt;0,"","Y")</f>
        <v/>
      </c>
      <c r="E1004" t="s">
        <v>1537</v>
      </c>
      <c r="F1004" t="s">
        <v>1548</v>
      </c>
      <c r="G1004" t="s">
        <v>674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</row>
    <row r="1005" spans="1:19" x14ac:dyDescent="0.25">
      <c r="A1005" t="s">
        <v>1479</v>
      </c>
      <c r="B1005" t="str">
        <f>IF(ISERROR(VLOOKUP(Table6[[#This Row],[APPL_ID]],IO_Riparian[APP_ID],1,FALSE)),"","Y")</f>
        <v>Y</v>
      </c>
      <c r="C1005" s="58" t="str">
        <f>IF(ISERROR(VLOOKUP(Table6[[#This Row],[APPL_ID]],Sheet1!$C$2:$C$9,1,FALSE)),"","Y")</f>
        <v/>
      </c>
      <c r="D1005" s="58" t="str">
        <f>IF(COUNTA(#REF!)&gt;0,"","Y")</f>
        <v/>
      </c>
      <c r="E1005" t="s">
        <v>1537</v>
      </c>
      <c r="F1005" t="s">
        <v>1546</v>
      </c>
      <c r="G1005" t="s">
        <v>1475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</row>
    <row r="1006" spans="1:19" x14ac:dyDescent="0.25">
      <c r="A1006" t="s">
        <v>582</v>
      </c>
      <c r="B1006" t="str">
        <f>IF(ISERROR(VLOOKUP(Table6[[#This Row],[APPL_ID]],IO_Riparian[APP_ID],1,FALSE)),"","Y")</f>
        <v>Y</v>
      </c>
      <c r="C1006" s="58" t="str">
        <f>IF(ISERROR(VLOOKUP(Table6[[#This Row],[APPL_ID]],Sheet1!$C$2:$C$9,1,FALSE)),"","Y")</f>
        <v/>
      </c>
      <c r="D1006" s="58" t="str">
        <f>IF(COUNTA(#REF!)&gt;0,"","Y")</f>
        <v/>
      </c>
      <c r="E1006" t="s">
        <v>1537</v>
      </c>
      <c r="F1006" t="s">
        <v>1545</v>
      </c>
      <c r="G1006" t="s">
        <v>77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</row>
    <row r="1007" spans="1:19" x14ac:dyDescent="0.25">
      <c r="A1007" t="s">
        <v>583</v>
      </c>
      <c r="B1007" t="str">
        <f>IF(ISERROR(VLOOKUP(Table6[[#This Row],[APPL_ID]],IO_Riparian[APP_ID],1,FALSE)),"","Y")</f>
        <v>Y</v>
      </c>
      <c r="C1007" s="58" t="str">
        <f>IF(ISERROR(VLOOKUP(Table6[[#This Row],[APPL_ID]],Sheet1!$C$2:$C$9,1,FALSE)),"","Y")</f>
        <v/>
      </c>
      <c r="D1007" s="58" t="str">
        <f>IF(COUNTA(#REF!)&gt;0,"","Y")</f>
        <v/>
      </c>
      <c r="E1007" t="s">
        <v>1537</v>
      </c>
      <c r="F1007" t="s">
        <v>1545</v>
      </c>
      <c r="G1007" t="s">
        <v>77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</row>
    <row r="1008" spans="1:19" x14ac:dyDescent="0.25">
      <c r="A1008" t="s">
        <v>585</v>
      </c>
      <c r="B1008" t="str">
        <f>IF(ISERROR(VLOOKUP(Table6[[#This Row],[APPL_ID]],IO_Riparian[APP_ID],1,FALSE)),"","Y")</f>
        <v>Y</v>
      </c>
      <c r="C1008" s="58" t="str">
        <f>IF(ISERROR(VLOOKUP(Table6[[#This Row],[APPL_ID]],Sheet1!$C$2:$C$9,1,FALSE)),"","Y")</f>
        <v/>
      </c>
      <c r="D1008" s="58" t="str">
        <f>IF(COUNTA(#REF!)&gt;0,"","Y")</f>
        <v/>
      </c>
      <c r="E1008" t="s">
        <v>1537</v>
      </c>
      <c r="F1008" t="s">
        <v>1545</v>
      </c>
      <c r="G1008" t="s">
        <v>77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0</v>
      </c>
    </row>
    <row r="1009" spans="1:19" x14ac:dyDescent="0.25">
      <c r="A1009" t="s">
        <v>1463</v>
      </c>
      <c r="B1009" t="str">
        <f>IF(ISERROR(VLOOKUP(Table6[[#This Row],[APPL_ID]],IO_Riparian[APP_ID],1,FALSE)),"","Y")</f>
        <v>Y</v>
      </c>
      <c r="C1009" s="58" t="str">
        <f>IF(ISERROR(VLOOKUP(Table6[[#This Row],[APPL_ID]],Sheet1!$C$2:$C$9,1,FALSE)),"","Y")</f>
        <v/>
      </c>
      <c r="D1009" s="58" t="str">
        <f>IF(COUNTA(#REF!)&gt;0,"","Y")</f>
        <v/>
      </c>
      <c r="E1009" t="s">
        <v>1537</v>
      </c>
      <c r="F1009" t="s">
        <v>1548</v>
      </c>
      <c r="G1009" t="s">
        <v>1464</v>
      </c>
      <c r="H1009">
        <v>8</v>
      </c>
      <c r="I1009">
        <v>1973</v>
      </c>
      <c r="J1009">
        <v>2101</v>
      </c>
      <c r="K1009">
        <v>3721</v>
      </c>
      <c r="L1009">
        <v>5143</v>
      </c>
      <c r="M1009">
        <v>5719</v>
      </c>
      <c r="N1009">
        <v>6087</v>
      </c>
      <c r="O1009">
        <v>3562</v>
      </c>
      <c r="P1009">
        <v>0</v>
      </c>
      <c r="Q1009">
        <v>0</v>
      </c>
      <c r="R1009">
        <v>0</v>
      </c>
      <c r="S1009">
        <v>0</v>
      </c>
    </row>
    <row r="1010" spans="1:19" x14ac:dyDescent="0.25">
      <c r="A1010" t="s">
        <v>1477</v>
      </c>
      <c r="B1010" t="str">
        <f>IF(ISERROR(VLOOKUP(Table6[[#This Row],[APPL_ID]],IO_Riparian[APP_ID],1,FALSE)),"","Y")</f>
        <v>Y</v>
      </c>
      <c r="C1010" s="58" t="str">
        <f>IF(ISERROR(VLOOKUP(Table6[[#This Row],[APPL_ID]],Sheet1!$C$2:$C$9,1,FALSE)),"","Y")</f>
        <v/>
      </c>
      <c r="D1010" s="58" t="str">
        <f>IF(COUNTA(#REF!)&gt;0,"","Y")</f>
        <v/>
      </c>
      <c r="E1010" t="s">
        <v>1537</v>
      </c>
      <c r="F1010" t="s">
        <v>1538</v>
      </c>
      <c r="G1010" t="s">
        <v>1478</v>
      </c>
      <c r="H1010">
        <v>0</v>
      </c>
      <c r="I1010">
        <v>1322</v>
      </c>
      <c r="J1010">
        <v>2988</v>
      </c>
      <c r="K1010">
        <v>2201</v>
      </c>
      <c r="L1010">
        <v>6006</v>
      </c>
      <c r="M1010">
        <v>17348</v>
      </c>
      <c r="N1010">
        <v>20549</v>
      </c>
      <c r="O1010">
        <v>11529</v>
      </c>
      <c r="P1010">
        <v>0</v>
      </c>
      <c r="Q1010">
        <v>0</v>
      </c>
      <c r="R1010">
        <v>0</v>
      </c>
      <c r="S1010">
        <v>0</v>
      </c>
    </row>
    <row r="1011" spans="1:19" x14ac:dyDescent="0.25">
      <c r="A1011" t="s">
        <v>1098</v>
      </c>
      <c r="B1011" t="str">
        <f>IF(ISERROR(VLOOKUP(Table6[[#This Row],[APPL_ID]],IO_Riparian[APP_ID],1,FALSE)),"","Y")</f>
        <v>Y</v>
      </c>
      <c r="C1011" s="58" t="str">
        <f>IF(ISERROR(VLOOKUP(Table6[[#This Row],[APPL_ID]],Sheet1!$C$2:$C$9,1,FALSE)),"","Y")</f>
        <v/>
      </c>
      <c r="D1011" s="58" t="str">
        <f>IF(COUNTA(#REF!)&gt;0,"","Y")</f>
        <v/>
      </c>
      <c r="E1011" t="e">
        <v>#N/A</v>
      </c>
      <c r="F1011" t="e">
        <v>#N/A</v>
      </c>
      <c r="G1011" t="s">
        <v>1099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</row>
    <row r="1012" spans="1:19" x14ac:dyDescent="0.25">
      <c r="A1012" t="s">
        <v>409</v>
      </c>
      <c r="B1012" t="str">
        <f>IF(ISERROR(VLOOKUP(Table6[[#This Row],[APPL_ID]],IO_Riparian[APP_ID],1,FALSE)),"","Y")</f>
        <v>Y</v>
      </c>
      <c r="C1012" s="58" t="str">
        <f>IF(ISERROR(VLOOKUP(Table6[[#This Row],[APPL_ID]],Sheet1!$C$2:$C$9,1,FALSE)),"","Y")</f>
        <v/>
      </c>
      <c r="D1012" s="58" t="str">
        <f>IF(COUNTA(#REF!)&gt;0,"","Y")</f>
        <v/>
      </c>
      <c r="E1012" t="e">
        <v>#N/A</v>
      </c>
      <c r="F1012" t="e">
        <v>#N/A</v>
      </c>
      <c r="G1012" t="s">
        <v>225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0</v>
      </c>
    </row>
    <row r="1013" spans="1:19" x14ac:dyDescent="0.25">
      <c r="A1013" t="s">
        <v>927</v>
      </c>
      <c r="B1013" t="str">
        <f>IF(ISERROR(VLOOKUP(Table6[[#This Row],[APPL_ID]],IO_Riparian[APP_ID],1,FALSE)),"","Y")</f>
        <v>Y</v>
      </c>
      <c r="C1013" s="58" t="str">
        <f>IF(ISERROR(VLOOKUP(Table6[[#This Row],[APPL_ID]],Sheet1!$C$2:$C$9,1,FALSE)),"","Y")</f>
        <v/>
      </c>
      <c r="D1013" s="58" t="str">
        <f>IF(COUNTA(#REF!)&gt;0,"","Y")</f>
        <v/>
      </c>
      <c r="E1013" t="e">
        <v>#N/A</v>
      </c>
      <c r="F1013" t="e">
        <v>#N/A</v>
      </c>
      <c r="G1013" t="s">
        <v>889</v>
      </c>
      <c r="H1013">
        <v>0</v>
      </c>
      <c r="I1013">
        <v>0</v>
      </c>
      <c r="J1013">
        <v>0</v>
      </c>
      <c r="K1013">
        <v>1</v>
      </c>
      <c r="L1013">
        <v>1</v>
      </c>
      <c r="M1013">
        <v>1</v>
      </c>
      <c r="N1013">
        <v>1</v>
      </c>
      <c r="O1013">
        <v>0</v>
      </c>
      <c r="P1013">
        <v>0</v>
      </c>
      <c r="Q1013">
        <v>0</v>
      </c>
      <c r="R1013">
        <v>0</v>
      </c>
      <c r="S1013">
        <v>0</v>
      </c>
    </row>
    <row r="1014" spans="1:19" x14ac:dyDescent="0.25">
      <c r="A1014" t="s">
        <v>378</v>
      </c>
      <c r="B1014" t="str">
        <f>IF(ISERROR(VLOOKUP(Table6[[#This Row],[APPL_ID]],IO_Riparian[APP_ID],1,FALSE)),"","Y")</f>
        <v>Y</v>
      </c>
      <c r="C1014" s="58" t="str">
        <f>IF(ISERROR(VLOOKUP(Table6[[#This Row],[APPL_ID]],Sheet1!$C$2:$C$9,1,FALSE)),"","Y")</f>
        <v/>
      </c>
      <c r="D1014" s="58" t="str">
        <f>IF(COUNTA(#REF!)&gt;0,"","Y")</f>
        <v/>
      </c>
      <c r="E1014" t="e">
        <v>#N/A</v>
      </c>
      <c r="F1014" t="e">
        <v>#N/A</v>
      </c>
      <c r="G1014" t="s">
        <v>379</v>
      </c>
    </row>
    <row r="1015" spans="1:19" x14ac:dyDescent="0.25">
      <c r="A1015" t="s">
        <v>469</v>
      </c>
      <c r="B1015" t="str">
        <f>IF(ISERROR(VLOOKUP(Table6[[#This Row],[APPL_ID]],IO_Riparian[APP_ID],1,FALSE)),"","Y")</f>
        <v>Y</v>
      </c>
      <c r="C1015" s="58" t="str">
        <f>IF(ISERROR(VLOOKUP(Table6[[#This Row],[APPL_ID]],Sheet1!$C$2:$C$9,1,FALSE)),"","Y")</f>
        <v/>
      </c>
      <c r="D1015" s="58" t="str">
        <f>IF(COUNTA(#REF!)&gt;0,"","Y")</f>
        <v/>
      </c>
      <c r="E1015" t="s">
        <v>1531</v>
      </c>
      <c r="F1015" t="s">
        <v>1532</v>
      </c>
      <c r="G1015" t="s">
        <v>470</v>
      </c>
      <c r="H1015">
        <v>1</v>
      </c>
      <c r="I1015">
        <v>1</v>
      </c>
      <c r="J1015">
        <v>1</v>
      </c>
      <c r="K1015">
        <v>1</v>
      </c>
      <c r="L1015">
        <v>1</v>
      </c>
      <c r="M1015">
        <v>1</v>
      </c>
      <c r="N1015">
        <v>1</v>
      </c>
      <c r="O1015">
        <v>1</v>
      </c>
      <c r="P1015">
        <v>0</v>
      </c>
      <c r="Q1015">
        <v>0</v>
      </c>
      <c r="R1015">
        <v>0</v>
      </c>
      <c r="S1015">
        <v>0</v>
      </c>
    </row>
    <row r="1016" spans="1:19" x14ac:dyDescent="0.25">
      <c r="A1016" t="s">
        <v>1393</v>
      </c>
      <c r="B1016" t="str">
        <f>IF(ISERROR(VLOOKUP(Table6[[#This Row],[APPL_ID]],IO_Riparian[APP_ID],1,FALSE)),"","Y")</f>
        <v>Y</v>
      </c>
      <c r="C1016" s="58" t="str">
        <f>IF(ISERROR(VLOOKUP(Table6[[#This Row],[APPL_ID]],Sheet1!$C$2:$C$9,1,FALSE)),"","Y")</f>
        <v/>
      </c>
      <c r="D1016" s="58" t="str">
        <f>IF(COUNTA(#REF!)&gt;0,"","Y")</f>
        <v/>
      </c>
      <c r="E1016" t="s">
        <v>1531</v>
      </c>
      <c r="F1016" t="s">
        <v>1532</v>
      </c>
      <c r="G1016" t="s">
        <v>949</v>
      </c>
      <c r="H1016">
        <v>0</v>
      </c>
      <c r="I1016">
        <v>0</v>
      </c>
      <c r="J1016">
        <v>1</v>
      </c>
      <c r="K1016">
        <v>0</v>
      </c>
      <c r="L1016">
        <v>0</v>
      </c>
      <c r="M1016">
        <v>1</v>
      </c>
      <c r="N1016">
        <v>1</v>
      </c>
      <c r="O1016">
        <v>0</v>
      </c>
      <c r="P1016">
        <v>0</v>
      </c>
      <c r="Q1016">
        <v>0</v>
      </c>
      <c r="R1016">
        <v>0</v>
      </c>
      <c r="S1016">
        <v>0</v>
      </c>
    </row>
    <row r="1017" spans="1:19" x14ac:dyDescent="0.25">
      <c r="A1017" t="s">
        <v>655</v>
      </c>
      <c r="B1017" t="str">
        <f>IF(ISERROR(VLOOKUP(Table6[[#This Row],[APPL_ID]],IO_Riparian[APP_ID],1,FALSE)),"","Y")</f>
        <v>Y</v>
      </c>
      <c r="C1017" s="58" t="str">
        <f>IF(ISERROR(VLOOKUP(Table6[[#This Row],[APPL_ID]],Sheet1!$C$2:$C$9,1,FALSE)),"","Y")</f>
        <v/>
      </c>
      <c r="D1017" s="58" t="str">
        <f>IF(COUNTA(#REF!)&gt;0,"","Y")</f>
        <v/>
      </c>
      <c r="E1017" t="s">
        <v>1531</v>
      </c>
      <c r="F1017" t="s">
        <v>1532</v>
      </c>
      <c r="G1017" t="s">
        <v>656</v>
      </c>
      <c r="H1017">
        <v>0</v>
      </c>
      <c r="I1017">
        <v>0</v>
      </c>
      <c r="J1017">
        <v>1</v>
      </c>
      <c r="K1017">
        <v>1</v>
      </c>
      <c r="L1017">
        <v>1</v>
      </c>
      <c r="M1017">
        <v>1</v>
      </c>
      <c r="N1017">
        <v>1</v>
      </c>
      <c r="O1017">
        <v>1</v>
      </c>
      <c r="P1017">
        <v>0</v>
      </c>
      <c r="Q1017">
        <v>0</v>
      </c>
      <c r="R1017">
        <v>0</v>
      </c>
      <c r="S1017">
        <v>0</v>
      </c>
    </row>
    <row r="1018" spans="1:19" x14ac:dyDescent="0.25">
      <c r="A1018" t="s">
        <v>1361</v>
      </c>
      <c r="B1018" t="str">
        <f>IF(ISERROR(VLOOKUP(Table6[[#This Row],[APPL_ID]],IO_Riparian[APP_ID],1,FALSE)),"","Y")</f>
        <v>Y</v>
      </c>
      <c r="C1018" s="58" t="str">
        <f>IF(ISERROR(VLOOKUP(Table6[[#This Row],[APPL_ID]],Sheet1!$C$2:$C$9,1,FALSE)),"","Y")</f>
        <v/>
      </c>
      <c r="D1018" s="58" t="str">
        <f>IF(COUNTA(#REF!)&gt;0,"","Y")</f>
        <v/>
      </c>
      <c r="E1018" t="s">
        <v>1531</v>
      </c>
      <c r="F1018" t="s">
        <v>1532</v>
      </c>
      <c r="G1018" t="s">
        <v>1208</v>
      </c>
      <c r="H1018">
        <v>1</v>
      </c>
      <c r="I1018">
        <v>1</v>
      </c>
      <c r="J1018">
        <v>1</v>
      </c>
      <c r="K1018">
        <v>1</v>
      </c>
      <c r="L1018">
        <v>1</v>
      </c>
      <c r="M1018">
        <v>1</v>
      </c>
      <c r="N1018">
        <v>1</v>
      </c>
      <c r="O1018">
        <v>1</v>
      </c>
      <c r="P1018">
        <v>0</v>
      </c>
      <c r="Q1018">
        <v>0</v>
      </c>
      <c r="R1018">
        <v>0</v>
      </c>
      <c r="S1018">
        <v>0</v>
      </c>
    </row>
    <row r="1019" spans="1:19" x14ac:dyDescent="0.25">
      <c r="A1019" t="s">
        <v>1137</v>
      </c>
      <c r="B1019" t="str">
        <f>IF(ISERROR(VLOOKUP(Table6[[#This Row],[APPL_ID]],IO_Riparian[APP_ID],1,FALSE)),"","Y")</f>
        <v>Y</v>
      </c>
      <c r="C1019" s="58" t="str">
        <f>IF(ISERROR(VLOOKUP(Table6[[#This Row],[APPL_ID]],Sheet1!$C$2:$C$9,1,FALSE)),"","Y")</f>
        <v/>
      </c>
      <c r="D1019" s="58" t="str">
        <f>IF(COUNTA(#REF!)&gt;0,"","Y")</f>
        <v/>
      </c>
      <c r="E1019" t="s">
        <v>1531</v>
      </c>
      <c r="F1019" t="s">
        <v>1532</v>
      </c>
      <c r="G1019" t="s">
        <v>773</v>
      </c>
      <c r="H1019">
        <v>0</v>
      </c>
      <c r="I1019">
        <v>1</v>
      </c>
      <c r="J1019">
        <v>1</v>
      </c>
      <c r="K1019">
        <v>1</v>
      </c>
      <c r="L1019">
        <v>1</v>
      </c>
      <c r="M1019">
        <v>1</v>
      </c>
      <c r="N1019">
        <v>1</v>
      </c>
      <c r="O1019">
        <v>1</v>
      </c>
      <c r="P1019">
        <v>0</v>
      </c>
      <c r="Q1019">
        <v>0</v>
      </c>
      <c r="R1019">
        <v>0</v>
      </c>
      <c r="S1019">
        <v>0</v>
      </c>
    </row>
    <row r="1020" spans="1:19" x14ac:dyDescent="0.25">
      <c r="A1020" t="s">
        <v>778</v>
      </c>
      <c r="B1020" t="str">
        <f>IF(ISERROR(VLOOKUP(Table6[[#This Row],[APPL_ID]],IO_Riparian[APP_ID],1,FALSE)),"","Y")</f>
        <v>Y</v>
      </c>
      <c r="C1020" s="58" t="str">
        <f>IF(ISERROR(VLOOKUP(Table6[[#This Row],[APPL_ID]],Sheet1!$C$2:$C$9,1,FALSE)),"","Y")</f>
        <v>Y</v>
      </c>
      <c r="D1020" s="58" t="str">
        <f>IF(COUNTA(#REF!)&gt;0,"","Y")</f>
        <v/>
      </c>
      <c r="E1020" t="s">
        <v>1534</v>
      </c>
      <c r="F1020" t="s">
        <v>1539</v>
      </c>
      <c r="G1020" t="s">
        <v>779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</row>
    <row r="1021" spans="1:19" x14ac:dyDescent="0.25">
      <c r="A1021" t="s">
        <v>1476</v>
      </c>
      <c r="B1021" t="str">
        <f>IF(ISERROR(VLOOKUP(Table6[[#This Row],[APPL_ID]],IO_Riparian[APP_ID],1,FALSE)),"","Y")</f>
        <v>Y</v>
      </c>
      <c r="C1021" s="58" t="str">
        <f>IF(ISERROR(VLOOKUP(Table6[[#This Row],[APPL_ID]],Sheet1!$C$2:$C$9,1,FALSE)),"","Y")</f>
        <v/>
      </c>
      <c r="D1021" s="58" t="str">
        <f>IF(COUNTA(#REF!)&gt;0,"","Y")</f>
        <v/>
      </c>
      <c r="E1021" t="s">
        <v>1537</v>
      </c>
      <c r="F1021" t="s">
        <v>1553</v>
      </c>
      <c r="G1021" t="s">
        <v>1475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0</v>
      </c>
    </row>
    <row r="1022" spans="1:19" x14ac:dyDescent="0.25">
      <c r="A1022" t="s">
        <v>580</v>
      </c>
      <c r="B1022" t="str">
        <f>IF(ISERROR(VLOOKUP(Table6[[#This Row],[APPL_ID]],IO_Riparian[APP_ID],1,FALSE)),"","Y")</f>
        <v>Y</v>
      </c>
      <c r="C1022" s="58" t="str">
        <f>IF(ISERROR(VLOOKUP(Table6[[#This Row],[APPL_ID]],Sheet1!$C$2:$C$9,1,FALSE)),"","Y")</f>
        <v/>
      </c>
      <c r="D1022" s="58" t="str">
        <f>IF(COUNTA(#REF!)&gt;0,"","Y")</f>
        <v/>
      </c>
      <c r="E1022" t="s">
        <v>1537</v>
      </c>
      <c r="F1022" t="s">
        <v>1544</v>
      </c>
      <c r="G1022" t="s">
        <v>77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</row>
    <row r="1023" spans="1:19" x14ac:dyDescent="0.25">
      <c r="A1023" t="s">
        <v>734</v>
      </c>
      <c r="B1023" t="str">
        <f>IF(ISERROR(VLOOKUP(Table6[[#This Row],[APPL_ID]],IO_Riparian[APP_ID],1,FALSE)),"","Y")</f>
        <v>Y</v>
      </c>
      <c r="C1023" s="58" t="str">
        <f>IF(ISERROR(VLOOKUP(Table6[[#This Row],[APPL_ID]],Sheet1!$C$2:$C$9,1,FALSE)),"","Y")</f>
        <v/>
      </c>
      <c r="D1023" s="58" t="str">
        <f>IF(COUNTA(#REF!)&gt;0,"","Y")</f>
        <v/>
      </c>
      <c r="E1023" t="s">
        <v>1537</v>
      </c>
      <c r="F1023" t="s">
        <v>1549</v>
      </c>
      <c r="G1023" t="s">
        <v>735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</row>
    <row r="1024" spans="1:19" x14ac:dyDescent="0.25">
      <c r="A1024" t="s">
        <v>26</v>
      </c>
      <c r="B1024" t="str">
        <f>IF(ISERROR(VLOOKUP(Table6[[#This Row],[APPL_ID]],IO_Riparian[APP_ID],1,FALSE)),"","Y")</f>
        <v>Y</v>
      </c>
      <c r="C1024" s="58" t="str">
        <f>IF(ISERROR(VLOOKUP(Table6[[#This Row],[APPL_ID]],Sheet1!$C$2:$C$9,1,FALSE)),"","Y")</f>
        <v/>
      </c>
      <c r="D1024" s="58" t="str">
        <f>IF(COUNTA(#REF!)&gt;0,"","Y")</f>
        <v/>
      </c>
      <c r="E1024" t="s">
        <v>1551</v>
      </c>
      <c r="F1024" t="s">
        <v>1532</v>
      </c>
      <c r="G1024" t="s">
        <v>25</v>
      </c>
      <c r="H1024">
        <v>0</v>
      </c>
      <c r="I1024">
        <v>0</v>
      </c>
      <c r="J1024">
        <v>0</v>
      </c>
      <c r="K1024">
        <v>1</v>
      </c>
      <c r="L1024">
        <v>1</v>
      </c>
      <c r="M1024">
        <v>18.739999999999998</v>
      </c>
      <c r="N1024">
        <v>24.33</v>
      </c>
      <c r="O1024">
        <v>4.72</v>
      </c>
      <c r="P1024">
        <v>0</v>
      </c>
      <c r="Q1024">
        <v>0</v>
      </c>
      <c r="R1024">
        <v>0</v>
      </c>
      <c r="S1024">
        <v>0</v>
      </c>
    </row>
    <row r="1025" spans="1:19" x14ac:dyDescent="0.25">
      <c r="A1025" t="s">
        <v>1436</v>
      </c>
      <c r="B1025" t="str">
        <f>IF(ISERROR(VLOOKUP(Table6[[#This Row],[APPL_ID]],IO_Riparian[APP_ID],1,FALSE)),"","Y")</f>
        <v/>
      </c>
      <c r="C1025" s="58" t="str">
        <f>IF(ISERROR(VLOOKUP(Table6[[#This Row],[APPL_ID]],Sheet1!$C$2:$C$9,1,FALSE)),"","Y")</f>
        <v/>
      </c>
      <c r="D1025" s="58" t="str">
        <f>IF(COUNTA(#REF!)&gt;0,"","Y")</f>
        <v/>
      </c>
      <c r="E1025" t="s">
        <v>1551</v>
      </c>
      <c r="F1025" t="e">
        <v>#N/A</v>
      </c>
      <c r="G1025" t="s">
        <v>1437</v>
      </c>
    </row>
    <row r="1026" spans="1:19" x14ac:dyDescent="0.25">
      <c r="A1026" t="s">
        <v>852</v>
      </c>
      <c r="B1026" t="str">
        <f>IF(ISERROR(VLOOKUP(Table6[[#This Row],[APPL_ID]],IO_Riparian[APP_ID],1,FALSE)),"","Y")</f>
        <v/>
      </c>
      <c r="C1026" s="58" t="str">
        <f>IF(ISERROR(VLOOKUP(Table6[[#This Row],[APPL_ID]],Sheet1!$C$2:$C$9,1,FALSE)),"","Y")</f>
        <v/>
      </c>
      <c r="D1026" s="58" t="str">
        <f>IF(COUNTA(#REF!)&gt;0,"","Y")</f>
        <v/>
      </c>
      <c r="E1026" t="s">
        <v>1531</v>
      </c>
      <c r="F1026" t="e">
        <v>#N/A</v>
      </c>
      <c r="G1026" t="s">
        <v>842</v>
      </c>
      <c r="H1026">
        <v>0</v>
      </c>
      <c r="I1026">
        <v>0</v>
      </c>
      <c r="J1026">
        <v>1</v>
      </c>
      <c r="K1026">
        <v>1</v>
      </c>
      <c r="L1026">
        <v>1</v>
      </c>
      <c r="M1026">
        <v>1</v>
      </c>
      <c r="N1026">
        <v>1</v>
      </c>
      <c r="O1026">
        <v>1</v>
      </c>
      <c r="P1026">
        <v>0</v>
      </c>
      <c r="Q1026">
        <v>0</v>
      </c>
      <c r="R1026">
        <v>0</v>
      </c>
      <c r="S1026">
        <v>0</v>
      </c>
    </row>
    <row r="1027" spans="1:19" x14ac:dyDescent="0.25">
      <c r="A1027" t="s">
        <v>1444</v>
      </c>
      <c r="B1027" t="str">
        <f>IF(ISERROR(VLOOKUP(Table6[[#This Row],[APPL_ID]],IO_Riparian[APP_ID],1,FALSE)),"","Y")</f>
        <v/>
      </c>
      <c r="C1027" s="58" t="str">
        <f>IF(ISERROR(VLOOKUP(Table6[[#This Row],[APPL_ID]],Sheet1!$C$2:$C$9,1,FALSE)),"","Y")</f>
        <v/>
      </c>
      <c r="D1027" s="58" t="str">
        <f>IF(COUNTA(#REF!)&gt;0,"","Y")</f>
        <v/>
      </c>
      <c r="E1027" t="s">
        <v>1531</v>
      </c>
      <c r="F1027" t="e">
        <v>#N/A</v>
      </c>
      <c r="G1027" t="s">
        <v>573</v>
      </c>
      <c r="H1027">
        <v>0</v>
      </c>
      <c r="I1027">
        <v>0</v>
      </c>
      <c r="J1027">
        <v>0</v>
      </c>
      <c r="K1027">
        <v>1</v>
      </c>
      <c r="L1027">
        <v>1</v>
      </c>
      <c r="M1027">
        <v>1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</row>
    <row r="1028" spans="1:19" x14ac:dyDescent="0.25">
      <c r="A1028" t="s">
        <v>1469</v>
      </c>
      <c r="B1028" t="str">
        <f>IF(ISERROR(VLOOKUP(Table6[[#This Row],[APPL_ID]],IO_Riparian[APP_ID],1,FALSE)),"","Y")</f>
        <v/>
      </c>
      <c r="C1028" s="58" t="str">
        <f>IF(ISERROR(VLOOKUP(Table6[[#This Row],[APPL_ID]],Sheet1!$C$2:$C$9,1,FALSE)),"","Y")</f>
        <v/>
      </c>
      <c r="D1028" s="58" t="str">
        <f>IF(COUNTA(#REF!)&gt;0,"","Y")</f>
        <v/>
      </c>
      <c r="E1028" t="s">
        <v>1531</v>
      </c>
      <c r="F1028" t="e">
        <v>#N/A</v>
      </c>
      <c r="G1028" t="s">
        <v>1239</v>
      </c>
      <c r="H1028">
        <v>0</v>
      </c>
      <c r="I1028">
        <v>0</v>
      </c>
      <c r="J1028">
        <v>0</v>
      </c>
      <c r="K1028">
        <v>1</v>
      </c>
      <c r="L1028">
        <v>1</v>
      </c>
      <c r="M1028">
        <v>1</v>
      </c>
      <c r="N1028">
        <v>1</v>
      </c>
      <c r="O1028">
        <v>1</v>
      </c>
      <c r="P1028">
        <v>0</v>
      </c>
      <c r="Q1028">
        <v>0</v>
      </c>
      <c r="R1028">
        <v>0</v>
      </c>
      <c r="S1028">
        <v>0</v>
      </c>
    </row>
    <row r="1029" spans="1:19" x14ac:dyDescent="0.25">
      <c r="A1029" t="s">
        <v>1451</v>
      </c>
      <c r="B1029" t="str">
        <f>IF(ISERROR(VLOOKUP(Table6[[#This Row],[APPL_ID]],IO_Riparian[APP_ID],1,FALSE)),"","Y")</f>
        <v/>
      </c>
      <c r="C1029" s="58" t="str">
        <f>IF(ISERROR(VLOOKUP(Table6[[#This Row],[APPL_ID]],Sheet1!$C$2:$C$9,1,FALSE)),"","Y")</f>
        <v/>
      </c>
      <c r="D1029" s="58" t="str">
        <f>IF(COUNTA(#REF!)&gt;0,"","Y")</f>
        <v/>
      </c>
      <c r="E1029" t="s">
        <v>1531</v>
      </c>
      <c r="F1029" t="e">
        <v>#N/A</v>
      </c>
      <c r="G1029" t="s">
        <v>1452</v>
      </c>
      <c r="H1029">
        <v>0</v>
      </c>
      <c r="I1029">
        <v>0</v>
      </c>
      <c r="J1029">
        <v>1</v>
      </c>
      <c r="K1029">
        <v>1</v>
      </c>
      <c r="L1029">
        <v>1</v>
      </c>
      <c r="M1029">
        <v>1</v>
      </c>
      <c r="N1029">
        <v>1</v>
      </c>
      <c r="O1029">
        <v>0</v>
      </c>
      <c r="P1029">
        <v>0</v>
      </c>
      <c r="Q1029">
        <v>0</v>
      </c>
      <c r="R1029">
        <v>0</v>
      </c>
      <c r="S1029">
        <v>0</v>
      </c>
    </row>
    <row r="1030" spans="1:19" x14ac:dyDescent="0.25">
      <c r="A1030" t="s">
        <v>1455</v>
      </c>
      <c r="B1030" t="str">
        <f>IF(ISERROR(VLOOKUP(Table6[[#This Row],[APPL_ID]],IO_Riparian[APP_ID],1,FALSE)),"","Y")</f>
        <v/>
      </c>
      <c r="C1030" s="58" t="str">
        <f>IF(ISERROR(VLOOKUP(Table6[[#This Row],[APPL_ID]],Sheet1!$C$2:$C$9,1,FALSE)),"","Y")</f>
        <v/>
      </c>
      <c r="D1030" s="58" t="str">
        <f>IF(COUNTA(#REF!)&gt;0,"","Y")</f>
        <v/>
      </c>
      <c r="E1030" t="s">
        <v>1531</v>
      </c>
      <c r="F1030" t="e">
        <v>#N/A</v>
      </c>
      <c r="G1030" t="s">
        <v>1456</v>
      </c>
      <c r="H1030">
        <v>0</v>
      </c>
      <c r="I1030">
        <v>0</v>
      </c>
      <c r="J1030">
        <v>1</v>
      </c>
      <c r="K1030">
        <v>1</v>
      </c>
      <c r="L1030">
        <v>1</v>
      </c>
      <c r="M1030">
        <v>1</v>
      </c>
      <c r="N1030">
        <v>1</v>
      </c>
      <c r="O1030">
        <v>0</v>
      </c>
      <c r="P1030">
        <v>0</v>
      </c>
      <c r="Q1030">
        <v>0</v>
      </c>
      <c r="R1030">
        <v>0</v>
      </c>
      <c r="S1030">
        <v>0</v>
      </c>
    </row>
    <row r="1031" spans="1:19" x14ac:dyDescent="0.25">
      <c r="A1031" t="s">
        <v>1449</v>
      </c>
      <c r="B1031" t="str">
        <f>IF(ISERROR(VLOOKUP(Table6[[#This Row],[APPL_ID]],IO_Riparian[APP_ID],1,FALSE)),"","Y")</f>
        <v/>
      </c>
      <c r="C1031" s="58" t="str">
        <f>IF(ISERROR(VLOOKUP(Table6[[#This Row],[APPL_ID]],Sheet1!$C$2:$C$9,1,FALSE)),"","Y")</f>
        <v/>
      </c>
      <c r="D1031" s="58" t="str">
        <f>IF(COUNTA(#REF!)&gt;0,"","Y")</f>
        <v/>
      </c>
      <c r="E1031" t="s">
        <v>1531</v>
      </c>
      <c r="F1031" t="e">
        <v>#N/A</v>
      </c>
      <c r="G1031" t="s">
        <v>1450</v>
      </c>
      <c r="H1031">
        <v>0</v>
      </c>
      <c r="I1031">
        <v>0</v>
      </c>
      <c r="J1031">
        <v>0</v>
      </c>
      <c r="K1031">
        <v>1</v>
      </c>
      <c r="L1031">
        <v>1</v>
      </c>
      <c r="M1031">
        <v>1</v>
      </c>
      <c r="N1031">
        <v>1</v>
      </c>
      <c r="O1031">
        <v>0</v>
      </c>
      <c r="P1031">
        <v>0</v>
      </c>
      <c r="Q1031">
        <v>0</v>
      </c>
      <c r="R1031">
        <v>0</v>
      </c>
      <c r="S1031">
        <v>0</v>
      </c>
    </row>
    <row r="1032" spans="1:19" x14ac:dyDescent="0.25">
      <c r="A1032" t="s">
        <v>796</v>
      </c>
      <c r="B1032" t="str">
        <f>IF(ISERROR(VLOOKUP(Table6[[#This Row],[APPL_ID]],IO_Riparian[APP_ID],1,FALSE)),"","Y")</f>
        <v/>
      </c>
      <c r="C1032" s="58" t="str">
        <f>IF(ISERROR(VLOOKUP(Table6[[#This Row],[APPL_ID]],Sheet1!$C$2:$C$9,1,FALSE)),"","Y")</f>
        <v/>
      </c>
      <c r="D1032" s="58" t="str">
        <f>IF(COUNTA(#REF!)&gt;0,"","Y")</f>
        <v/>
      </c>
      <c r="E1032" t="s">
        <v>1537</v>
      </c>
      <c r="F1032" t="e">
        <v>#N/A</v>
      </c>
      <c r="G1032" t="s">
        <v>797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</row>
    <row r="1033" spans="1:19" x14ac:dyDescent="0.25">
      <c r="A1033" t="s">
        <v>1366</v>
      </c>
      <c r="B1033" t="str">
        <f>IF(ISERROR(VLOOKUP(Table6[[#This Row],[APPL_ID]],IO_Riparian[APP_ID],1,FALSE)),"","Y")</f>
        <v/>
      </c>
      <c r="C1033" s="58" t="str">
        <f>IF(ISERROR(VLOOKUP(Table6[[#This Row],[APPL_ID]],Sheet1!$C$2:$C$9,1,FALSE)),"","Y")</f>
        <v/>
      </c>
      <c r="D1033" s="58" t="str">
        <f>IF(COUNTA(#REF!)&gt;0,"","Y")</f>
        <v/>
      </c>
      <c r="E1033" t="s">
        <v>1537</v>
      </c>
      <c r="F1033" t="e">
        <v>#N/A</v>
      </c>
      <c r="G1033" t="s">
        <v>1367</v>
      </c>
    </row>
    <row r="1034" spans="1:19" x14ac:dyDescent="0.25">
      <c r="A1034" t="s">
        <v>1264</v>
      </c>
      <c r="B1034" t="str">
        <f>IF(ISERROR(VLOOKUP(Table6[[#This Row],[APPL_ID]],IO_Riparian[APP_ID],1,FALSE)),"","Y")</f>
        <v/>
      </c>
      <c r="C1034" s="58" t="str">
        <f>IF(ISERROR(VLOOKUP(Table6[[#This Row],[APPL_ID]],Sheet1!$C$2:$C$9,1,FALSE)),"","Y")</f>
        <v/>
      </c>
      <c r="D1034" s="58" t="str">
        <f>IF(COUNTA(#REF!)&gt;0,"","Y")</f>
        <v/>
      </c>
      <c r="E1034" t="e">
        <v>#N/A</v>
      </c>
      <c r="F1034" t="e">
        <v>#N/A</v>
      </c>
      <c r="G1034" t="s">
        <v>1217</v>
      </c>
    </row>
    <row r="1035" spans="1:19" x14ac:dyDescent="0.25">
      <c r="A1035" t="s">
        <v>1453</v>
      </c>
      <c r="B1035" t="str">
        <f>IF(ISERROR(VLOOKUP(Table6[[#This Row],[APPL_ID]],IO_Riparian[APP_ID],1,FALSE)),"","Y")</f>
        <v/>
      </c>
      <c r="C1035" s="58" t="str">
        <f>IF(ISERROR(VLOOKUP(Table6[[#This Row],[APPL_ID]],Sheet1!$C$2:$C$9,1,FALSE)),"","Y")</f>
        <v/>
      </c>
      <c r="D1035" s="58" t="str">
        <f>IF(COUNTA(#REF!)&gt;0,"","Y")</f>
        <v/>
      </c>
      <c r="E1035" t="s">
        <v>1531</v>
      </c>
      <c r="F1035" t="e">
        <v>#N/A</v>
      </c>
      <c r="G1035" t="s">
        <v>1454</v>
      </c>
    </row>
    <row r="1036" spans="1:19" x14ac:dyDescent="0.25">
      <c r="A1036">
        <f>SUBTOTAL(103,Table6[APPL_ID])</f>
        <v>1034</v>
      </c>
      <c r="H1036" s="59">
        <f>SUBTOTAL(109,Table6[JAN])</f>
        <v>7466.8250000000007</v>
      </c>
      <c r="I1036" s="59">
        <f>SUBTOTAL(109,Table6[FEB])</f>
        <v>24119.315999999999</v>
      </c>
      <c r="J1036" s="59">
        <f>SUBTOTAL(109,Table6[MAR])</f>
        <v>48289.805999999997</v>
      </c>
      <c r="K1036" s="59">
        <f>SUBTOTAL(109,Table6[APR])</f>
        <v>46097.010999999999</v>
      </c>
      <c r="L1036" s="59">
        <f>SUBTOTAL(109,Table6[MAY])</f>
        <v>79325.264999999999</v>
      </c>
      <c r="M1036" s="59">
        <f>SUBTOTAL(109,Table6[JUN])</f>
        <v>129240.77499999999</v>
      </c>
      <c r="N1036" s="59">
        <f>SUBTOTAL(109,Table6[JUL])</f>
        <v>139291.28899999999</v>
      </c>
      <c r="O1036" s="59">
        <f>SUBTOTAL(109,Table6[AUG])</f>
        <v>93461.588000000003</v>
      </c>
      <c r="P1036" s="59">
        <f>SUBTOTAL(109,Table6[SEP])</f>
        <v>48.02</v>
      </c>
      <c r="Q1036" s="59">
        <f>SUBTOTAL(109,Table6[OCT])</f>
        <v>0</v>
      </c>
      <c r="R1036" s="59">
        <f>SUBTOTAL(109,Table6[NOV])</f>
        <v>1</v>
      </c>
      <c r="S1036" s="59">
        <f>SUBTOTAL(109,Table6[DEC])</f>
        <v>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6"/>
  <sheetViews>
    <sheetView workbookViewId="0">
      <selection activeCell="F13" sqref="F13"/>
    </sheetView>
  </sheetViews>
  <sheetFormatPr defaultRowHeight="15" x14ac:dyDescent="0.25"/>
  <cols>
    <col min="1" max="1" width="10.5703125" bestFit="1" customWidth="1"/>
    <col min="2" max="3" width="11" bestFit="1" customWidth="1"/>
    <col min="4" max="4" width="10.28515625" bestFit="1" customWidth="1"/>
    <col min="5" max="5" width="21" bestFit="1" customWidth="1"/>
    <col min="6" max="6" width="26.85546875" bestFit="1" customWidth="1"/>
    <col min="7" max="7" width="67.28515625" bestFit="1" customWidth="1"/>
    <col min="8" max="9" width="8" hidden="1" customWidth="1"/>
    <col min="10" max="11" width="10.5703125" bestFit="1" customWidth="1"/>
    <col min="12" max="14" width="11.5703125" bestFit="1" customWidth="1"/>
    <col min="15" max="15" width="10.5703125" bestFit="1" customWidth="1"/>
    <col min="16" max="16" width="6.42578125" hidden="1" customWidth="1"/>
    <col min="17" max="17" width="6.85546875" hidden="1" customWidth="1"/>
    <col min="18" max="18" width="7.42578125" hidden="1" customWidth="1"/>
    <col min="19" max="19" width="6.7109375" hidden="1" customWidth="1"/>
  </cols>
  <sheetData>
    <row r="1" spans="1:19" x14ac:dyDescent="0.25">
      <c r="A1" t="s">
        <v>0</v>
      </c>
      <c r="B1" t="s">
        <v>1506</v>
      </c>
      <c r="C1" t="s">
        <v>1529</v>
      </c>
      <c r="D1" t="s">
        <v>1504</v>
      </c>
      <c r="E1" t="s">
        <v>1522</v>
      </c>
      <c r="F1" t="s">
        <v>1519</v>
      </c>
      <c r="G1" t="s">
        <v>1</v>
      </c>
      <c r="H1" t="s">
        <v>2</v>
      </c>
      <c r="I1" t="s">
        <v>3</v>
      </c>
      <c r="J1" t="s">
        <v>4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 t="s">
        <v>13</v>
      </c>
    </row>
    <row r="2" spans="1:19" x14ac:dyDescent="0.25">
      <c r="A2" t="s">
        <v>24</v>
      </c>
      <c r="B2" t="str">
        <f>IF(ISERROR(VLOOKUP(Table7[[#This Row],[APPL_ID]],IO_Pre_14[APP_ID],1,FALSE)),"","Y")</f>
        <v>Y</v>
      </c>
      <c r="C2" s="58" t="str">
        <f>IF(ISERROR(VLOOKUP(Table7[[#This Row],[APPL_ID]],Sheet1!$C$2:$C$9,1,FALSE)),"","Y")</f>
        <v/>
      </c>
      <c r="D2" s="58" t="str">
        <f>IF(COUNTA(#REF!)&gt;0,"","Y")</f>
        <v/>
      </c>
      <c r="E2" t="s">
        <v>1551</v>
      </c>
      <c r="F2" t="s">
        <v>1532</v>
      </c>
      <c r="G2" t="s">
        <v>25</v>
      </c>
      <c r="H2">
        <v>0</v>
      </c>
      <c r="I2">
        <v>0</v>
      </c>
      <c r="J2">
        <v>0</v>
      </c>
      <c r="K2">
        <v>88.18</v>
      </c>
      <c r="L2">
        <v>120.88800000000001</v>
      </c>
      <c r="M2">
        <v>1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26</v>
      </c>
      <c r="B3" t="str">
        <f>IF(ISERROR(VLOOKUP(Table7[[#This Row],[APPL_ID]],IO_Pre_14[APP_ID],1,FALSE)),"","Y")</f>
        <v>Y</v>
      </c>
      <c r="C3" s="58" t="str">
        <f>IF(ISERROR(VLOOKUP(Table7[[#This Row],[APPL_ID]],Sheet1!$C$2:$C$9,1,FALSE)),"","Y")</f>
        <v/>
      </c>
      <c r="D3" s="58" t="str">
        <f>IF(COUNTA(#REF!)&gt;0,"","Y")</f>
        <v/>
      </c>
      <c r="E3" t="s">
        <v>1551</v>
      </c>
      <c r="F3" t="s">
        <v>1532</v>
      </c>
      <c r="G3" t="s">
        <v>25</v>
      </c>
      <c r="H3">
        <v>0</v>
      </c>
      <c r="I3">
        <v>0</v>
      </c>
      <c r="J3">
        <v>0</v>
      </c>
      <c r="K3">
        <v>17.11</v>
      </c>
      <c r="L3">
        <v>20.3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27</v>
      </c>
      <c r="B4" t="str">
        <f>IF(ISERROR(VLOOKUP(Table7[[#This Row],[APPL_ID]],IO_Pre_14[APP_ID],1,FALSE)),"","Y")</f>
        <v>Y</v>
      </c>
      <c r="C4" s="58" t="str">
        <f>IF(ISERROR(VLOOKUP(Table7[[#This Row],[APPL_ID]],Sheet1!$C$2:$C$9,1,FALSE)),"","Y")</f>
        <v/>
      </c>
      <c r="D4" s="58" t="str">
        <f>IF(COUNTA(#REF!)&gt;0,"","Y")</f>
        <v/>
      </c>
      <c r="E4" t="s">
        <v>1551</v>
      </c>
      <c r="F4" t="s">
        <v>1532</v>
      </c>
      <c r="G4" t="s">
        <v>25</v>
      </c>
      <c r="H4">
        <v>0</v>
      </c>
      <c r="I4">
        <v>17.48</v>
      </c>
      <c r="J4">
        <v>39.26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 t="s">
        <v>29</v>
      </c>
      <c r="B5" t="str">
        <f>IF(ISERROR(VLOOKUP(Table7[[#This Row],[APPL_ID]],IO_Pre_14[APP_ID],1,FALSE)),"","Y")</f>
        <v>Y</v>
      </c>
      <c r="C5" s="58" t="str">
        <f>IF(ISERROR(VLOOKUP(Table7[[#This Row],[APPL_ID]],Sheet1!$C$2:$C$9,1,FALSE)),"","Y")</f>
        <v/>
      </c>
      <c r="D5" s="58" t="str">
        <f>IF(COUNTA(#REF!)&gt;0,"","Y")</f>
        <v/>
      </c>
      <c r="E5" t="s">
        <v>1551</v>
      </c>
      <c r="F5" t="s">
        <v>1532</v>
      </c>
      <c r="G5" t="s">
        <v>30</v>
      </c>
      <c r="H5">
        <v>0</v>
      </c>
      <c r="I5">
        <v>0</v>
      </c>
      <c r="J5">
        <v>150.38999999999999</v>
      </c>
      <c r="K5">
        <v>158.80000000000001</v>
      </c>
      <c r="L5">
        <v>159.51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28</v>
      </c>
      <c r="B6" t="str">
        <f>IF(ISERROR(VLOOKUP(Table7[[#This Row],[APPL_ID]],IO_Pre_14[APP_ID],1,FALSE)),"","Y")</f>
        <v>Y</v>
      </c>
      <c r="C6" s="58" t="str">
        <f>IF(ISERROR(VLOOKUP(Table7[[#This Row],[APPL_ID]],Sheet1!$C$2:$C$9,1,FALSE)),"","Y")</f>
        <v/>
      </c>
      <c r="D6" s="58" t="str">
        <f>IF(COUNTA(#REF!)&gt;0,"","Y")</f>
        <v/>
      </c>
      <c r="E6" t="s">
        <v>1551</v>
      </c>
      <c r="F6" t="s">
        <v>1532</v>
      </c>
      <c r="G6" t="s">
        <v>25</v>
      </c>
      <c r="H6">
        <v>0</v>
      </c>
      <c r="I6">
        <v>0</v>
      </c>
      <c r="J6">
        <v>0</v>
      </c>
      <c r="K6">
        <v>82.34</v>
      </c>
      <c r="L6">
        <v>82.56</v>
      </c>
      <c r="M6">
        <v>1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5">
      <c r="A7" t="s">
        <v>267</v>
      </c>
      <c r="B7" t="str">
        <f>IF(ISERROR(VLOOKUP(Table7[[#This Row],[APPL_ID]],IO_Pre_14[APP_ID],1,FALSE)),"","Y")</f>
        <v>Y</v>
      </c>
      <c r="C7" s="58" t="str">
        <f>IF(ISERROR(VLOOKUP(Table7[[#This Row],[APPL_ID]],Sheet1!$C$2:$C$9,1,FALSE)),"","Y")</f>
        <v/>
      </c>
      <c r="D7" s="58" t="str">
        <f>IF(COUNTA(#REF!)&gt;0,"","Y")</f>
        <v/>
      </c>
      <c r="E7" t="s">
        <v>1551</v>
      </c>
      <c r="F7" t="s">
        <v>1532</v>
      </c>
      <c r="G7" t="s">
        <v>263</v>
      </c>
    </row>
    <row r="8" spans="1:19" x14ac:dyDescent="0.25">
      <c r="A8" t="s">
        <v>262</v>
      </c>
      <c r="B8" t="str">
        <f>IF(ISERROR(VLOOKUP(Table7[[#This Row],[APPL_ID]],IO_Pre_14[APP_ID],1,FALSE)),"","Y")</f>
        <v>Y</v>
      </c>
      <c r="C8" s="58" t="str">
        <f>IF(ISERROR(VLOOKUP(Table7[[#This Row],[APPL_ID]],Sheet1!$C$2:$C$9,1,FALSE)),"","Y")</f>
        <v/>
      </c>
      <c r="D8" s="58" t="str">
        <f>IF(COUNTA(#REF!)&gt;0,"","Y")</f>
        <v/>
      </c>
      <c r="E8" t="s">
        <v>1551</v>
      </c>
      <c r="F8" t="s">
        <v>1532</v>
      </c>
      <c r="G8" t="s">
        <v>263</v>
      </c>
    </row>
    <row r="9" spans="1:19" x14ac:dyDescent="0.25">
      <c r="A9" t="s">
        <v>1383</v>
      </c>
      <c r="B9" t="str">
        <f>IF(ISERROR(VLOOKUP(Table7[[#This Row],[APPL_ID]],IO_Pre_14[APP_ID],1,FALSE)),"","Y")</f>
        <v>Y</v>
      </c>
      <c r="C9" s="58" t="str">
        <f>IF(ISERROR(VLOOKUP(Table7[[#This Row],[APPL_ID]],Sheet1!$C$2:$C$9,1,FALSE)),"","Y")</f>
        <v/>
      </c>
      <c r="D9" s="58" t="str">
        <f>IF(COUNTA(#REF!)&gt;0,"","Y")</f>
        <v/>
      </c>
      <c r="E9" t="s">
        <v>1551</v>
      </c>
      <c r="F9" t="s">
        <v>1532</v>
      </c>
      <c r="G9" t="s">
        <v>1384</v>
      </c>
    </row>
    <row r="10" spans="1:19" x14ac:dyDescent="0.25">
      <c r="A10" t="s">
        <v>31</v>
      </c>
      <c r="B10" t="str">
        <f>IF(ISERROR(VLOOKUP(Table7[[#This Row],[APPL_ID]],IO_Pre_14[APP_ID],1,FALSE)),"","Y")</f>
        <v>Y</v>
      </c>
      <c r="C10" s="58" t="str">
        <f>IF(ISERROR(VLOOKUP(Table7[[#This Row],[APPL_ID]],Sheet1!$C$2:$C$9,1,FALSE)),"","Y")</f>
        <v/>
      </c>
      <c r="D10" s="58" t="str">
        <f>IF(COUNTA(#REF!)&gt;0,"","Y")</f>
        <v/>
      </c>
      <c r="E10" t="s">
        <v>1551</v>
      </c>
      <c r="F10" t="s">
        <v>1532</v>
      </c>
      <c r="G10" t="s">
        <v>32</v>
      </c>
      <c r="H10">
        <v>52</v>
      </c>
      <c r="I10">
        <v>0</v>
      </c>
      <c r="J10">
        <v>0</v>
      </c>
      <c r="K10">
        <v>76</v>
      </c>
      <c r="L10">
        <v>79.930000000000007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 x14ac:dyDescent="0.25">
      <c r="A11" t="s">
        <v>1026</v>
      </c>
      <c r="B11" t="str">
        <f>IF(ISERROR(VLOOKUP(Table7[[#This Row],[APPL_ID]],IO_Pre_14[APP_ID],1,FALSE)),"","Y")</f>
        <v>Y</v>
      </c>
      <c r="C11" s="58" t="str">
        <f>IF(ISERROR(VLOOKUP(Table7[[#This Row],[APPL_ID]],Sheet1!$C$2:$C$9,1,FALSE)),"","Y")</f>
        <v/>
      </c>
      <c r="D11" s="58" t="str">
        <f>IF(COUNTA(#REF!)&gt;0,"","Y")</f>
        <v/>
      </c>
      <c r="E11" t="s">
        <v>1551</v>
      </c>
      <c r="F11" t="s">
        <v>1532</v>
      </c>
      <c r="G11" t="s">
        <v>1027</v>
      </c>
      <c r="H11">
        <v>0</v>
      </c>
      <c r="I11">
        <v>0</v>
      </c>
      <c r="J11">
        <v>0.16</v>
      </c>
      <c r="K11">
        <v>19.37</v>
      </c>
      <c r="L11">
        <v>52.52</v>
      </c>
      <c r="M11">
        <v>48.09</v>
      </c>
      <c r="N11">
        <v>82.7</v>
      </c>
      <c r="O11">
        <v>76.59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 t="s">
        <v>906</v>
      </c>
      <c r="B12" t="str">
        <f>IF(ISERROR(VLOOKUP(Table7[[#This Row],[APPL_ID]],IO_Pre_14[APP_ID],1,FALSE)),"","Y")</f>
        <v>Y</v>
      </c>
      <c r="C12" s="58" t="str">
        <f>IF(ISERROR(VLOOKUP(Table7[[#This Row],[APPL_ID]],Sheet1!$C$2:$C$9,1,FALSE)),"","Y")</f>
        <v/>
      </c>
      <c r="D12" s="58" t="str">
        <f>IF(COUNTA(#REF!)&gt;0,"","Y")</f>
        <v/>
      </c>
      <c r="E12" t="s">
        <v>1551</v>
      </c>
      <c r="F12" t="s">
        <v>1532</v>
      </c>
      <c r="G12" t="s">
        <v>907</v>
      </c>
      <c r="H12">
        <v>0</v>
      </c>
      <c r="I12">
        <v>0</v>
      </c>
      <c r="J12">
        <v>366.69</v>
      </c>
      <c r="K12">
        <v>186.29</v>
      </c>
      <c r="L12">
        <v>363.22</v>
      </c>
      <c r="M12">
        <v>240</v>
      </c>
      <c r="N12">
        <v>394.21</v>
      </c>
      <c r="O12">
        <v>446.86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 t="s">
        <v>934</v>
      </c>
      <c r="B13" t="str">
        <f>IF(ISERROR(VLOOKUP(Table7[[#This Row],[APPL_ID]],IO_Pre_14[APP_ID],1,FALSE)),"","Y")</f>
        <v>Y</v>
      </c>
      <c r="C13" s="58" t="str">
        <f>IF(ISERROR(VLOOKUP(Table7[[#This Row],[APPL_ID]],Sheet1!$C$2:$C$9,1,FALSE)),"","Y")</f>
        <v/>
      </c>
      <c r="D13" s="58" t="str">
        <f>IF(COUNTA(#REF!)&gt;0,"","Y")</f>
        <v/>
      </c>
      <c r="E13" t="s">
        <v>1551</v>
      </c>
      <c r="F13" t="s">
        <v>1532</v>
      </c>
      <c r="G13" t="s">
        <v>907</v>
      </c>
      <c r="H13">
        <v>0</v>
      </c>
      <c r="I13">
        <v>0</v>
      </c>
      <c r="J13">
        <v>366.69</v>
      </c>
      <c r="K13">
        <v>186.29</v>
      </c>
      <c r="L13">
        <v>363.22</v>
      </c>
      <c r="M13">
        <v>240</v>
      </c>
      <c r="N13">
        <v>394.21</v>
      </c>
      <c r="O13">
        <v>446.86</v>
      </c>
      <c r="P13">
        <v>0</v>
      </c>
      <c r="Q13">
        <v>0</v>
      </c>
      <c r="R13">
        <v>0</v>
      </c>
      <c r="S13">
        <v>0</v>
      </c>
    </row>
    <row r="14" spans="1:19" x14ac:dyDescent="0.25">
      <c r="A14" t="s">
        <v>1077</v>
      </c>
      <c r="B14" t="str">
        <f>IF(ISERROR(VLOOKUP(Table7[[#This Row],[APPL_ID]],IO_Pre_14[APP_ID],1,FALSE)),"","Y")</f>
        <v>Y</v>
      </c>
      <c r="C14" s="58" t="str">
        <f>IF(ISERROR(VLOOKUP(Table7[[#This Row],[APPL_ID]],Sheet1!$C$2:$C$9,1,FALSE)),"","Y")</f>
        <v/>
      </c>
      <c r="D14" s="58" t="str">
        <f>IF(COUNTA(#REF!)&gt;0,"","Y")</f>
        <v/>
      </c>
      <c r="E14" t="s">
        <v>1551</v>
      </c>
      <c r="F14" t="s">
        <v>1532</v>
      </c>
      <c r="G14" t="s">
        <v>1032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 t="s">
        <v>1068</v>
      </c>
      <c r="B15" t="str">
        <f>IF(ISERROR(VLOOKUP(Table7[[#This Row],[APPL_ID]],IO_Pre_14[APP_ID],1,FALSE)),"","Y")</f>
        <v>Y</v>
      </c>
      <c r="C15" s="58" t="str">
        <f>IF(ISERROR(VLOOKUP(Table7[[#This Row],[APPL_ID]],Sheet1!$C$2:$C$9,1,FALSE)),"","Y")</f>
        <v/>
      </c>
      <c r="D15" s="58" t="str">
        <f>IF(COUNTA(#REF!)&gt;0,"","Y")</f>
        <v/>
      </c>
      <c r="E15" t="s">
        <v>1551</v>
      </c>
      <c r="F15" t="s">
        <v>1532</v>
      </c>
      <c r="G15" t="s">
        <v>1032</v>
      </c>
      <c r="H15">
        <v>0</v>
      </c>
      <c r="I15">
        <v>0</v>
      </c>
      <c r="J15">
        <v>37.39</v>
      </c>
      <c r="K15">
        <v>0</v>
      </c>
      <c r="L15">
        <v>69.819999999999993</v>
      </c>
      <c r="M15">
        <v>22.49</v>
      </c>
      <c r="N15">
        <v>50.02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25">
      <c r="A16" t="s">
        <v>256</v>
      </c>
      <c r="B16" t="str">
        <f>IF(ISERROR(VLOOKUP(Table7[[#This Row],[APPL_ID]],IO_Pre_14[APP_ID],1,FALSE)),"","Y")</f>
        <v>Y</v>
      </c>
      <c r="C16" s="58" t="str">
        <f>IF(ISERROR(VLOOKUP(Table7[[#This Row],[APPL_ID]],Sheet1!$C$2:$C$9,1,FALSE)),"","Y")</f>
        <v/>
      </c>
      <c r="D16" s="58" t="str">
        <f>IF(COUNTA(#REF!)&gt;0,"","Y")</f>
        <v/>
      </c>
      <c r="E16" t="s">
        <v>1551</v>
      </c>
      <c r="F16" t="s">
        <v>1532</v>
      </c>
      <c r="G16" t="s">
        <v>257</v>
      </c>
      <c r="H16">
        <v>0</v>
      </c>
      <c r="I16">
        <v>0</v>
      </c>
      <c r="J16">
        <v>0</v>
      </c>
      <c r="K16">
        <v>70.040000000000006</v>
      </c>
      <c r="L16">
        <v>81.69</v>
      </c>
      <c r="M16">
        <v>95.24</v>
      </c>
      <c r="N16">
        <v>95.8</v>
      </c>
      <c r="O16">
        <v>41.84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258</v>
      </c>
      <c r="B17" t="str">
        <f>IF(ISERROR(VLOOKUP(Table7[[#This Row],[APPL_ID]],IO_Pre_14[APP_ID],1,FALSE)),"","Y")</f>
        <v>Y</v>
      </c>
      <c r="C17" s="58" t="str">
        <f>IF(ISERROR(VLOOKUP(Table7[[#This Row],[APPL_ID]],Sheet1!$C$2:$C$9,1,FALSE)),"","Y")</f>
        <v/>
      </c>
      <c r="D17" s="58" t="str">
        <f>IF(COUNTA(#REF!)&gt;0,"","Y")</f>
        <v/>
      </c>
      <c r="E17" t="s">
        <v>1551</v>
      </c>
      <c r="F17" t="s">
        <v>1532</v>
      </c>
      <c r="G17" t="s">
        <v>257</v>
      </c>
      <c r="H17">
        <v>0</v>
      </c>
      <c r="I17">
        <v>0</v>
      </c>
      <c r="J17">
        <v>0</v>
      </c>
      <c r="K17">
        <v>62.91</v>
      </c>
      <c r="L17">
        <v>75.97</v>
      </c>
      <c r="M17">
        <v>88.58</v>
      </c>
      <c r="N17">
        <v>89.1</v>
      </c>
      <c r="O17">
        <v>38.92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245</v>
      </c>
      <c r="B18" t="str">
        <f>IF(ISERROR(VLOOKUP(Table7[[#This Row],[APPL_ID]],IO_Pre_14[APP_ID],1,FALSE)),"","Y")</f>
        <v>Y</v>
      </c>
      <c r="C18" s="58" t="str">
        <f>IF(ISERROR(VLOOKUP(Table7[[#This Row],[APPL_ID]],Sheet1!$C$2:$C$9,1,FALSE)),"","Y")</f>
        <v/>
      </c>
      <c r="D18" s="58" t="str">
        <f>IF(COUNTA(#REF!)&gt;0,"","Y")</f>
        <v/>
      </c>
      <c r="E18" t="s">
        <v>1551</v>
      </c>
      <c r="F18" t="s">
        <v>1532</v>
      </c>
      <c r="G18" t="s">
        <v>246</v>
      </c>
      <c r="H18">
        <v>0</v>
      </c>
      <c r="I18">
        <v>0</v>
      </c>
      <c r="J18">
        <v>0</v>
      </c>
      <c r="K18">
        <v>56.03</v>
      </c>
      <c r="L18">
        <v>65.349999999999994</v>
      </c>
      <c r="M18">
        <v>76.2</v>
      </c>
      <c r="N18">
        <v>76.64</v>
      </c>
      <c r="O18">
        <v>33.479999999999997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1467</v>
      </c>
      <c r="B19" t="str">
        <f>IF(ISERROR(VLOOKUP(Table7[[#This Row],[APPL_ID]],IO_Pre_14[APP_ID],1,FALSE)),"","Y")</f>
        <v>Y</v>
      </c>
      <c r="C19" s="58" t="str">
        <f>IF(ISERROR(VLOOKUP(Table7[[#This Row],[APPL_ID]],Sheet1!$C$2:$C$9,1,FALSE)),"","Y")</f>
        <v/>
      </c>
      <c r="D19" s="58" t="str">
        <f>IF(COUNTA(#REF!)&gt;0,"","Y")</f>
        <v/>
      </c>
      <c r="E19" t="s">
        <v>1551</v>
      </c>
      <c r="F19" t="s">
        <v>1532</v>
      </c>
      <c r="G19" t="s">
        <v>1468</v>
      </c>
      <c r="H19">
        <v>60.713999999999999</v>
      </c>
      <c r="I19">
        <v>39.78</v>
      </c>
      <c r="J19">
        <v>107.268</v>
      </c>
      <c r="K19">
        <v>65.822999999999993</v>
      </c>
      <c r="L19">
        <v>110.06100000000001</v>
      </c>
      <c r="M19">
        <v>157.47</v>
      </c>
      <c r="N19">
        <v>287.5</v>
      </c>
      <c r="O19">
        <v>203.9</v>
      </c>
      <c r="P19">
        <v>0</v>
      </c>
      <c r="Q19">
        <v>0</v>
      </c>
      <c r="R19">
        <v>0</v>
      </c>
      <c r="S19">
        <v>0</v>
      </c>
    </row>
    <row r="20" spans="1:19" x14ac:dyDescent="0.25">
      <c r="A20" t="s">
        <v>250</v>
      </c>
      <c r="B20" t="str">
        <f>IF(ISERROR(VLOOKUP(Table7[[#This Row],[APPL_ID]],IO_Pre_14[APP_ID],1,FALSE)),"","Y")</f>
        <v>Y</v>
      </c>
      <c r="C20" s="58" t="str">
        <f>IF(ISERROR(VLOOKUP(Table7[[#This Row],[APPL_ID]],Sheet1!$C$2:$C$9,1,FALSE)),"","Y")</f>
        <v/>
      </c>
      <c r="D20" s="58" t="str">
        <f>IF(COUNTA(#REF!)&gt;0,"","Y")</f>
        <v/>
      </c>
      <c r="E20" t="s">
        <v>1551</v>
      </c>
      <c r="F20" t="s">
        <v>1532</v>
      </c>
      <c r="G20" t="s">
        <v>246</v>
      </c>
      <c r="H20">
        <v>0</v>
      </c>
      <c r="I20">
        <v>0</v>
      </c>
      <c r="J20">
        <v>0</v>
      </c>
      <c r="K20">
        <v>77.03</v>
      </c>
      <c r="L20">
        <v>89.86</v>
      </c>
      <c r="M20">
        <v>104.76</v>
      </c>
      <c r="N20">
        <v>105.38</v>
      </c>
      <c r="O20">
        <v>46.03</v>
      </c>
      <c r="P20">
        <v>0</v>
      </c>
      <c r="Q20">
        <v>0</v>
      </c>
      <c r="R20">
        <v>0</v>
      </c>
      <c r="S20">
        <v>0</v>
      </c>
    </row>
    <row r="21" spans="1:19" x14ac:dyDescent="0.25">
      <c r="A21" t="s">
        <v>252</v>
      </c>
      <c r="B21" t="str">
        <f>IF(ISERROR(VLOOKUP(Table7[[#This Row],[APPL_ID]],IO_Pre_14[APP_ID],1,FALSE)),"","Y")</f>
        <v>Y</v>
      </c>
      <c r="C21" s="58" t="str">
        <f>IF(ISERROR(VLOOKUP(Table7[[#This Row],[APPL_ID]],Sheet1!$C$2:$C$9,1,FALSE)),"","Y")</f>
        <v/>
      </c>
      <c r="D21" s="58" t="str">
        <f>IF(COUNTA(#REF!)&gt;0,"","Y")</f>
        <v/>
      </c>
      <c r="E21" t="s">
        <v>1551</v>
      </c>
      <c r="F21" t="s">
        <v>1532</v>
      </c>
      <c r="G21" t="s">
        <v>246</v>
      </c>
      <c r="H21">
        <v>0</v>
      </c>
      <c r="I21">
        <v>0</v>
      </c>
      <c r="J21">
        <v>0</v>
      </c>
      <c r="K21">
        <v>56.69</v>
      </c>
      <c r="L21">
        <v>67.680000000000007</v>
      </c>
      <c r="M21">
        <v>78.8</v>
      </c>
      <c r="N21">
        <v>79.459999999999994</v>
      </c>
      <c r="O21">
        <v>34.799999999999997</v>
      </c>
      <c r="P21">
        <v>0</v>
      </c>
      <c r="Q21">
        <v>0</v>
      </c>
      <c r="R21">
        <v>0</v>
      </c>
      <c r="S21">
        <v>0</v>
      </c>
    </row>
    <row r="22" spans="1:19" x14ac:dyDescent="0.25">
      <c r="A22" t="s">
        <v>1381</v>
      </c>
      <c r="B22" t="str">
        <f>IF(ISERROR(VLOOKUP(Table7[[#This Row],[APPL_ID]],IO_Pre_14[APP_ID],1,FALSE)),"","Y")</f>
        <v>Y</v>
      </c>
      <c r="C22" s="58" t="str">
        <f>IF(ISERROR(VLOOKUP(Table7[[#This Row],[APPL_ID]],Sheet1!$C$2:$C$9,1,FALSE)),"","Y")</f>
        <v/>
      </c>
      <c r="D22" s="58" t="str">
        <f>IF(COUNTA(#REF!)&gt;0,"","Y")</f>
        <v/>
      </c>
      <c r="E22" t="s">
        <v>1551</v>
      </c>
      <c r="F22" t="s">
        <v>1532</v>
      </c>
      <c r="G22" t="s">
        <v>1382</v>
      </c>
      <c r="H22">
        <v>0</v>
      </c>
      <c r="I22">
        <v>0</v>
      </c>
      <c r="J22">
        <v>15.38</v>
      </c>
      <c r="K22">
        <v>6.92</v>
      </c>
      <c r="L22">
        <v>30</v>
      </c>
      <c r="M22">
        <v>71.44</v>
      </c>
      <c r="N22">
        <v>60.69</v>
      </c>
      <c r="O22">
        <v>8.2899999999999991</v>
      </c>
      <c r="P22">
        <v>0</v>
      </c>
      <c r="Q22">
        <v>0</v>
      </c>
      <c r="R22">
        <v>0</v>
      </c>
      <c r="S22">
        <v>0</v>
      </c>
    </row>
    <row r="23" spans="1:19" x14ac:dyDescent="0.25">
      <c r="A23" t="s">
        <v>139</v>
      </c>
      <c r="B23" t="str">
        <f>IF(ISERROR(VLOOKUP(Table7[[#This Row],[APPL_ID]],IO_Pre_14[APP_ID],1,FALSE)),"","Y")</f>
        <v>Y</v>
      </c>
      <c r="C23" s="58" t="str">
        <f>IF(ISERROR(VLOOKUP(Table7[[#This Row],[APPL_ID]],Sheet1!$C$2:$C$9,1,FALSE)),"","Y")</f>
        <v/>
      </c>
      <c r="D23" s="58" t="str">
        <f>IF(COUNTA(#REF!)&gt;0,"","Y")</f>
        <v/>
      </c>
      <c r="E23" t="s">
        <v>1551</v>
      </c>
      <c r="F23" t="s">
        <v>1532</v>
      </c>
      <c r="G23" t="s">
        <v>140</v>
      </c>
      <c r="H23">
        <v>0</v>
      </c>
      <c r="I23">
        <v>0</v>
      </c>
      <c r="J23">
        <v>82.3</v>
      </c>
      <c r="K23">
        <v>57.5</v>
      </c>
      <c r="L23">
        <v>113.18</v>
      </c>
      <c r="M23">
        <v>197.46</v>
      </c>
      <c r="N23">
        <v>192</v>
      </c>
      <c r="O23">
        <v>156.36000000000001</v>
      </c>
      <c r="P23">
        <v>0</v>
      </c>
      <c r="Q23">
        <v>0</v>
      </c>
      <c r="R23">
        <v>0</v>
      </c>
      <c r="S23">
        <v>0</v>
      </c>
    </row>
    <row r="24" spans="1:19" x14ac:dyDescent="0.25">
      <c r="A24" t="s">
        <v>170</v>
      </c>
      <c r="B24" t="str">
        <f>IF(ISERROR(VLOOKUP(Table7[[#This Row],[APPL_ID]],IO_Pre_14[APP_ID],1,FALSE)),"","Y")</f>
        <v>Y</v>
      </c>
      <c r="C24" s="58" t="str">
        <f>IF(ISERROR(VLOOKUP(Table7[[#This Row],[APPL_ID]],Sheet1!$C$2:$C$9,1,FALSE)),"","Y")</f>
        <v/>
      </c>
      <c r="D24" s="58" t="str">
        <f>IF(COUNTA(#REF!)&gt;0,"","Y")</f>
        <v/>
      </c>
      <c r="E24" t="s">
        <v>1551</v>
      </c>
      <c r="F24" t="s">
        <v>1532</v>
      </c>
      <c r="G24" t="s">
        <v>171</v>
      </c>
      <c r="H24">
        <v>0</v>
      </c>
      <c r="I24">
        <v>0</v>
      </c>
      <c r="J24">
        <v>80.930000000000007</v>
      </c>
      <c r="K24">
        <v>63.54</v>
      </c>
      <c r="L24">
        <v>146.27000000000001</v>
      </c>
      <c r="M24">
        <v>140</v>
      </c>
      <c r="N24">
        <v>177.05</v>
      </c>
      <c r="O24">
        <v>90.17</v>
      </c>
      <c r="P24">
        <v>0</v>
      </c>
      <c r="Q24">
        <v>0</v>
      </c>
      <c r="R24">
        <v>0</v>
      </c>
      <c r="S24">
        <v>0</v>
      </c>
    </row>
    <row r="25" spans="1:19" x14ac:dyDescent="0.25">
      <c r="A25" t="s">
        <v>1352</v>
      </c>
      <c r="B25" t="str">
        <f>IF(ISERROR(VLOOKUP(Table7[[#This Row],[APPL_ID]],IO_Pre_14[APP_ID],1,FALSE)),"","Y")</f>
        <v>Y</v>
      </c>
      <c r="C25" s="58" t="str">
        <f>IF(ISERROR(VLOOKUP(Table7[[#This Row],[APPL_ID]],Sheet1!$C$2:$C$9,1,FALSE)),"","Y")</f>
        <v/>
      </c>
      <c r="D25" s="58" t="str">
        <f>IF(COUNTA(#REF!)&gt;0,"","Y")</f>
        <v/>
      </c>
      <c r="E25" t="s">
        <v>1551</v>
      </c>
      <c r="F25" t="s">
        <v>1532</v>
      </c>
      <c r="G25" t="s">
        <v>1353</v>
      </c>
      <c r="H25">
        <v>0</v>
      </c>
      <c r="I25">
        <v>0</v>
      </c>
      <c r="J25">
        <v>39.36</v>
      </c>
      <c r="K25">
        <v>45.51</v>
      </c>
      <c r="L25">
        <v>53.1</v>
      </c>
      <c r="M25">
        <v>61.44</v>
      </c>
      <c r="N25">
        <v>62.22</v>
      </c>
      <c r="O25">
        <v>54.08</v>
      </c>
      <c r="P25">
        <v>0</v>
      </c>
      <c r="Q25">
        <v>0</v>
      </c>
      <c r="R25">
        <v>0</v>
      </c>
      <c r="S25">
        <v>0</v>
      </c>
    </row>
    <row r="26" spans="1:19" x14ac:dyDescent="0.25">
      <c r="A26" t="s">
        <v>1010</v>
      </c>
      <c r="B26" t="str">
        <f>IF(ISERROR(VLOOKUP(Table7[[#This Row],[APPL_ID]],IO_Pre_14[APP_ID],1,FALSE)),"","Y")</f>
        <v>Y</v>
      </c>
      <c r="C26" s="58" t="str">
        <f>IF(ISERROR(VLOOKUP(Table7[[#This Row],[APPL_ID]],Sheet1!$C$2:$C$9,1,FALSE)),"","Y")</f>
        <v/>
      </c>
      <c r="D26" s="58" t="str">
        <f>IF(COUNTA(#REF!)&gt;0,"","Y")</f>
        <v/>
      </c>
      <c r="E26" t="s">
        <v>1551</v>
      </c>
      <c r="F26" t="s">
        <v>1532</v>
      </c>
      <c r="G26" t="s">
        <v>1011</v>
      </c>
      <c r="H26">
        <v>0</v>
      </c>
      <c r="I26">
        <v>0</v>
      </c>
      <c r="J26">
        <v>37.81</v>
      </c>
      <c r="K26">
        <v>0</v>
      </c>
      <c r="L26">
        <v>42.8</v>
      </c>
      <c r="M26">
        <v>13.79</v>
      </c>
      <c r="N26">
        <v>30.67</v>
      </c>
      <c r="O26">
        <v>0</v>
      </c>
      <c r="P26">
        <v>0</v>
      </c>
      <c r="Q26">
        <v>0</v>
      </c>
      <c r="R26">
        <v>0</v>
      </c>
      <c r="S26">
        <v>0</v>
      </c>
    </row>
    <row r="27" spans="1:19" x14ac:dyDescent="0.25">
      <c r="A27" t="s">
        <v>1031</v>
      </c>
      <c r="B27" t="str">
        <f>IF(ISERROR(VLOOKUP(Table7[[#This Row],[APPL_ID]],IO_Pre_14[APP_ID],1,FALSE)),"","Y")</f>
        <v>Y</v>
      </c>
      <c r="C27" s="58" t="str">
        <f>IF(ISERROR(VLOOKUP(Table7[[#This Row],[APPL_ID]],Sheet1!$C$2:$C$9,1,FALSE)),"","Y")</f>
        <v/>
      </c>
      <c r="D27" s="58" t="str">
        <f>IF(COUNTA(#REF!)&gt;0,"","Y")</f>
        <v/>
      </c>
      <c r="E27" t="s">
        <v>1551</v>
      </c>
      <c r="F27" t="s">
        <v>1532</v>
      </c>
      <c r="G27" t="s">
        <v>1032</v>
      </c>
      <c r="H27">
        <v>0</v>
      </c>
      <c r="I27">
        <v>0</v>
      </c>
      <c r="J27">
        <v>38.83</v>
      </c>
      <c r="K27">
        <v>7.18</v>
      </c>
      <c r="L27">
        <v>72.349999999999994</v>
      </c>
      <c r="M27">
        <v>42.5</v>
      </c>
      <c r="N27">
        <v>58.3</v>
      </c>
      <c r="O27">
        <v>0</v>
      </c>
      <c r="P27">
        <v>0</v>
      </c>
      <c r="Q27">
        <v>0</v>
      </c>
      <c r="R27">
        <v>0</v>
      </c>
      <c r="S27">
        <v>0</v>
      </c>
    </row>
    <row r="28" spans="1:19" x14ac:dyDescent="0.25">
      <c r="A28" t="s">
        <v>1022</v>
      </c>
      <c r="B28" t="str">
        <f>IF(ISERROR(VLOOKUP(Table7[[#This Row],[APPL_ID]],IO_Pre_14[APP_ID],1,FALSE)),"","Y")</f>
        <v>Y</v>
      </c>
      <c r="C28" s="58" t="str">
        <f>IF(ISERROR(VLOOKUP(Table7[[#This Row],[APPL_ID]],Sheet1!$C$2:$C$9,1,FALSE)),"","Y")</f>
        <v/>
      </c>
      <c r="D28" s="58" t="str">
        <f>IF(COUNTA(#REF!)&gt;0,"","Y")</f>
        <v/>
      </c>
      <c r="E28" t="s">
        <v>1551</v>
      </c>
      <c r="F28" t="s">
        <v>1532</v>
      </c>
      <c r="G28" t="s">
        <v>1011</v>
      </c>
      <c r="H28">
        <v>0</v>
      </c>
      <c r="I28">
        <v>0</v>
      </c>
      <c r="J28">
        <v>0</v>
      </c>
      <c r="K28">
        <v>8.9600000000000009</v>
      </c>
      <c r="L28">
        <v>42.74</v>
      </c>
      <c r="M28">
        <v>11.15</v>
      </c>
      <c r="N28">
        <v>24.8</v>
      </c>
      <c r="O28">
        <v>0</v>
      </c>
      <c r="P28">
        <v>0</v>
      </c>
      <c r="Q28">
        <v>0</v>
      </c>
      <c r="R28">
        <v>0</v>
      </c>
      <c r="S28">
        <v>0</v>
      </c>
    </row>
    <row r="29" spans="1:19" x14ac:dyDescent="0.25">
      <c r="A29" t="s">
        <v>128</v>
      </c>
      <c r="B29" t="str">
        <f>IF(ISERROR(VLOOKUP(Table7[[#This Row],[APPL_ID]],IO_Pre_14[APP_ID],1,FALSE)),"","Y")</f>
        <v>Y</v>
      </c>
      <c r="C29" s="58" t="str">
        <f>IF(ISERROR(VLOOKUP(Table7[[#This Row],[APPL_ID]],Sheet1!$C$2:$C$9,1,FALSE)),"","Y")</f>
        <v/>
      </c>
      <c r="D29" s="58" t="str">
        <f>IF(COUNTA(#REF!)&gt;0,"","Y")</f>
        <v/>
      </c>
      <c r="E29" t="s">
        <v>1531</v>
      </c>
      <c r="F29" t="s">
        <v>1532</v>
      </c>
      <c r="G29" t="s">
        <v>129</v>
      </c>
      <c r="H29">
        <v>0</v>
      </c>
      <c r="I29">
        <v>0</v>
      </c>
      <c r="J29">
        <v>81.41</v>
      </c>
      <c r="K29">
        <v>170.31</v>
      </c>
      <c r="L29">
        <v>67.8</v>
      </c>
      <c r="M29">
        <v>79.06</v>
      </c>
      <c r="N29">
        <v>79.510000000000005</v>
      </c>
      <c r="O29">
        <v>75.319999999999993</v>
      </c>
      <c r="P29">
        <v>0</v>
      </c>
      <c r="Q29">
        <v>0</v>
      </c>
      <c r="R29">
        <v>0</v>
      </c>
      <c r="S29">
        <v>0</v>
      </c>
    </row>
    <row r="30" spans="1:19" x14ac:dyDescent="0.25">
      <c r="A30" t="s">
        <v>661</v>
      </c>
      <c r="B30" t="str">
        <f>IF(ISERROR(VLOOKUP(Table7[[#This Row],[APPL_ID]],IO_Pre_14[APP_ID],1,FALSE)),"","Y")</f>
        <v>Y</v>
      </c>
      <c r="C30" s="58" t="str">
        <f>IF(ISERROR(VLOOKUP(Table7[[#This Row],[APPL_ID]],Sheet1!$C$2:$C$9,1,FALSE)),"","Y")</f>
        <v/>
      </c>
      <c r="D30" s="58" t="str">
        <f>IF(COUNTA(#REF!)&gt;0,"","Y")</f>
        <v/>
      </c>
      <c r="E30" t="s">
        <v>1531</v>
      </c>
      <c r="F30" t="s">
        <v>1533</v>
      </c>
      <c r="G30" t="s">
        <v>662</v>
      </c>
      <c r="H30">
        <v>0</v>
      </c>
      <c r="I30">
        <v>0</v>
      </c>
      <c r="J30">
        <v>50</v>
      </c>
      <c r="K30">
        <v>412</v>
      </c>
      <c r="L30">
        <v>441</v>
      </c>
      <c r="M30">
        <v>447</v>
      </c>
      <c r="N30">
        <v>491</v>
      </c>
      <c r="O30">
        <v>507</v>
      </c>
      <c r="P30">
        <v>0</v>
      </c>
      <c r="Q30">
        <v>0</v>
      </c>
      <c r="R30">
        <v>0</v>
      </c>
      <c r="S30">
        <v>0</v>
      </c>
    </row>
    <row r="31" spans="1:19" x14ac:dyDescent="0.25">
      <c r="A31" t="s">
        <v>93</v>
      </c>
      <c r="B31" t="str">
        <f>IF(ISERROR(VLOOKUP(Table7[[#This Row],[APPL_ID]],IO_Pre_14[APP_ID],1,FALSE)),"","Y")</f>
        <v>Y</v>
      </c>
      <c r="C31" s="58" t="str">
        <f>IF(ISERROR(VLOOKUP(Table7[[#This Row],[APPL_ID]],Sheet1!$C$2:$C$9,1,FALSE)),"","Y")</f>
        <v/>
      </c>
      <c r="D31" s="58" t="str">
        <f>IF(COUNTA(#REF!)&gt;0,"","Y")</f>
        <v/>
      </c>
      <c r="E31" t="s">
        <v>1531</v>
      </c>
      <c r="F31" t="s">
        <v>1532</v>
      </c>
      <c r="G31" t="s">
        <v>94</v>
      </c>
      <c r="H31">
        <v>498.6</v>
      </c>
      <c r="I31">
        <v>440.6</v>
      </c>
      <c r="J31">
        <v>1779.5</v>
      </c>
      <c r="K31">
        <v>2288.14</v>
      </c>
      <c r="L31">
        <v>2583</v>
      </c>
      <c r="M31">
        <v>5763</v>
      </c>
      <c r="N31">
        <v>5865.8</v>
      </c>
      <c r="O31">
        <v>3318</v>
      </c>
      <c r="P31">
        <v>0</v>
      </c>
      <c r="Q31">
        <v>0</v>
      </c>
      <c r="R31">
        <v>0</v>
      </c>
      <c r="S31">
        <v>0</v>
      </c>
    </row>
    <row r="32" spans="1:19" x14ac:dyDescent="0.25">
      <c r="A32" t="s">
        <v>489</v>
      </c>
      <c r="B32" t="str">
        <f>IF(ISERROR(VLOOKUP(Table7[[#This Row],[APPL_ID]],IO_Pre_14[APP_ID],1,FALSE)),"","Y")</f>
        <v>Y</v>
      </c>
      <c r="C32" s="58" t="str">
        <f>IF(ISERROR(VLOOKUP(Table7[[#This Row],[APPL_ID]],Sheet1!$C$2:$C$9,1,FALSE)),"","Y")</f>
        <v/>
      </c>
      <c r="D32" s="58" t="str">
        <f>IF(COUNTA(#REF!)&gt;0,"","Y")</f>
        <v/>
      </c>
      <c r="E32" t="s">
        <v>1531</v>
      </c>
      <c r="F32" t="s">
        <v>1533</v>
      </c>
      <c r="G32" t="s">
        <v>490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</row>
    <row r="33" spans="1:19" x14ac:dyDescent="0.25">
      <c r="A33" t="s">
        <v>677</v>
      </c>
      <c r="B33" t="str">
        <f>IF(ISERROR(VLOOKUP(Table7[[#This Row],[APPL_ID]],IO_Pre_14[APP_ID],1,FALSE)),"","Y")</f>
        <v>Y</v>
      </c>
      <c r="C33" s="58" t="str">
        <f>IF(ISERROR(VLOOKUP(Table7[[#This Row],[APPL_ID]],Sheet1!$C$2:$C$9,1,FALSE)),"","Y")</f>
        <v/>
      </c>
      <c r="D33" s="58" t="str">
        <f>IF(COUNTA(#REF!)&gt;0,"","Y")</f>
        <v/>
      </c>
      <c r="E33" t="s">
        <v>1531</v>
      </c>
      <c r="F33" t="s">
        <v>1533</v>
      </c>
      <c r="G33" t="s">
        <v>490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</row>
    <row r="34" spans="1:19" x14ac:dyDescent="0.25">
      <c r="A34" t="s">
        <v>1060</v>
      </c>
      <c r="B34" t="str">
        <f>IF(ISERROR(VLOOKUP(Table7[[#This Row],[APPL_ID]],IO_Pre_14[APP_ID],1,FALSE)),"","Y")</f>
        <v>Y</v>
      </c>
      <c r="C34" s="58" t="str">
        <f>IF(ISERROR(VLOOKUP(Table7[[#This Row],[APPL_ID]],Sheet1!$C$2:$C$9,1,FALSE)),"","Y")</f>
        <v/>
      </c>
      <c r="D34" s="58" t="str">
        <f>IF(COUNTA(#REF!)&gt;0,"","Y")</f>
        <v/>
      </c>
      <c r="E34" t="s">
        <v>1531</v>
      </c>
      <c r="F34" t="s">
        <v>1533</v>
      </c>
      <c r="G34" t="s">
        <v>490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</row>
    <row r="35" spans="1:19" x14ac:dyDescent="0.25">
      <c r="A35" t="s">
        <v>736</v>
      </c>
      <c r="B35" t="str">
        <f>IF(ISERROR(VLOOKUP(Table7[[#This Row],[APPL_ID]],IO_Pre_14[APP_ID],1,FALSE)),"","Y")</f>
        <v>Y</v>
      </c>
      <c r="C35" s="58" t="str">
        <f>IF(ISERROR(VLOOKUP(Table7[[#This Row],[APPL_ID]],Sheet1!$C$2:$C$9,1,FALSE)),"","Y")</f>
        <v/>
      </c>
      <c r="D35" s="58" t="str">
        <f>IF(COUNTA(#REF!)&gt;0,"","Y")</f>
        <v/>
      </c>
      <c r="E35" t="s">
        <v>1531</v>
      </c>
      <c r="F35" t="s">
        <v>1533</v>
      </c>
      <c r="G35" t="s">
        <v>490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19" x14ac:dyDescent="0.25">
      <c r="A36" t="s">
        <v>1348</v>
      </c>
      <c r="B36" t="str">
        <f>IF(ISERROR(VLOOKUP(Table7[[#This Row],[APPL_ID]],IO_Pre_14[APP_ID],1,FALSE)),"","Y")</f>
        <v>Y</v>
      </c>
      <c r="C36" s="58" t="str">
        <f>IF(ISERROR(VLOOKUP(Table7[[#This Row],[APPL_ID]],Sheet1!$C$2:$C$9,1,FALSE)),"","Y")</f>
        <v/>
      </c>
      <c r="D36" s="58" t="str">
        <f>IF(COUNTA(#REF!)&gt;0,"","Y")</f>
        <v/>
      </c>
      <c r="E36" t="s">
        <v>1531</v>
      </c>
      <c r="F36" t="s">
        <v>1533</v>
      </c>
      <c r="G36" t="s">
        <v>490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 x14ac:dyDescent="0.25">
      <c r="A37" t="s">
        <v>813</v>
      </c>
      <c r="B37" t="str">
        <f>IF(ISERROR(VLOOKUP(Table7[[#This Row],[APPL_ID]],IO_Pre_14[APP_ID],1,FALSE)),"","Y")</f>
        <v>Y</v>
      </c>
      <c r="C37" s="58" t="str">
        <f>IF(ISERROR(VLOOKUP(Table7[[#This Row],[APPL_ID]],Sheet1!$C$2:$C$9,1,FALSE)),"","Y")</f>
        <v/>
      </c>
      <c r="D37" s="58" t="str">
        <f>IF(COUNTA(#REF!)&gt;0,"","Y")</f>
        <v/>
      </c>
      <c r="E37" t="s">
        <v>1531</v>
      </c>
      <c r="F37" t="s">
        <v>1533</v>
      </c>
      <c r="G37" t="s">
        <v>490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</row>
    <row r="38" spans="1:19" x14ac:dyDescent="0.25">
      <c r="A38" t="s">
        <v>850</v>
      </c>
      <c r="B38" t="str">
        <f>IF(ISERROR(VLOOKUP(Table7[[#This Row],[APPL_ID]],IO_Pre_14[APP_ID],1,FALSE)),"","Y")</f>
        <v>Y</v>
      </c>
      <c r="C38" s="58" t="str">
        <f>IF(ISERROR(VLOOKUP(Table7[[#This Row],[APPL_ID]],Sheet1!$C$2:$C$9,1,FALSE)),"","Y")</f>
        <v/>
      </c>
      <c r="D38" s="58" t="str">
        <f>IF(COUNTA(#REF!)&gt;0,"","Y")</f>
        <v/>
      </c>
      <c r="E38" t="s">
        <v>1531</v>
      </c>
      <c r="F38" t="s">
        <v>1533</v>
      </c>
      <c r="G38" t="s">
        <v>490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</row>
    <row r="39" spans="1:19" x14ac:dyDescent="0.25">
      <c r="A39" t="s">
        <v>864</v>
      </c>
      <c r="B39" t="str">
        <f>IF(ISERROR(VLOOKUP(Table7[[#This Row],[APPL_ID]],IO_Pre_14[APP_ID],1,FALSE)),"","Y")</f>
        <v>Y</v>
      </c>
      <c r="C39" s="58" t="str">
        <f>IF(ISERROR(VLOOKUP(Table7[[#This Row],[APPL_ID]],Sheet1!$C$2:$C$9,1,FALSE)),"","Y")</f>
        <v/>
      </c>
      <c r="D39" s="58" t="str">
        <f>IF(COUNTA(#REF!)&gt;0,"","Y")</f>
        <v/>
      </c>
      <c r="E39" t="s">
        <v>1531</v>
      </c>
      <c r="F39" t="s">
        <v>1533</v>
      </c>
      <c r="G39" t="s">
        <v>490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</row>
    <row r="40" spans="1:19" x14ac:dyDescent="0.25">
      <c r="A40" t="s">
        <v>895</v>
      </c>
      <c r="B40" t="str">
        <f>IF(ISERROR(VLOOKUP(Table7[[#This Row],[APPL_ID]],IO_Pre_14[APP_ID],1,FALSE)),"","Y")</f>
        <v>Y</v>
      </c>
      <c r="C40" s="58" t="str">
        <f>IF(ISERROR(VLOOKUP(Table7[[#This Row],[APPL_ID]],Sheet1!$C$2:$C$9,1,FALSE)),"","Y")</f>
        <v/>
      </c>
      <c r="D40" s="58" t="str">
        <f>IF(COUNTA(#REF!)&gt;0,"","Y")</f>
        <v/>
      </c>
      <c r="E40" t="s">
        <v>1531</v>
      </c>
      <c r="F40" t="s">
        <v>1533</v>
      </c>
      <c r="G40" t="s">
        <v>490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</row>
    <row r="41" spans="1:19" x14ac:dyDescent="0.25">
      <c r="A41" t="s">
        <v>1033</v>
      </c>
      <c r="B41" t="str">
        <f>IF(ISERROR(VLOOKUP(Table7[[#This Row],[APPL_ID]],IO_Pre_14[APP_ID],1,FALSE)),"","Y")</f>
        <v>Y</v>
      </c>
      <c r="C41" s="58" t="str">
        <f>IF(ISERROR(VLOOKUP(Table7[[#This Row],[APPL_ID]],Sheet1!$C$2:$C$9,1,FALSE)),"","Y")</f>
        <v/>
      </c>
      <c r="D41" s="58" t="str">
        <f>IF(COUNTA(#REF!)&gt;0,"","Y")</f>
        <v/>
      </c>
      <c r="E41" t="s">
        <v>1531</v>
      </c>
      <c r="F41" t="s">
        <v>1533</v>
      </c>
      <c r="G41" t="s">
        <v>490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</row>
    <row r="42" spans="1:19" x14ac:dyDescent="0.25">
      <c r="A42" t="s">
        <v>901</v>
      </c>
      <c r="B42" t="str">
        <f>IF(ISERROR(VLOOKUP(Table7[[#This Row],[APPL_ID]],IO_Pre_14[APP_ID],1,FALSE)),"","Y")</f>
        <v>Y</v>
      </c>
      <c r="C42" s="58" t="str">
        <f>IF(ISERROR(VLOOKUP(Table7[[#This Row],[APPL_ID]],Sheet1!$C$2:$C$9,1,FALSE)),"","Y")</f>
        <v/>
      </c>
      <c r="D42" s="58" t="str">
        <f>IF(COUNTA(#REF!)&gt;0,"","Y")</f>
        <v/>
      </c>
      <c r="E42" t="s">
        <v>1531</v>
      </c>
      <c r="F42" t="s">
        <v>1533</v>
      </c>
      <c r="G42" t="s">
        <v>490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58.69</v>
      </c>
      <c r="O42">
        <v>0</v>
      </c>
      <c r="P42">
        <v>0</v>
      </c>
      <c r="Q42">
        <v>0</v>
      </c>
      <c r="R42">
        <v>0</v>
      </c>
      <c r="S42">
        <v>0</v>
      </c>
    </row>
    <row r="43" spans="1:19" x14ac:dyDescent="0.25">
      <c r="A43" t="s">
        <v>905</v>
      </c>
      <c r="B43" t="str">
        <f>IF(ISERROR(VLOOKUP(Table7[[#This Row],[APPL_ID]],IO_Pre_14[APP_ID],1,FALSE)),"","Y")</f>
        <v>Y</v>
      </c>
      <c r="C43" s="58" t="str">
        <f>IF(ISERROR(VLOOKUP(Table7[[#This Row],[APPL_ID]],Sheet1!$C$2:$C$9,1,FALSE)),"","Y")</f>
        <v/>
      </c>
      <c r="D43" s="58" t="str">
        <f>IF(COUNTA(#REF!)&gt;0,"","Y")</f>
        <v/>
      </c>
      <c r="E43" t="s">
        <v>1531</v>
      </c>
      <c r="F43" t="s">
        <v>1533</v>
      </c>
      <c r="G43" t="s">
        <v>490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  <row r="44" spans="1:19" x14ac:dyDescent="0.25">
      <c r="A44" t="s">
        <v>913</v>
      </c>
      <c r="B44" t="str">
        <f>IF(ISERROR(VLOOKUP(Table7[[#This Row],[APPL_ID]],IO_Pre_14[APP_ID],1,FALSE)),"","Y")</f>
        <v>Y</v>
      </c>
      <c r="C44" s="58" t="str">
        <f>IF(ISERROR(VLOOKUP(Table7[[#This Row],[APPL_ID]],Sheet1!$C$2:$C$9,1,FALSE)),"","Y")</f>
        <v/>
      </c>
      <c r="D44" s="58" t="str">
        <f>IF(COUNTA(#REF!)&gt;0,"","Y")</f>
        <v/>
      </c>
      <c r="E44" t="s">
        <v>1531</v>
      </c>
      <c r="F44" t="s">
        <v>1533</v>
      </c>
      <c r="G44" t="s">
        <v>490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</row>
    <row r="45" spans="1:19" x14ac:dyDescent="0.25">
      <c r="A45" t="s">
        <v>915</v>
      </c>
      <c r="B45" t="str">
        <f>IF(ISERROR(VLOOKUP(Table7[[#This Row],[APPL_ID]],IO_Pre_14[APP_ID],1,FALSE)),"","Y")</f>
        <v>Y</v>
      </c>
      <c r="C45" s="58" t="str">
        <f>IF(ISERROR(VLOOKUP(Table7[[#This Row],[APPL_ID]],Sheet1!$C$2:$C$9,1,FALSE)),"","Y")</f>
        <v/>
      </c>
      <c r="D45" s="58" t="str">
        <f>IF(COUNTA(#REF!)&gt;0,"","Y")</f>
        <v/>
      </c>
      <c r="E45" t="s">
        <v>1531</v>
      </c>
      <c r="F45" t="s">
        <v>1533</v>
      </c>
      <c r="G45" t="s">
        <v>490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</row>
    <row r="46" spans="1:19" x14ac:dyDescent="0.25">
      <c r="A46" t="s">
        <v>1015</v>
      </c>
      <c r="B46" t="str">
        <f>IF(ISERROR(VLOOKUP(Table7[[#This Row],[APPL_ID]],IO_Pre_14[APP_ID],1,FALSE)),"","Y")</f>
        <v>Y</v>
      </c>
      <c r="C46" s="58" t="str">
        <f>IF(ISERROR(VLOOKUP(Table7[[#This Row],[APPL_ID]],Sheet1!$C$2:$C$9,1,FALSE)),"","Y")</f>
        <v/>
      </c>
      <c r="D46" s="58" t="str">
        <f>IF(COUNTA(#REF!)&gt;0,"","Y")</f>
        <v/>
      </c>
      <c r="E46" t="s">
        <v>1531</v>
      </c>
      <c r="F46" t="s">
        <v>1533</v>
      </c>
      <c r="G46" t="s">
        <v>490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</row>
    <row r="47" spans="1:19" x14ac:dyDescent="0.25">
      <c r="A47" t="s">
        <v>860</v>
      </c>
      <c r="B47" t="str">
        <f>IF(ISERROR(VLOOKUP(Table7[[#This Row],[APPL_ID]],IO_Pre_14[APP_ID],1,FALSE)),"","Y")</f>
        <v>Y</v>
      </c>
      <c r="C47" s="58" t="str">
        <f>IF(ISERROR(VLOOKUP(Table7[[#This Row],[APPL_ID]],Sheet1!$C$2:$C$9,1,FALSE)),"","Y")</f>
        <v/>
      </c>
      <c r="D47" s="58" t="str">
        <f>IF(COUNTA(#REF!)&gt;0,"","Y")</f>
        <v/>
      </c>
      <c r="E47" t="s">
        <v>1531</v>
      </c>
      <c r="F47" t="s">
        <v>1532</v>
      </c>
      <c r="G47" t="s">
        <v>861</v>
      </c>
    </row>
    <row r="48" spans="1:19" x14ac:dyDescent="0.25">
      <c r="A48" t="s">
        <v>1341</v>
      </c>
      <c r="B48" t="str">
        <f>IF(ISERROR(VLOOKUP(Table7[[#This Row],[APPL_ID]],IO_Pre_14[APP_ID],1,FALSE)),"","Y")</f>
        <v>Y</v>
      </c>
      <c r="C48" s="58" t="str">
        <f>IF(ISERROR(VLOOKUP(Table7[[#This Row],[APPL_ID]],Sheet1!$C$2:$C$9,1,FALSE)),"","Y")</f>
        <v/>
      </c>
      <c r="D48" s="58" t="str">
        <f>IF(COUNTA(#REF!)&gt;0,"","Y")</f>
        <v/>
      </c>
      <c r="E48" t="s">
        <v>1531</v>
      </c>
      <c r="F48" t="s">
        <v>1532</v>
      </c>
      <c r="G48" t="s">
        <v>1342</v>
      </c>
      <c r="H48">
        <v>70</v>
      </c>
      <c r="I48">
        <v>200</v>
      </c>
      <c r="J48">
        <v>100</v>
      </c>
      <c r="K48">
        <v>120</v>
      </c>
      <c r="L48">
        <v>360</v>
      </c>
      <c r="M48">
        <v>412.5</v>
      </c>
      <c r="N48">
        <v>585</v>
      </c>
      <c r="O48">
        <v>555</v>
      </c>
      <c r="P48">
        <v>0</v>
      </c>
      <c r="Q48">
        <v>0</v>
      </c>
      <c r="R48">
        <v>0</v>
      </c>
      <c r="S48">
        <v>0</v>
      </c>
    </row>
    <row r="49" spans="1:19" x14ac:dyDescent="0.25">
      <c r="A49" t="s">
        <v>18</v>
      </c>
      <c r="B49" t="str">
        <f>IF(ISERROR(VLOOKUP(Table7[[#This Row],[APPL_ID]],IO_Pre_14[APP_ID],1,FALSE)),"","Y")</f>
        <v>Y</v>
      </c>
      <c r="C49" s="58" t="str">
        <f>IF(ISERROR(VLOOKUP(Table7[[#This Row],[APPL_ID]],Sheet1!$C$2:$C$9,1,FALSE)),"","Y")</f>
        <v/>
      </c>
      <c r="D49" s="58" t="str">
        <f>IF(COUNTA(#REF!)&gt;0,"","Y")</f>
        <v/>
      </c>
      <c r="E49" t="s">
        <v>1531</v>
      </c>
      <c r="F49" t="s">
        <v>1533</v>
      </c>
      <c r="G49" t="s">
        <v>19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</row>
    <row r="50" spans="1:19" x14ac:dyDescent="0.25">
      <c r="A50" t="s">
        <v>727</v>
      </c>
      <c r="B50" t="str">
        <f>IF(ISERROR(VLOOKUP(Table7[[#This Row],[APPL_ID]],IO_Pre_14[APP_ID],1,FALSE)),"","Y")</f>
        <v>Y</v>
      </c>
      <c r="C50" s="58" t="str">
        <f>IF(ISERROR(VLOOKUP(Table7[[#This Row],[APPL_ID]],Sheet1!$C$2:$C$9,1,FALSE)),"","Y")</f>
        <v/>
      </c>
      <c r="D50" s="58" t="str">
        <f>IF(COUNTA(#REF!)&gt;0,"","Y")</f>
        <v/>
      </c>
      <c r="E50" t="s">
        <v>1531</v>
      </c>
      <c r="F50" t="s">
        <v>1533</v>
      </c>
      <c r="G50" t="s">
        <v>726</v>
      </c>
    </row>
    <row r="51" spans="1:19" x14ac:dyDescent="0.25">
      <c r="A51" t="s">
        <v>732</v>
      </c>
      <c r="B51" t="str">
        <f>IF(ISERROR(VLOOKUP(Table7[[#This Row],[APPL_ID]],IO_Pre_14[APP_ID],1,FALSE)),"","Y")</f>
        <v>Y</v>
      </c>
      <c r="C51" s="58" t="str">
        <f>IF(ISERROR(VLOOKUP(Table7[[#This Row],[APPL_ID]],Sheet1!$C$2:$C$9,1,FALSE)),"","Y")</f>
        <v/>
      </c>
      <c r="D51" s="58" t="str">
        <f>IF(COUNTA(#REF!)&gt;0,"","Y")</f>
        <v/>
      </c>
      <c r="E51" t="s">
        <v>1531</v>
      </c>
      <c r="F51" t="s">
        <v>1533</v>
      </c>
      <c r="G51" t="s">
        <v>726</v>
      </c>
    </row>
    <row r="52" spans="1:19" x14ac:dyDescent="0.25">
      <c r="A52" t="s">
        <v>1093</v>
      </c>
      <c r="B52" t="str">
        <f>IF(ISERROR(VLOOKUP(Table7[[#This Row],[APPL_ID]],IO_Pre_14[APP_ID],1,FALSE)),"","Y")</f>
        <v>Y</v>
      </c>
      <c r="C52" s="58" t="str">
        <f>IF(ISERROR(VLOOKUP(Table7[[#This Row],[APPL_ID]],Sheet1!$C$2:$C$9,1,FALSE)),"","Y")</f>
        <v/>
      </c>
      <c r="D52" s="58" t="str">
        <f>IF(COUNTA(#REF!)&gt;0,"","Y")</f>
        <v/>
      </c>
      <c r="E52" t="s">
        <v>1531</v>
      </c>
      <c r="F52" t="s">
        <v>1533</v>
      </c>
      <c r="G52" t="s">
        <v>726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</row>
    <row r="53" spans="1:19" x14ac:dyDescent="0.25">
      <c r="A53" t="s">
        <v>1040</v>
      </c>
      <c r="B53" t="str">
        <f>IF(ISERROR(VLOOKUP(Table7[[#This Row],[APPL_ID]],IO_Pre_14[APP_ID],1,FALSE)),"","Y")</f>
        <v>Y</v>
      </c>
      <c r="C53" s="58" t="str">
        <f>IF(ISERROR(VLOOKUP(Table7[[#This Row],[APPL_ID]],Sheet1!$C$2:$C$9,1,FALSE)),"","Y")</f>
        <v/>
      </c>
      <c r="D53" s="58" t="str">
        <f>IF(COUNTA(#REF!)&gt;0,"","Y")</f>
        <v/>
      </c>
      <c r="E53" t="s">
        <v>1531</v>
      </c>
      <c r="F53" t="s">
        <v>1533</v>
      </c>
      <c r="G53" t="s">
        <v>490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</row>
    <row r="54" spans="1:19" x14ac:dyDescent="0.25">
      <c r="A54" t="s">
        <v>762</v>
      </c>
      <c r="B54" t="str">
        <f>IF(ISERROR(VLOOKUP(Table7[[#This Row],[APPL_ID]],IO_Pre_14[APP_ID],1,FALSE)),"","Y")</f>
        <v>Y</v>
      </c>
      <c r="C54" s="58" t="str">
        <f>IF(ISERROR(VLOOKUP(Table7[[#This Row],[APPL_ID]],Sheet1!$C$2:$C$9,1,FALSE)),"","Y")</f>
        <v/>
      </c>
      <c r="D54" s="58" t="str">
        <f>IF(COUNTA(#REF!)&gt;0,"","Y")</f>
        <v/>
      </c>
      <c r="E54" t="s">
        <v>1531</v>
      </c>
      <c r="F54" t="s">
        <v>1533</v>
      </c>
      <c r="G54" t="s">
        <v>763</v>
      </c>
    </row>
    <row r="55" spans="1:19" x14ac:dyDescent="0.25">
      <c r="A55" t="s">
        <v>336</v>
      </c>
      <c r="B55" t="str">
        <f>IF(ISERROR(VLOOKUP(Table7[[#This Row],[APPL_ID]],IO_Pre_14[APP_ID],1,FALSE)),"","Y")</f>
        <v>Y</v>
      </c>
      <c r="C55" s="58" t="str">
        <f>IF(ISERROR(VLOOKUP(Table7[[#This Row],[APPL_ID]],Sheet1!$C$2:$C$9,1,FALSE)),"","Y")</f>
        <v/>
      </c>
      <c r="D55" s="58" t="str">
        <f>IF(COUNTA(#REF!)&gt;0,"","Y")</f>
        <v/>
      </c>
      <c r="E55" t="s">
        <v>1531</v>
      </c>
      <c r="F55" t="s">
        <v>1532</v>
      </c>
      <c r="G55" t="s">
        <v>337</v>
      </c>
      <c r="H55">
        <v>0</v>
      </c>
      <c r="I55">
        <v>0</v>
      </c>
      <c r="J55">
        <v>0</v>
      </c>
      <c r="K55">
        <v>0</v>
      </c>
      <c r="L55">
        <v>79.893000000000001</v>
      </c>
      <c r="M55">
        <v>37.369999999999997</v>
      </c>
      <c r="N55">
        <v>76.31</v>
      </c>
      <c r="O55">
        <v>122.76</v>
      </c>
      <c r="P55">
        <v>0</v>
      </c>
      <c r="Q55">
        <v>0</v>
      </c>
      <c r="R55">
        <v>0</v>
      </c>
      <c r="S55">
        <v>0</v>
      </c>
    </row>
    <row r="56" spans="1:19" x14ac:dyDescent="0.25">
      <c r="A56" t="s">
        <v>1197</v>
      </c>
      <c r="B56" t="str">
        <f>IF(ISERROR(VLOOKUP(Table7[[#This Row],[APPL_ID]],IO_Pre_14[APP_ID],1,FALSE)),"","Y")</f>
        <v>Y</v>
      </c>
      <c r="C56" s="58" t="str">
        <f>IF(ISERROR(VLOOKUP(Table7[[#This Row],[APPL_ID]],Sheet1!$C$2:$C$9,1,FALSE)),"","Y")</f>
        <v/>
      </c>
      <c r="D56" s="58" t="str">
        <f>IF(COUNTA(#REF!)&gt;0,"","Y")</f>
        <v/>
      </c>
      <c r="E56" t="s">
        <v>1531</v>
      </c>
      <c r="F56" t="s">
        <v>1533</v>
      </c>
      <c r="G56" t="s">
        <v>726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</row>
    <row r="57" spans="1:19" x14ac:dyDescent="0.25">
      <c r="A57" t="s">
        <v>888</v>
      </c>
      <c r="B57" t="str">
        <f>IF(ISERROR(VLOOKUP(Table7[[#This Row],[APPL_ID]],IO_Pre_14[APP_ID],1,FALSE)),"","Y")</f>
        <v>Y</v>
      </c>
      <c r="C57" s="58" t="str">
        <f>IF(ISERROR(VLOOKUP(Table7[[#This Row],[APPL_ID]],Sheet1!$C$2:$C$9,1,FALSE)),"","Y")</f>
        <v/>
      </c>
      <c r="D57" s="58" t="str">
        <f>IF(COUNTA(#REF!)&gt;0,"","Y")</f>
        <v/>
      </c>
      <c r="E57" t="s">
        <v>1531</v>
      </c>
      <c r="F57" t="s">
        <v>1532</v>
      </c>
      <c r="G57" t="s">
        <v>889</v>
      </c>
      <c r="H57">
        <v>0</v>
      </c>
      <c r="I57">
        <v>0</v>
      </c>
      <c r="J57">
        <v>49.780999999999999</v>
      </c>
      <c r="K57">
        <v>222.04400000000001</v>
      </c>
      <c r="L57">
        <v>264.303</v>
      </c>
      <c r="M57">
        <v>224.654</v>
      </c>
      <c r="N57">
        <v>260.01600000000002</v>
      </c>
      <c r="O57">
        <v>0</v>
      </c>
      <c r="P57">
        <v>0</v>
      </c>
      <c r="Q57">
        <v>0</v>
      </c>
      <c r="R57">
        <v>0</v>
      </c>
      <c r="S57">
        <v>0</v>
      </c>
    </row>
    <row r="58" spans="1:19" x14ac:dyDescent="0.25">
      <c r="A58" t="s">
        <v>283</v>
      </c>
      <c r="B58" t="str">
        <f>IF(ISERROR(VLOOKUP(Table7[[#This Row],[APPL_ID]],IO_Pre_14[APP_ID],1,FALSE)),"","Y")</f>
        <v>Y</v>
      </c>
      <c r="C58" s="58" t="str">
        <f>IF(ISERROR(VLOOKUP(Table7[[#This Row],[APPL_ID]],Sheet1!$C$2:$C$9,1,FALSE)),"","Y")</f>
        <v/>
      </c>
      <c r="D58" s="58" t="str">
        <f>IF(COUNTA(#REF!)&gt;0,"","Y")</f>
        <v/>
      </c>
      <c r="E58" t="s">
        <v>1531</v>
      </c>
      <c r="F58" t="s">
        <v>1532</v>
      </c>
      <c r="G58" t="s">
        <v>284</v>
      </c>
      <c r="H58">
        <v>463.036</v>
      </c>
      <c r="I58">
        <v>595.64200000000005</v>
      </c>
      <c r="J58">
        <v>195.64699999999999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</row>
    <row r="59" spans="1:19" x14ac:dyDescent="0.25">
      <c r="A59" t="s">
        <v>1300</v>
      </c>
      <c r="B59" t="str">
        <f>IF(ISERROR(VLOOKUP(Table7[[#This Row],[APPL_ID]],IO_Pre_14[APP_ID],1,FALSE)),"","Y")</f>
        <v>Y</v>
      </c>
      <c r="C59" s="58" t="str">
        <f>IF(ISERROR(VLOOKUP(Table7[[#This Row],[APPL_ID]],Sheet1!$C$2:$C$9,1,FALSE)),"","Y")</f>
        <v/>
      </c>
      <c r="D59" s="58" t="str">
        <f>IF(COUNTA(#REF!)&gt;0,"","Y")</f>
        <v/>
      </c>
      <c r="E59" t="s">
        <v>1531</v>
      </c>
      <c r="F59" t="s">
        <v>1533</v>
      </c>
      <c r="G59" t="s">
        <v>1297</v>
      </c>
      <c r="H59">
        <v>0</v>
      </c>
      <c r="I59">
        <v>0</v>
      </c>
      <c r="J59">
        <v>0</v>
      </c>
      <c r="K59">
        <v>72.194000000000003</v>
      </c>
      <c r="L59">
        <v>111.051</v>
      </c>
      <c r="M59">
        <v>317.7</v>
      </c>
      <c r="N59">
        <v>353.16</v>
      </c>
      <c r="O59">
        <v>0</v>
      </c>
      <c r="P59">
        <v>0</v>
      </c>
      <c r="Q59">
        <v>0</v>
      </c>
      <c r="R59">
        <v>0</v>
      </c>
      <c r="S59">
        <v>0</v>
      </c>
    </row>
    <row r="60" spans="1:19" x14ac:dyDescent="0.25">
      <c r="A60" t="s">
        <v>1299</v>
      </c>
      <c r="B60" t="str">
        <f>IF(ISERROR(VLOOKUP(Table7[[#This Row],[APPL_ID]],IO_Pre_14[APP_ID],1,FALSE)),"","Y")</f>
        <v>Y</v>
      </c>
      <c r="C60" s="58" t="str">
        <f>IF(ISERROR(VLOOKUP(Table7[[#This Row],[APPL_ID]],Sheet1!$C$2:$C$9,1,FALSE)),"","Y")</f>
        <v/>
      </c>
      <c r="D60" s="58" t="str">
        <f>IF(COUNTA(#REF!)&gt;0,"","Y")</f>
        <v/>
      </c>
      <c r="E60" t="s">
        <v>1531</v>
      </c>
      <c r="F60" t="s">
        <v>1533</v>
      </c>
      <c r="G60" t="s">
        <v>1297</v>
      </c>
      <c r="H60">
        <v>0</v>
      </c>
      <c r="I60">
        <v>0</v>
      </c>
      <c r="J60">
        <v>42.16</v>
      </c>
      <c r="K60">
        <v>43.52</v>
      </c>
      <c r="L60">
        <v>91</v>
      </c>
      <c r="M60">
        <v>200.29</v>
      </c>
      <c r="N60">
        <v>210.3</v>
      </c>
      <c r="O60">
        <v>0</v>
      </c>
      <c r="P60">
        <v>0</v>
      </c>
      <c r="Q60">
        <v>0</v>
      </c>
      <c r="R60">
        <v>0</v>
      </c>
      <c r="S60">
        <v>0</v>
      </c>
    </row>
    <row r="61" spans="1:19" x14ac:dyDescent="0.25">
      <c r="A61" t="s">
        <v>764</v>
      </c>
      <c r="B61" t="str">
        <f>IF(ISERROR(VLOOKUP(Table7[[#This Row],[APPL_ID]],IO_Pre_14[APP_ID],1,FALSE)),"","Y")</f>
        <v>Y</v>
      </c>
      <c r="C61" s="58" t="str">
        <f>IF(ISERROR(VLOOKUP(Table7[[#This Row],[APPL_ID]],Sheet1!$C$2:$C$9,1,FALSE)),"","Y")</f>
        <v/>
      </c>
      <c r="D61" s="58" t="str">
        <f>IF(COUNTA(#REF!)&gt;0,"","Y")</f>
        <v/>
      </c>
      <c r="E61" t="s">
        <v>1531</v>
      </c>
      <c r="F61" t="s">
        <v>1533</v>
      </c>
      <c r="G61" t="s">
        <v>717</v>
      </c>
    </row>
    <row r="62" spans="1:19" x14ac:dyDescent="0.25">
      <c r="A62" t="s">
        <v>1134</v>
      </c>
      <c r="B62" t="str">
        <f>IF(ISERROR(VLOOKUP(Table7[[#This Row],[APPL_ID]],IO_Pre_14[APP_ID],1,FALSE)),"","Y")</f>
        <v>Y</v>
      </c>
      <c r="C62" s="58" t="str">
        <f>IF(ISERROR(VLOOKUP(Table7[[#This Row],[APPL_ID]],Sheet1!$C$2:$C$9,1,FALSE)),"","Y")</f>
        <v/>
      </c>
      <c r="D62" s="58" t="str">
        <f>IF(COUNTA(#REF!)&gt;0,"","Y")</f>
        <v/>
      </c>
      <c r="E62" t="s">
        <v>1531</v>
      </c>
      <c r="F62" t="s">
        <v>1533</v>
      </c>
      <c r="G62" t="s">
        <v>1135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</row>
    <row r="63" spans="1:19" x14ac:dyDescent="0.25">
      <c r="A63" t="s">
        <v>1187</v>
      </c>
      <c r="B63" t="str">
        <f>IF(ISERROR(VLOOKUP(Table7[[#This Row],[APPL_ID]],IO_Pre_14[APP_ID],1,FALSE)),"","Y")</f>
        <v>Y</v>
      </c>
      <c r="C63" s="58" t="str">
        <f>IF(ISERROR(VLOOKUP(Table7[[#This Row],[APPL_ID]],Sheet1!$C$2:$C$9,1,FALSE)),"","Y")</f>
        <v/>
      </c>
      <c r="D63" s="58" t="str">
        <f>IF(COUNTA(#REF!)&gt;0,"","Y")</f>
        <v/>
      </c>
      <c r="E63" t="s">
        <v>1531</v>
      </c>
      <c r="F63" t="s">
        <v>1532</v>
      </c>
      <c r="G63" t="s">
        <v>1188</v>
      </c>
    </row>
    <row r="64" spans="1:19" x14ac:dyDescent="0.25">
      <c r="A64" t="s">
        <v>1069</v>
      </c>
      <c r="B64" t="str">
        <f>IF(ISERROR(VLOOKUP(Table7[[#This Row],[APPL_ID]],IO_Pre_14[APP_ID],1,FALSE)),"","Y")</f>
        <v>Y</v>
      </c>
      <c r="C64" s="58" t="str">
        <f>IF(ISERROR(VLOOKUP(Table7[[#This Row],[APPL_ID]],Sheet1!$C$2:$C$9,1,FALSE)),"","Y")</f>
        <v/>
      </c>
      <c r="D64" s="58" t="str">
        <f>IF(COUNTA(#REF!)&gt;0,"","Y")</f>
        <v/>
      </c>
      <c r="E64" t="s">
        <v>1531</v>
      </c>
      <c r="F64" t="s">
        <v>1532</v>
      </c>
      <c r="G64" t="s">
        <v>1070</v>
      </c>
      <c r="H64">
        <v>60.77</v>
      </c>
      <c r="I64">
        <v>130.72</v>
      </c>
      <c r="J64">
        <v>283.33999999999997</v>
      </c>
      <c r="K64">
        <v>253.99</v>
      </c>
      <c r="L64">
        <v>187.11</v>
      </c>
      <c r="M64">
        <v>147.63</v>
      </c>
      <c r="N64">
        <v>156.05000000000001</v>
      </c>
      <c r="O64">
        <v>71.349999999999994</v>
      </c>
      <c r="P64">
        <v>0</v>
      </c>
      <c r="Q64">
        <v>0</v>
      </c>
      <c r="R64">
        <v>0</v>
      </c>
      <c r="S64">
        <v>0</v>
      </c>
    </row>
    <row r="65" spans="1:19" x14ac:dyDescent="0.25">
      <c r="A65" t="s">
        <v>425</v>
      </c>
      <c r="B65" t="str">
        <f>IF(ISERROR(VLOOKUP(Table7[[#This Row],[APPL_ID]],IO_Pre_14[APP_ID],1,FALSE)),"","Y")</f>
        <v>Y</v>
      </c>
      <c r="C65" s="58" t="str">
        <f>IF(ISERROR(VLOOKUP(Table7[[#This Row],[APPL_ID]],Sheet1!$C$2:$C$9,1,FALSE)),"","Y")</f>
        <v/>
      </c>
      <c r="D65" s="58" t="str">
        <f>IF(COUNTA(#REF!)&gt;0,"","Y")</f>
        <v/>
      </c>
      <c r="E65" t="s">
        <v>1531</v>
      </c>
      <c r="F65" t="s">
        <v>1532</v>
      </c>
      <c r="G65" t="s">
        <v>426</v>
      </c>
      <c r="H65">
        <v>0</v>
      </c>
      <c r="I65">
        <v>0</v>
      </c>
      <c r="J65">
        <v>13.53</v>
      </c>
      <c r="K65">
        <v>0</v>
      </c>
      <c r="L65">
        <v>21.6</v>
      </c>
      <c r="M65">
        <v>42.24</v>
      </c>
      <c r="N65">
        <v>42.84</v>
      </c>
      <c r="O65">
        <v>37.44</v>
      </c>
      <c r="P65">
        <v>0</v>
      </c>
      <c r="Q65">
        <v>0</v>
      </c>
      <c r="R65">
        <v>0</v>
      </c>
      <c r="S65">
        <v>0</v>
      </c>
    </row>
    <row r="66" spans="1:19" x14ac:dyDescent="0.25">
      <c r="A66" t="s">
        <v>532</v>
      </c>
      <c r="B66" t="str">
        <f>IF(ISERROR(VLOOKUP(Table7[[#This Row],[APPL_ID]],IO_Pre_14[APP_ID],1,FALSE)),"","Y")</f>
        <v>Y</v>
      </c>
      <c r="C66" s="58" t="str">
        <f>IF(ISERROR(VLOOKUP(Table7[[#This Row],[APPL_ID]],Sheet1!$C$2:$C$9,1,FALSE)),"","Y")</f>
        <v/>
      </c>
      <c r="D66" s="58" t="str">
        <f>IF(COUNTA(#REF!)&gt;0,"","Y")</f>
        <v/>
      </c>
      <c r="E66" t="s">
        <v>1531</v>
      </c>
      <c r="F66" t="s">
        <v>1533</v>
      </c>
      <c r="G66" t="s">
        <v>533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</row>
    <row r="67" spans="1:19" x14ac:dyDescent="0.25">
      <c r="A67" t="s">
        <v>59</v>
      </c>
      <c r="B67" t="str">
        <f>IF(ISERROR(VLOOKUP(Table7[[#This Row],[APPL_ID]],IO_Pre_14[APP_ID],1,FALSE)),"","Y")</f>
        <v>Y</v>
      </c>
      <c r="C67" s="58" t="str">
        <f>IF(ISERROR(VLOOKUP(Table7[[#This Row],[APPL_ID]],Sheet1!$C$2:$C$9,1,FALSE)),"","Y")</f>
        <v/>
      </c>
      <c r="D67" s="58" t="str">
        <f>IF(COUNTA(#REF!)&gt;0,"","Y")</f>
        <v/>
      </c>
      <c r="E67" t="s">
        <v>1531</v>
      </c>
      <c r="F67" t="s">
        <v>1532</v>
      </c>
      <c r="G67" t="s">
        <v>60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</row>
    <row r="68" spans="1:19" x14ac:dyDescent="0.25">
      <c r="A68" t="s">
        <v>56</v>
      </c>
      <c r="B68" t="str">
        <f>IF(ISERROR(VLOOKUP(Table7[[#This Row],[APPL_ID]],IO_Pre_14[APP_ID],1,FALSE)),"","Y")</f>
        <v>Y</v>
      </c>
      <c r="C68" s="58" t="str">
        <f>IF(ISERROR(VLOOKUP(Table7[[#This Row],[APPL_ID]],Sheet1!$C$2:$C$9,1,FALSE)),"","Y")</f>
        <v/>
      </c>
      <c r="D68" s="58" t="str">
        <f>IF(COUNTA(#REF!)&gt;0,"","Y")</f>
        <v/>
      </c>
      <c r="E68" t="s">
        <v>1531</v>
      </c>
      <c r="F68" t="s">
        <v>1532</v>
      </c>
      <c r="G68" t="s">
        <v>57</v>
      </c>
      <c r="H68">
        <v>0</v>
      </c>
      <c r="I68">
        <v>0</v>
      </c>
      <c r="J68">
        <v>18.794</v>
      </c>
      <c r="K68">
        <v>0</v>
      </c>
      <c r="L68">
        <v>54.4</v>
      </c>
      <c r="M68">
        <v>0</v>
      </c>
      <c r="N68">
        <v>89.698999999999998</v>
      </c>
      <c r="O68">
        <v>0</v>
      </c>
      <c r="P68">
        <v>0</v>
      </c>
      <c r="Q68">
        <v>0</v>
      </c>
      <c r="R68">
        <v>0</v>
      </c>
      <c r="S68">
        <v>0</v>
      </c>
    </row>
    <row r="69" spans="1:19" x14ac:dyDescent="0.25">
      <c r="A69" t="s">
        <v>586</v>
      </c>
      <c r="B69" t="str">
        <f>IF(ISERROR(VLOOKUP(Table7[[#This Row],[APPL_ID]],IO_Pre_14[APP_ID],1,FALSE)),"","Y")</f>
        <v>Y</v>
      </c>
      <c r="C69" s="58" t="str">
        <f>IF(ISERROR(VLOOKUP(Table7[[#This Row],[APPL_ID]],Sheet1!$C$2:$C$9,1,FALSE)),"","Y")</f>
        <v/>
      </c>
      <c r="D69" s="58" t="str">
        <f>IF(COUNTA(#REF!)&gt;0,"","Y")</f>
        <v/>
      </c>
      <c r="E69" t="s">
        <v>1531</v>
      </c>
      <c r="F69" t="s">
        <v>1532</v>
      </c>
      <c r="G69" t="s">
        <v>587</v>
      </c>
      <c r="H69">
        <v>0</v>
      </c>
      <c r="I69">
        <v>0</v>
      </c>
      <c r="J69">
        <v>16</v>
      </c>
      <c r="K69">
        <v>44.7</v>
      </c>
      <c r="L69">
        <v>71.31</v>
      </c>
      <c r="M69">
        <v>57.03</v>
      </c>
      <c r="N69">
        <v>61.82</v>
      </c>
      <c r="O69">
        <v>69</v>
      </c>
      <c r="P69">
        <v>0</v>
      </c>
      <c r="Q69">
        <v>0</v>
      </c>
      <c r="R69">
        <v>0</v>
      </c>
      <c r="S69">
        <v>0</v>
      </c>
    </row>
    <row r="70" spans="1:19" x14ac:dyDescent="0.25">
      <c r="A70" t="s">
        <v>206</v>
      </c>
      <c r="B70" t="str">
        <f>IF(ISERROR(VLOOKUP(Table7[[#This Row],[APPL_ID]],IO_Pre_14[APP_ID],1,FALSE)),"","Y")</f>
        <v>Y</v>
      </c>
      <c r="C70" s="58" t="str">
        <f>IF(ISERROR(VLOOKUP(Table7[[#This Row],[APPL_ID]],Sheet1!$C$2:$C$9,1,FALSE)),"","Y")</f>
        <v/>
      </c>
      <c r="D70" s="58" t="str">
        <f>IF(COUNTA(#REF!)&gt;0,"","Y")</f>
        <v/>
      </c>
      <c r="E70" t="s">
        <v>1531</v>
      </c>
      <c r="F70" t="s">
        <v>1532</v>
      </c>
      <c r="G70" t="s">
        <v>202</v>
      </c>
      <c r="H70">
        <v>0</v>
      </c>
      <c r="I70">
        <v>0</v>
      </c>
      <c r="J70">
        <v>30</v>
      </c>
      <c r="K70">
        <v>55.63</v>
      </c>
      <c r="L70">
        <v>75.5</v>
      </c>
      <c r="M70">
        <v>74.680000000000007</v>
      </c>
      <c r="N70">
        <v>75.5</v>
      </c>
      <c r="O70">
        <v>53.75</v>
      </c>
      <c r="P70">
        <v>0</v>
      </c>
      <c r="Q70">
        <v>0</v>
      </c>
      <c r="R70">
        <v>0</v>
      </c>
      <c r="S70">
        <v>0</v>
      </c>
    </row>
    <row r="71" spans="1:19" x14ac:dyDescent="0.25">
      <c r="A71" t="s">
        <v>211</v>
      </c>
      <c r="B71" t="str">
        <f>IF(ISERROR(VLOOKUP(Table7[[#This Row],[APPL_ID]],IO_Pre_14[APP_ID],1,FALSE)),"","Y")</f>
        <v>Y</v>
      </c>
      <c r="C71" s="58" t="str">
        <f>IF(ISERROR(VLOOKUP(Table7[[#This Row],[APPL_ID]],Sheet1!$C$2:$C$9,1,FALSE)),"","Y")</f>
        <v/>
      </c>
      <c r="D71" s="58" t="str">
        <f>IF(COUNTA(#REF!)&gt;0,"","Y")</f>
        <v/>
      </c>
      <c r="E71" t="s">
        <v>1531</v>
      </c>
      <c r="F71" t="s">
        <v>1532</v>
      </c>
      <c r="G71" t="s">
        <v>212</v>
      </c>
      <c r="H71">
        <v>0</v>
      </c>
      <c r="I71">
        <v>0</v>
      </c>
      <c r="J71">
        <v>33</v>
      </c>
      <c r="K71">
        <v>80.14</v>
      </c>
      <c r="L71">
        <v>93.86</v>
      </c>
      <c r="M71">
        <v>72</v>
      </c>
      <c r="N71">
        <v>72</v>
      </c>
      <c r="O71">
        <v>72</v>
      </c>
      <c r="P71">
        <v>0</v>
      </c>
      <c r="Q71">
        <v>0</v>
      </c>
      <c r="R71">
        <v>0</v>
      </c>
      <c r="S71">
        <v>0</v>
      </c>
    </row>
    <row r="72" spans="1:19" x14ac:dyDescent="0.25">
      <c r="A72" t="s">
        <v>142</v>
      </c>
      <c r="B72" t="str">
        <f>IF(ISERROR(VLOOKUP(Table7[[#This Row],[APPL_ID]],IO_Pre_14[APP_ID],1,FALSE)),"","Y")</f>
        <v>Y</v>
      </c>
      <c r="C72" s="58" t="str">
        <f>IF(ISERROR(VLOOKUP(Table7[[#This Row],[APPL_ID]],Sheet1!$C$2:$C$9,1,FALSE)),"","Y")</f>
        <v/>
      </c>
      <c r="D72" s="58" t="str">
        <f>IF(COUNTA(#REF!)&gt;0,"","Y")</f>
        <v/>
      </c>
      <c r="E72" t="s">
        <v>1531</v>
      </c>
      <c r="F72" t="s">
        <v>1532</v>
      </c>
      <c r="G72" t="s">
        <v>143</v>
      </c>
      <c r="H72">
        <v>0</v>
      </c>
      <c r="I72">
        <v>0</v>
      </c>
      <c r="J72">
        <v>30</v>
      </c>
      <c r="K72">
        <v>120</v>
      </c>
      <c r="L72">
        <v>75</v>
      </c>
      <c r="M72">
        <v>210</v>
      </c>
      <c r="N72">
        <v>79.55</v>
      </c>
      <c r="O72">
        <v>53.03</v>
      </c>
      <c r="P72">
        <v>0</v>
      </c>
      <c r="Q72">
        <v>0</v>
      </c>
      <c r="R72">
        <v>0</v>
      </c>
      <c r="S72">
        <v>0</v>
      </c>
    </row>
    <row r="73" spans="1:19" x14ac:dyDescent="0.25">
      <c r="A73" t="s">
        <v>172</v>
      </c>
      <c r="B73" t="str">
        <f>IF(ISERROR(VLOOKUP(Table7[[#This Row],[APPL_ID]],IO_Pre_14[APP_ID],1,FALSE)),"","Y")</f>
        <v>Y</v>
      </c>
      <c r="C73" s="58" t="str">
        <f>IF(ISERROR(VLOOKUP(Table7[[#This Row],[APPL_ID]],Sheet1!$C$2:$C$9,1,FALSE)),"","Y")</f>
        <v/>
      </c>
      <c r="D73" s="58" t="str">
        <f>IF(COUNTA(#REF!)&gt;0,"","Y")</f>
        <v/>
      </c>
      <c r="E73" t="s">
        <v>1531</v>
      </c>
      <c r="F73" t="s">
        <v>1532</v>
      </c>
      <c r="G73" t="s">
        <v>173</v>
      </c>
      <c r="H73">
        <v>0</v>
      </c>
      <c r="I73">
        <v>0</v>
      </c>
      <c r="J73">
        <v>0</v>
      </c>
      <c r="K73">
        <v>24.94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</row>
    <row r="74" spans="1:19" x14ac:dyDescent="0.25">
      <c r="A74" t="s">
        <v>1128</v>
      </c>
      <c r="B74" t="str">
        <f>IF(ISERROR(VLOOKUP(Table7[[#This Row],[APPL_ID]],IO_Pre_14[APP_ID],1,FALSE)),"","Y")</f>
        <v>Y</v>
      </c>
      <c r="C74" s="58" t="str">
        <f>IF(ISERROR(VLOOKUP(Table7[[#This Row],[APPL_ID]],Sheet1!$C$2:$C$9,1,FALSE)),"","Y")</f>
        <v/>
      </c>
      <c r="D74" s="58" t="str">
        <f>IF(COUNTA(#REF!)&gt;0,"","Y")</f>
        <v/>
      </c>
      <c r="E74" t="s">
        <v>1531</v>
      </c>
      <c r="F74" t="s">
        <v>1532</v>
      </c>
      <c r="G74" t="s">
        <v>1129</v>
      </c>
      <c r="H74">
        <v>0</v>
      </c>
      <c r="I74">
        <v>0</v>
      </c>
      <c r="J74">
        <v>0</v>
      </c>
      <c r="K74">
        <v>0</v>
      </c>
      <c r="L74">
        <v>0</v>
      </c>
      <c r="M74">
        <v>42.56</v>
      </c>
      <c r="N74">
        <v>102.96</v>
      </c>
      <c r="O74">
        <v>55.08</v>
      </c>
      <c r="P74">
        <v>0</v>
      </c>
      <c r="Q74">
        <v>0</v>
      </c>
      <c r="R74">
        <v>0</v>
      </c>
      <c r="S74">
        <v>0</v>
      </c>
    </row>
    <row r="75" spans="1:19" x14ac:dyDescent="0.25">
      <c r="A75" t="s">
        <v>213</v>
      </c>
      <c r="B75" t="str">
        <f>IF(ISERROR(VLOOKUP(Table7[[#This Row],[APPL_ID]],IO_Pre_14[APP_ID],1,FALSE)),"","Y")</f>
        <v>Y</v>
      </c>
      <c r="C75" s="58" t="str">
        <f>IF(ISERROR(VLOOKUP(Table7[[#This Row],[APPL_ID]],Sheet1!$C$2:$C$9,1,FALSE)),"","Y")</f>
        <v/>
      </c>
      <c r="D75" s="58" t="str">
        <f>IF(COUNTA(#REF!)&gt;0,"","Y")</f>
        <v/>
      </c>
      <c r="E75" t="s">
        <v>1531</v>
      </c>
      <c r="F75" t="s">
        <v>1532</v>
      </c>
      <c r="G75" t="s">
        <v>214</v>
      </c>
      <c r="H75">
        <v>0</v>
      </c>
      <c r="I75">
        <v>0</v>
      </c>
      <c r="J75">
        <v>0</v>
      </c>
      <c r="K75">
        <v>0</v>
      </c>
      <c r="L75">
        <v>103.83</v>
      </c>
      <c r="M75">
        <v>142</v>
      </c>
      <c r="N75">
        <v>126.04</v>
      </c>
      <c r="O75">
        <v>17.22</v>
      </c>
      <c r="P75">
        <v>0</v>
      </c>
      <c r="Q75">
        <v>0</v>
      </c>
      <c r="R75">
        <v>0</v>
      </c>
      <c r="S75">
        <v>0</v>
      </c>
    </row>
    <row r="76" spans="1:19" x14ac:dyDescent="0.25">
      <c r="A76" t="s">
        <v>177</v>
      </c>
      <c r="B76" t="str">
        <f>IF(ISERROR(VLOOKUP(Table7[[#This Row],[APPL_ID]],IO_Pre_14[APP_ID],1,FALSE)),"","Y")</f>
        <v>Y</v>
      </c>
      <c r="C76" s="58" t="str">
        <f>IF(ISERROR(VLOOKUP(Table7[[#This Row],[APPL_ID]],Sheet1!$C$2:$C$9,1,FALSE)),"","Y")</f>
        <v/>
      </c>
      <c r="D76" s="58" t="str">
        <f>IF(COUNTA(#REF!)&gt;0,"","Y")</f>
        <v/>
      </c>
      <c r="E76" t="s">
        <v>1531</v>
      </c>
      <c r="F76" t="s">
        <v>1532</v>
      </c>
      <c r="G76" t="s">
        <v>178</v>
      </c>
      <c r="H76">
        <v>0</v>
      </c>
      <c r="I76">
        <v>0</v>
      </c>
      <c r="J76">
        <v>74.78</v>
      </c>
      <c r="K76">
        <v>0</v>
      </c>
      <c r="L76">
        <v>52.93</v>
      </c>
      <c r="M76">
        <v>64.97</v>
      </c>
      <c r="N76">
        <v>94.82</v>
      </c>
      <c r="O76">
        <v>92.15</v>
      </c>
      <c r="P76">
        <v>0</v>
      </c>
      <c r="Q76">
        <v>0</v>
      </c>
      <c r="R76">
        <v>0</v>
      </c>
      <c r="S76">
        <v>0</v>
      </c>
    </row>
    <row r="77" spans="1:19" x14ac:dyDescent="0.25">
      <c r="A77" t="s">
        <v>1138</v>
      </c>
      <c r="B77" t="str">
        <f>IF(ISERROR(VLOOKUP(Table7[[#This Row],[APPL_ID]],IO_Pre_14[APP_ID],1,FALSE)),"","Y")</f>
        <v>Y</v>
      </c>
      <c r="C77" s="58" t="str">
        <f>IF(ISERROR(VLOOKUP(Table7[[#This Row],[APPL_ID]],Sheet1!$C$2:$C$9,1,FALSE)),"","Y")</f>
        <v/>
      </c>
      <c r="D77" s="58" t="str">
        <f>IF(COUNTA(#REF!)&gt;0,"","Y")</f>
        <v/>
      </c>
      <c r="E77" t="s">
        <v>1531</v>
      </c>
      <c r="F77" t="s">
        <v>1532</v>
      </c>
      <c r="G77" t="s">
        <v>1139</v>
      </c>
      <c r="H77">
        <v>0</v>
      </c>
      <c r="I77">
        <v>0</v>
      </c>
      <c r="J77">
        <v>0</v>
      </c>
      <c r="K77">
        <v>80.900000000000006</v>
      </c>
      <c r="L77">
        <v>0</v>
      </c>
      <c r="M77">
        <v>175.76</v>
      </c>
      <c r="N77">
        <v>189.18</v>
      </c>
      <c r="O77">
        <v>65.930000000000007</v>
      </c>
      <c r="P77">
        <v>0</v>
      </c>
      <c r="Q77">
        <v>0</v>
      </c>
      <c r="R77">
        <v>0</v>
      </c>
      <c r="S77">
        <v>0</v>
      </c>
    </row>
    <row r="78" spans="1:19" x14ac:dyDescent="0.25">
      <c r="A78" t="s">
        <v>552</v>
      </c>
      <c r="B78" t="str">
        <f>IF(ISERROR(VLOOKUP(Table7[[#This Row],[APPL_ID]],IO_Pre_14[APP_ID],1,FALSE)),"","Y")</f>
        <v>Y</v>
      </c>
      <c r="C78" s="58" t="str">
        <f>IF(ISERROR(VLOOKUP(Table7[[#This Row],[APPL_ID]],Sheet1!$C$2:$C$9,1,FALSE)),"","Y")</f>
        <v/>
      </c>
      <c r="D78" s="58" t="str">
        <f>IF(COUNTA(#REF!)&gt;0,"","Y")</f>
        <v/>
      </c>
      <c r="E78" t="s">
        <v>1531</v>
      </c>
      <c r="F78" t="s">
        <v>1532</v>
      </c>
      <c r="G78" t="s">
        <v>553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</row>
    <row r="79" spans="1:19" x14ac:dyDescent="0.25">
      <c r="A79" t="s">
        <v>159</v>
      </c>
      <c r="B79" t="str">
        <f>IF(ISERROR(VLOOKUP(Table7[[#This Row],[APPL_ID]],IO_Pre_14[APP_ID],1,FALSE)),"","Y")</f>
        <v>Y</v>
      </c>
      <c r="C79" s="58" t="str">
        <f>IF(ISERROR(VLOOKUP(Table7[[#This Row],[APPL_ID]],Sheet1!$C$2:$C$9,1,FALSE)),"","Y")</f>
        <v/>
      </c>
      <c r="D79" s="58" t="str">
        <f>IF(COUNTA(#REF!)&gt;0,"","Y")</f>
        <v/>
      </c>
      <c r="E79" t="s">
        <v>1531</v>
      </c>
      <c r="F79" t="s">
        <v>1532</v>
      </c>
      <c r="G79" t="s">
        <v>160</v>
      </c>
      <c r="H79">
        <v>0</v>
      </c>
      <c r="I79">
        <v>0</v>
      </c>
      <c r="J79">
        <v>0</v>
      </c>
      <c r="K79">
        <v>0</v>
      </c>
      <c r="L79">
        <v>73</v>
      </c>
      <c r="M79">
        <v>0</v>
      </c>
      <c r="N79">
        <v>160.19999999999999</v>
      </c>
      <c r="O79">
        <v>121.06</v>
      </c>
      <c r="P79">
        <v>0</v>
      </c>
      <c r="Q79">
        <v>0</v>
      </c>
      <c r="R79">
        <v>0</v>
      </c>
      <c r="S79">
        <v>0</v>
      </c>
    </row>
    <row r="80" spans="1:19" x14ac:dyDescent="0.25">
      <c r="A80" t="s">
        <v>793</v>
      </c>
      <c r="B80" t="str">
        <f>IF(ISERROR(VLOOKUP(Table7[[#This Row],[APPL_ID]],IO_Pre_14[APP_ID],1,FALSE)),"","Y")</f>
        <v>Y</v>
      </c>
      <c r="C80" s="58" t="str">
        <f>IF(ISERROR(VLOOKUP(Table7[[#This Row],[APPL_ID]],Sheet1!$C$2:$C$9,1,FALSE)),"","Y")</f>
        <v/>
      </c>
      <c r="D80" s="58" t="str">
        <f>IF(COUNTA(#REF!)&gt;0,"","Y")</f>
        <v/>
      </c>
      <c r="E80" t="s">
        <v>1531</v>
      </c>
      <c r="F80" t="s">
        <v>1532</v>
      </c>
      <c r="G80" t="s">
        <v>777</v>
      </c>
      <c r="H80">
        <v>0</v>
      </c>
      <c r="I80">
        <v>0</v>
      </c>
      <c r="J80">
        <v>0</v>
      </c>
      <c r="K80">
        <v>54.86</v>
      </c>
      <c r="L80">
        <v>114.33</v>
      </c>
      <c r="M80">
        <v>133.91</v>
      </c>
      <c r="N80">
        <v>81.13</v>
      </c>
      <c r="O80">
        <v>73.12</v>
      </c>
      <c r="P80">
        <v>0</v>
      </c>
      <c r="Q80">
        <v>0</v>
      </c>
      <c r="R80">
        <v>0</v>
      </c>
      <c r="S80">
        <v>0</v>
      </c>
    </row>
    <row r="81" spans="1:19" x14ac:dyDescent="0.25">
      <c r="A81" t="s">
        <v>593</v>
      </c>
      <c r="B81" t="str">
        <f>IF(ISERROR(VLOOKUP(Table7[[#This Row],[APPL_ID]],IO_Pre_14[APP_ID],1,FALSE)),"","Y")</f>
        <v>Y</v>
      </c>
      <c r="C81" s="58" t="str">
        <f>IF(ISERROR(VLOOKUP(Table7[[#This Row],[APPL_ID]],Sheet1!$C$2:$C$9,1,FALSE)),"","Y")</f>
        <v/>
      </c>
      <c r="D81" s="58" t="str">
        <f>IF(COUNTA(#REF!)&gt;0,"","Y")</f>
        <v/>
      </c>
      <c r="E81" t="s">
        <v>1531</v>
      </c>
      <c r="F81" t="s">
        <v>1532</v>
      </c>
      <c r="G81" t="s">
        <v>594</v>
      </c>
      <c r="H81">
        <v>0</v>
      </c>
      <c r="I81">
        <v>0</v>
      </c>
      <c r="J81">
        <v>0</v>
      </c>
      <c r="K81">
        <v>19</v>
      </c>
      <c r="L81">
        <v>19</v>
      </c>
      <c r="M81">
        <v>25.76</v>
      </c>
      <c r="N81">
        <v>48.24</v>
      </c>
      <c r="O81">
        <v>26.33</v>
      </c>
      <c r="P81">
        <v>0</v>
      </c>
      <c r="Q81">
        <v>0</v>
      </c>
      <c r="R81">
        <v>0</v>
      </c>
      <c r="S81">
        <v>0</v>
      </c>
    </row>
    <row r="82" spans="1:19" x14ac:dyDescent="0.25">
      <c r="A82" t="s">
        <v>161</v>
      </c>
      <c r="B82" t="str">
        <f>IF(ISERROR(VLOOKUP(Table7[[#This Row],[APPL_ID]],IO_Pre_14[APP_ID],1,FALSE)),"","Y")</f>
        <v>Y</v>
      </c>
      <c r="C82" s="58" t="str">
        <f>IF(ISERROR(VLOOKUP(Table7[[#This Row],[APPL_ID]],Sheet1!$C$2:$C$9,1,FALSE)),"","Y")</f>
        <v/>
      </c>
      <c r="D82" s="58" t="str">
        <f>IF(COUNTA(#REF!)&gt;0,"","Y")</f>
        <v/>
      </c>
      <c r="E82" t="s">
        <v>1531</v>
      </c>
      <c r="F82" t="s">
        <v>1532</v>
      </c>
      <c r="G82" t="s">
        <v>162</v>
      </c>
    </row>
    <row r="83" spans="1:19" x14ac:dyDescent="0.25">
      <c r="A83" t="s">
        <v>1094</v>
      </c>
      <c r="B83" t="str">
        <f>IF(ISERROR(VLOOKUP(Table7[[#This Row],[APPL_ID]],IO_Pre_14[APP_ID],1,FALSE)),"","Y")</f>
        <v>Y</v>
      </c>
      <c r="C83" s="58" t="str">
        <f>IF(ISERROR(VLOOKUP(Table7[[#This Row],[APPL_ID]],Sheet1!$C$2:$C$9,1,FALSE)),"","Y")</f>
        <v/>
      </c>
      <c r="D83" s="58" t="str">
        <f>IF(COUNTA(#REF!)&gt;0,"","Y")</f>
        <v/>
      </c>
      <c r="E83" t="s">
        <v>1531</v>
      </c>
      <c r="F83" t="s">
        <v>1532</v>
      </c>
      <c r="G83" t="s">
        <v>1072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90.91</v>
      </c>
      <c r="O83">
        <v>81.08</v>
      </c>
      <c r="P83">
        <v>0</v>
      </c>
      <c r="Q83">
        <v>0</v>
      </c>
      <c r="R83">
        <v>0</v>
      </c>
      <c r="S83">
        <v>0</v>
      </c>
    </row>
    <row r="84" spans="1:19" x14ac:dyDescent="0.25">
      <c r="A84" t="s">
        <v>1071</v>
      </c>
      <c r="B84" t="str">
        <f>IF(ISERROR(VLOOKUP(Table7[[#This Row],[APPL_ID]],IO_Pre_14[APP_ID],1,FALSE)),"","Y")</f>
        <v>Y</v>
      </c>
      <c r="C84" s="58" t="str">
        <f>IF(ISERROR(VLOOKUP(Table7[[#This Row],[APPL_ID]],Sheet1!$C$2:$C$9,1,FALSE)),"","Y")</f>
        <v/>
      </c>
      <c r="D84" s="58" t="str">
        <f>IF(COUNTA(#REF!)&gt;0,"","Y")</f>
        <v/>
      </c>
      <c r="E84" t="s">
        <v>1531</v>
      </c>
      <c r="F84" t="s">
        <v>1532</v>
      </c>
      <c r="G84" t="s">
        <v>1072</v>
      </c>
      <c r="H84">
        <v>0</v>
      </c>
      <c r="I84">
        <v>104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</row>
    <row r="85" spans="1:19" x14ac:dyDescent="0.25">
      <c r="A85" t="s">
        <v>1103</v>
      </c>
      <c r="B85" t="str">
        <f>IF(ISERROR(VLOOKUP(Table7[[#This Row],[APPL_ID]],IO_Pre_14[APP_ID],1,FALSE)),"","Y")</f>
        <v>Y</v>
      </c>
      <c r="C85" s="58" t="str">
        <f>IF(ISERROR(VLOOKUP(Table7[[#This Row],[APPL_ID]],Sheet1!$C$2:$C$9,1,FALSE)),"","Y")</f>
        <v/>
      </c>
      <c r="D85" s="58" t="str">
        <f>IF(COUNTA(#REF!)&gt;0,"","Y")</f>
        <v/>
      </c>
      <c r="E85" t="s">
        <v>1531</v>
      </c>
      <c r="F85" t="s">
        <v>1532</v>
      </c>
      <c r="G85" t="s">
        <v>1072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</row>
    <row r="86" spans="1:19" x14ac:dyDescent="0.25">
      <c r="A86" t="s">
        <v>1289</v>
      </c>
      <c r="B86" t="str">
        <f>IF(ISERROR(VLOOKUP(Table7[[#This Row],[APPL_ID]],IO_Pre_14[APP_ID],1,FALSE)),"","Y")</f>
        <v>Y</v>
      </c>
      <c r="C86" s="58" t="str">
        <f>IF(ISERROR(VLOOKUP(Table7[[#This Row],[APPL_ID]],Sheet1!$C$2:$C$9,1,FALSE)),"","Y")</f>
        <v/>
      </c>
      <c r="D86" s="58" t="str">
        <f>IF(COUNTA(#REF!)&gt;0,"","Y")</f>
        <v/>
      </c>
      <c r="E86" t="s">
        <v>1531</v>
      </c>
      <c r="F86" t="s">
        <v>1532</v>
      </c>
      <c r="G86" t="s">
        <v>1290</v>
      </c>
      <c r="H86">
        <v>0</v>
      </c>
      <c r="I86">
        <v>0</v>
      </c>
      <c r="J86">
        <v>184.56</v>
      </c>
      <c r="K86">
        <v>214.31</v>
      </c>
      <c r="L86">
        <v>249.97</v>
      </c>
      <c r="M86">
        <v>291.45</v>
      </c>
      <c r="N86">
        <v>293.39</v>
      </c>
      <c r="O86">
        <v>0</v>
      </c>
      <c r="P86">
        <v>0</v>
      </c>
      <c r="Q86">
        <v>0</v>
      </c>
      <c r="R86">
        <v>0</v>
      </c>
      <c r="S86">
        <v>0</v>
      </c>
    </row>
    <row r="87" spans="1:19" x14ac:dyDescent="0.25">
      <c r="A87" t="s">
        <v>1435</v>
      </c>
      <c r="B87" t="str">
        <f>IF(ISERROR(VLOOKUP(Table7[[#This Row],[APPL_ID]],IO_Pre_14[APP_ID],1,FALSE)),"","Y")</f>
        <v>Y</v>
      </c>
      <c r="C87" s="58" t="str">
        <f>IF(ISERROR(VLOOKUP(Table7[[#This Row],[APPL_ID]],Sheet1!$C$2:$C$9,1,FALSE)),"","Y")</f>
        <v/>
      </c>
      <c r="D87" s="58" t="str">
        <f>IF(COUNTA(#REF!)&gt;0,"","Y")</f>
        <v/>
      </c>
      <c r="E87" t="s">
        <v>1531</v>
      </c>
      <c r="F87" t="s">
        <v>1532</v>
      </c>
      <c r="G87" t="s">
        <v>379</v>
      </c>
      <c r="H87">
        <v>0</v>
      </c>
      <c r="I87">
        <v>0</v>
      </c>
      <c r="J87">
        <v>49.11</v>
      </c>
      <c r="K87">
        <v>41.76</v>
      </c>
      <c r="L87">
        <v>120.44</v>
      </c>
      <c r="M87">
        <v>224.12</v>
      </c>
      <c r="N87">
        <v>237.93</v>
      </c>
      <c r="O87">
        <v>192.67</v>
      </c>
      <c r="P87">
        <v>0</v>
      </c>
      <c r="Q87">
        <v>0</v>
      </c>
      <c r="R87">
        <v>0</v>
      </c>
      <c r="S87">
        <v>0</v>
      </c>
    </row>
    <row r="88" spans="1:19" x14ac:dyDescent="0.25">
      <c r="A88" t="s">
        <v>550</v>
      </c>
      <c r="B88" t="str">
        <f>IF(ISERROR(VLOOKUP(Table7[[#This Row],[APPL_ID]],IO_Pre_14[APP_ID],1,FALSE)),"","Y")</f>
        <v>Y</v>
      </c>
      <c r="C88" s="58" t="str">
        <f>IF(ISERROR(VLOOKUP(Table7[[#This Row],[APPL_ID]],Sheet1!$C$2:$C$9,1,FALSE)),"","Y")</f>
        <v/>
      </c>
      <c r="D88" s="58" t="str">
        <f>IF(COUNTA(#REF!)&gt;0,"","Y")</f>
        <v/>
      </c>
      <c r="E88" t="s">
        <v>1531</v>
      </c>
      <c r="F88" t="s">
        <v>1533</v>
      </c>
      <c r="G88" t="s">
        <v>551</v>
      </c>
    </row>
    <row r="89" spans="1:19" x14ac:dyDescent="0.25">
      <c r="A89" t="s">
        <v>557</v>
      </c>
      <c r="B89" t="str">
        <f>IF(ISERROR(VLOOKUP(Table7[[#This Row],[APPL_ID]],IO_Pre_14[APP_ID],1,FALSE)),"","Y")</f>
        <v>Y</v>
      </c>
      <c r="C89" s="58" t="str">
        <f>IF(ISERROR(VLOOKUP(Table7[[#This Row],[APPL_ID]],Sheet1!$C$2:$C$9,1,FALSE)),"","Y")</f>
        <v/>
      </c>
      <c r="D89" s="58" t="str">
        <f>IF(COUNTA(#REF!)&gt;0,"","Y")</f>
        <v/>
      </c>
      <c r="E89" t="s">
        <v>1531</v>
      </c>
      <c r="F89" t="s">
        <v>1533</v>
      </c>
      <c r="G89" t="s">
        <v>551</v>
      </c>
    </row>
    <row r="90" spans="1:19" x14ac:dyDescent="0.25">
      <c r="A90" t="s">
        <v>570</v>
      </c>
      <c r="B90" t="str">
        <f>IF(ISERROR(VLOOKUP(Table7[[#This Row],[APPL_ID]],IO_Pre_14[APP_ID],1,FALSE)),"","Y")</f>
        <v>Y</v>
      </c>
      <c r="C90" s="58" t="str">
        <f>IF(ISERROR(VLOOKUP(Table7[[#This Row],[APPL_ID]],Sheet1!$C$2:$C$9,1,FALSE)),"","Y")</f>
        <v/>
      </c>
      <c r="D90" s="58" t="str">
        <f>IF(COUNTA(#REF!)&gt;0,"","Y")</f>
        <v/>
      </c>
      <c r="E90" t="s">
        <v>1531</v>
      </c>
      <c r="F90" t="s">
        <v>1533</v>
      </c>
      <c r="G90" t="s">
        <v>571</v>
      </c>
    </row>
    <row r="91" spans="1:19" x14ac:dyDescent="0.25">
      <c r="A91" t="s">
        <v>826</v>
      </c>
      <c r="B91" t="str">
        <f>IF(ISERROR(VLOOKUP(Table7[[#This Row],[APPL_ID]],IO_Pre_14[APP_ID],1,FALSE)),"","Y")</f>
        <v>Y</v>
      </c>
      <c r="C91" s="58" t="str">
        <f>IF(ISERROR(VLOOKUP(Table7[[#This Row],[APPL_ID]],Sheet1!$C$2:$C$9,1,FALSE)),"","Y")</f>
        <v/>
      </c>
      <c r="D91" s="58" t="str">
        <f>IF(COUNTA(#REF!)&gt;0,"","Y")</f>
        <v/>
      </c>
      <c r="E91" t="s">
        <v>1531</v>
      </c>
      <c r="F91" t="s">
        <v>1532</v>
      </c>
      <c r="G91" t="s">
        <v>827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</row>
    <row r="92" spans="1:19" x14ac:dyDescent="0.25">
      <c r="A92" t="s">
        <v>296</v>
      </c>
      <c r="B92" t="str">
        <f>IF(ISERROR(VLOOKUP(Table7[[#This Row],[APPL_ID]],IO_Pre_14[APP_ID],1,FALSE)),"","Y")</f>
        <v>Y</v>
      </c>
      <c r="C92" s="58" t="str">
        <f>IF(ISERROR(VLOOKUP(Table7[[#This Row],[APPL_ID]],Sheet1!$C$2:$C$9,1,FALSE)),"","Y")</f>
        <v/>
      </c>
      <c r="D92" s="58" t="str">
        <f>IF(COUNTA(#REF!)&gt;0,"","Y")</f>
        <v/>
      </c>
      <c r="E92" t="s">
        <v>1531</v>
      </c>
      <c r="F92" t="s">
        <v>1532</v>
      </c>
      <c r="G92" t="s">
        <v>270</v>
      </c>
      <c r="H92">
        <v>0</v>
      </c>
      <c r="I92">
        <v>0</v>
      </c>
      <c r="J92">
        <v>0</v>
      </c>
      <c r="K92">
        <v>70.040000000000006</v>
      </c>
      <c r="L92">
        <v>130.69999999999999</v>
      </c>
      <c r="M92">
        <v>76.2</v>
      </c>
      <c r="N92">
        <v>76.64</v>
      </c>
      <c r="O92">
        <v>34.31</v>
      </c>
      <c r="P92">
        <v>0</v>
      </c>
      <c r="Q92">
        <v>0</v>
      </c>
      <c r="R92">
        <v>0</v>
      </c>
      <c r="S92">
        <v>0</v>
      </c>
    </row>
    <row r="93" spans="1:19" x14ac:dyDescent="0.25">
      <c r="A93" t="s">
        <v>99</v>
      </c>
      <c r="B93" t="str">
        <f>IF(ISERROR(VLOOKUP(Table7[[#This Row],[APPL_ID]],IO_Pre_14[APP_ID],1,FALSE)),"","Y")</f>
        <v>Y</v>
      </c>
      <c r="C93" s="58" t="str">
        <f>IF(ISERROR(VLOOKUP(Table7[[#This Row],[APPL_ID]],Sheet1!$C$2:$C$9,1,FALSE)),"","Y")</f>
        <v/>
      </c>
      <c r="D93" s="58" t="str">
        <f>IF(COUNTA(#REF!)&gt;0,"","Y")</f>
        <v/>
      </c>
      <c r="E93" t="s">
        <v>1531</v>
      </c>
      <c r="F93" t="s">
        <v>1532</v>
      </c>
      <c r="G93" t="s">
        <v>100</v>
      </c>
      <c r="H93">
        <v>0</v>
      </c>
      <c r="I93">
        <v>28.09</v>
      </c>
      <c r="J93">
        <v>75.116</v>
      </c>
      <c r="K93">
        <v>58.863</v>
      </c>
      <c r="L93">
        <v>50.481000000000002</v>
      </c>
      <c r="M93">
        <v>44.323</v>
      </c>
      <c r="N93">
        <v>88.628</v>
      </c>
      <c r="O93">
        <v>80.942999999999998</v>
      </c>
      <c r="P93">
        <v>0</v>
      </c>
      <c r="Q93">
        <v>0</v>
      </c>
      <c r="R93">
        <v>0</v>
      </c>
      <c r="S93">
        <v>0</v>
      </c>
    </row>
    <row r="94" spans="1:19" x14ac:dyDescent="0.25">
      <c r="A94" t="s">
        <v>201</v>
      </c>
      <c r="B94" t="str">
        <f>IF(ISERROR(VLOOKUP(Table7[[#This Row],[APPL_ID]],IO_Pre_14[APP_ID],1,FALSE)),"","Y")</f>
        <v>Y</v>
      </c>
      <c r="C94" s="58" t="str">
        <f>IF(ISERROR(VLOOKUP(Table7[[#This Row],[APPL_ID]],Sheet1!$C$2:$C$9,1,FALSE)),"","Y")</f>
        <v/>
      </c>
      <c r="D94" s="58" t="str">
        <f>IF(COUNTA(#REF!)&gt;0,"","Y")</f>
        <v/>
      </c>
      <c r="E94" t="s">
        <v>1531</v>
      </c>
      <c r="F94" t="s">
        <v>1532</v>
      </c>
      <c r="G94" t="s">
        <v>202</v>
      </c>
      <c r="H94">
        <v>0</v>
      </c>
      <c r="I94">
        <v>0</v>
      </c>
      <c r="J94">
        <v>50</v>
      </c>
      <c r="K94">
        <v>26</v>
      </c>
      <c r="L94">
        <v>40</v>
      </c>
      <c r="M94">
        <v>47</v>
      </c>
      <c r="N94">
        <v>113</v>
      </c>
      <c r="O94">
        <v>70</v>
      </c>
      <c r="P94">
        <v>0</v>
      </c>
      <c r="Q94">
        <v>0</v>
      </c>
      <c r="R94">
        <v>0</v>
      </c>
      <c r="S94">
        <v>0</v>
      </c>
    </row>
    <row r="95" spans="1:19" x14ac:dyDescent="0.25">
      <c r="A95" t="s">
        <v>386</v>
      </c>
      <c r="B95" t="str">
        <f>IF(ISERROR(VLOOKUP(Table7[[#This Row],[APPL_ID]],IO_Pre_14[APP_ID],1,FALSE)),"","Y")</f>
        <v>Y</v>
      </c>
      <c r="C95" s="58" t="str">
        <f>IF(ISERROR(VLOOKUP(Table7[[#This Row],[APPL_ID]],Sheet1!$C$2:$C$9,1,FALSE)),"","Y")</f>
        <v/>
      </c>
      <c r="D95" s="58" t="str">
        <f>IF(COUNTA(#REF!)&gt;0,"","Y")</f>
        <v/>
      </c>
      <c r="E95" t="s">
        <v>1531</v>
      </c>
      <c r="F95" t="s">
        <v>1532</v>
      </c>
      <c r="G95" t="s">
        <v>387</v>
      </c>
      <c r="H95">
        <v>0</v>
      </c>
      <c r="I95">
        <v>0</v>
      </c>
      <c r="J95">
        <v>91.63</v>
      </c>
      <c r="K95">
        <v>92.08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</row>
    <row r="96" spans="1:19" x14ac:dyDescent="0.25">
      <c r="A96" t="s">
        <v>394</v>
      </c>
      <c r="B96" t="str">
        <f>IF(ISERROR(VLOOKUP(Table7[[#This Row],[APPL_ID]],IO_Pre_14[APP_ID],1,FALSE)),"","Y")</f>
        <v>Y</v>
      </c>
      <c r="C96" s="58" t="str">
        <f>IF(ISERROR(VLOOKUP(Table7[[#This Row],[APPL_ID]],Sheet1!$C$2:$C$9,1,FALSE)),"","Y")</f>
        <v/>
      </c>
      <c r="D96" s="58" t="str">
        <f>IF(COUNTA(#REF!)&gt;0,"","Y")</f>
        <v/>
      </c>
      <c r="E96" t="s">
        <v>1531</v>
      </c>
      <c r="F96" t="s">
        <v>1532</v>
      </c>
      <c r="G96" t="s">
        <v>395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</row>
    <row r="97" spans="1:19" x14ac:dyDescent="0.25">
      <c r="A97" t="s">
        <v>65</v>
      </c>
      <c r="B97" t="str">
        <f>IF(ISERROR(VLOOKUP(Table7[[#This Row],[APPL_ID]],IO_Pre_14[APP_ID],1,FALSE)),"","Y")</f>
        <v>Y</v>
      </c>
      <c r="C97" s="58" t="str">
        <f>IF(ISERROR(VLOOKUP(Table7[[#This Row],[APPL_ID]],Sheet1!$C$2:$C$9,1,FALSE)),"","Y")</f>
        <v/>
      </c>
      <c r="D97" s="58" t="str">
        <f>IF(COUNTA(#REF!)&gt;0,"","Y")</f>
        <v/>
      </c>
      <c r="E97" t="s">
        <v>1531</v>
      </c>
      <c r="F97" t="s">
        <v>1532</v>
      </c>
      <c r="G97" t="s">
        <v>66</v>
      </c>
      <c r="H97">
        <v>0</v>
      </c>
      <c r="I97">
        <v>0</v>
      </c>
      <c r="J97">
        <v>0</v>
      </c>
      <c r="K97">
        <v>260.22000000000003</v>
      </c>
      <c r="L97">
        <v>322.01</v>
      </c>
      <c r="M97">
        <v>406.29</v>
      </c>
      <c r="N97">
        <v>440.16</v>
      </c>
      <c r="O97">
        <v>356.84500000000003</v>
      </c>
      <c r="P97">
        <v>0</v>
      </c>
      <c r="Q97">
        <v>0</v>
      </c>
      <c r="R97">
        <v>0</v>
      </c>
      <c r="S97">
        <v>0</v>
      </c>
    </row>
    <row r="98" spans="1:19" x14ac:dyDescent="0.25">
      <c r="A98" t="s">
        <v>187</v>
      </c>
      <c r="B98" t="str">
        <f>IF(ISERROR(VLOOKUP(Table7[[#This Row],[APPL_ID]],IO_Pre_14[APP_ID],1,FALSE)),"","Y")</f>
        <v>Y</v>
      </c>
      <c r="C98" s="58" t="str">
        <f>IF(ISERROR(VLOOKUP(Table7[[#This Row],[APPL_ID]],Sheet1!$C$2:$C$9,1,FALSE)),"","Y")</f>
        <v/>
      </c>
      <c r="D98" s="58" t="str">
        <f>IF(COUNTA(#REF!)&gt;0,"","Y")</f>
        <v/>
      </c>
      <c r="E98" t="s">
        <v>1531</v>
      </c>
      <c r="F98" t="s">
        <v>1532</v>
      </c>
      <c r="G98" t="s">
        <v>184</v>
      </c>
      <c r="H98">
        <v>0</v>
      </c>
      <c r="I98">
        <v>0</v>
      </c>
      <c r="J98">
        <v>4.8</v>
      </c>
      <c r="K98">
        <v>8.83</v>
      </c>
      <c r="L98">
        <v>107.5</v>
      </c>
      <c r="M98">
        <v>222.65</v>
      </c>
      <c r="N98">
        <v>226.36600000000001</v>
      </c>
      <c r="O98">
        <v>12.542</v>
      </c>
      <c r="P98">
        <v>0</v>
      </c>
      <c r="Q98">
        <v>0</v>
      </c>
      <c r="R98">
        <v>0</v>
      </c>
      <c r="S98">
        <v>0</v>
      </c>
    </row>
    <row r="99" spans="1:19" x14ac:dyDescent="0.25">
      <c r="A99" t="s">
        <v>183</v>
      </c>
      <c r="B99" t="str">
        <f>IF(ISERROR(VLOOKUP(Table7[[#This Row],[APPL_ID]],IO_Pre_14[APP_ID],1,FALSE)),"","Y")</f>
        <v>Y</v>
      </c>
      <c r="C99" s="58" t="str">
        <f>IF(ISERROR(VLOOKUP(Table7[[#This Row],[APPL_ID]],Sheet1!$C$2:$C$9,1,FALSE)),"","Y")</f>
        <v/>
      </c>
      <c r="D99" s="58" t="str">
        <f>IF(COUNTA(#REF!)&gt;0,"","Y")</f>
        <v/>
      </c>
      <c r="E99" t="s">
        <v>1531</v>
      </c>
      <c r="F99" t="s">
        <v>1532</v>
      </c>
      <c r="G99" t="s">
        <v>184</v>
      </c>
      <c r="H99">
        <v>0</v>
      </c>
      <c r="I99">
        <v>0</v>
      </c>
      <c r="J99">
        <v>10.6</v>
      </c>
      <c r="K99">
        <v>54.68</v>
      </c>
      <c r="L99">
        <v>94.15</v>
      </c>
      <c r="M99">
        <v>242.02</v>
      </c>
      <c r="N99">
        <v>286.05399999999997</v>
      </c>
      <c r="O99">
        <v>71.334000000000003</v>
      </c>
      <c r="P99">
        <v>0</v>
      </c>
      <c r="Q99">
        <v>0</v>
      </c>
      <c r="R99">
        <v>0</v>
      </c>
      <c r="S99">
        <v>0</v>
      </c>
    </row>
    <row r="100" spans="1:19" x14ac:dyDescent="0.25">
      <c r="A100" t="s">
        <v>481</v>
      </c>
      <c r="B100" t="str">
        <f>IF(ISERROR(VLOOKUP(Table7[[#This Row],[APPL_ID]],IO_Pre_14[APP_ID],1,FALSE)),"","Y")</f>
        <v>Y</v>
      </c>
      <c r="C100" s="58" t="str">
        <f>IF(ISERROR(VLOOKUP(Table7[[#This Row],[APPL_ID]],Sheet1!$C$2:$C$9,1,FALSE)),"","Y")</f>
        <v/>
      </c>
      <c r="D100" s="58" t="str">
        <f>IF(COUNTA(#REF!)&gt;0,"","Y")</f>
        <v/>
      </c>
      <c r="E100" t="s">
        <v>1531</v>
      </c>
      <c r="F100" t="s">
        <v>1532</v>
      </c>
      <c r="G100" t="s">
        <v>482</v>
      </c>
      <c r="H100">
        <v>13.72</v>
      </c>
      <c r="I100">
        <v>5.01</v>
      </c>
      <c r="J100">
        <v>8.82</v>
      </c>
      <c r="K100">
        <v>5.46</v>
      </c>
      <c r="L100">
        <v>23.71</v>
      </c>
      <c r="M100">
        <v>39.512999999999998</v>
      </c>
      <c r="N100">
        <v>35.96</v>
      </c>
      <c r="O100">
        <v>4.91</v>
      </c>
      <c r="P100">
        <v>0</v>
      </c>
      <c r="Q100">
        <v>0</v>
      </c>
      <c r="R100">
        <v>0</v>
      </c>
      <c r="S100">
        <v>0</v>
      </c>
    </row>
    <row r="101" spans="1:19" x14ac:dyDescent="0.25">
      <c r="A101" t="s">
        <v>498</v>
      </c>
      <c r="B101" t="str">
        <f>IF(ISERROR(VLOOKUP(Table7[[#This Row],[APPL_ID]],IO_Pre_14[APP_ID],1,FALSE)),"","Y")</f>
        <v>Y</v>
      </c>
      <c r="C101" s="58" t="str">
        <f>IF(ISERROR(VLOOKUP(Table7[[#This Row],[APPL_ID]],Sheet1!$C$2:$C$9,1,FALSE)),"","Y")</f>
        <v/>
      </c>
      <c r="D101" s="58" t="str">
        <f>IF(COUNTA(#REF!)&gt;0,"","Y")</f>
        <v/>
      </c>
      <c r="E101" t="s">
        <v>1531</v>
      </c>
      <c r="F101" t="s">
        <v>1532</v>
      </c>
      <c r="G101" t="s">
        <v>482</v>
      </c>
      <c r="H101">
        <v>20.78</v>
      </c>
      <c r="I101">
        <v>18.77</v>
      </c>
      <c r="J101">
        <v>34.08</v>
      </c>
      <c r="K101">
        <v>54.51</v>
      </c>
      <c r="L101">
        <v>63.58</v>
      </c>
      <c r="M101">
        <v>51.890999999999998</v>
      </c>
      <c r="N101">
        <v>55.92</v>
      </c>
      <c r="O101">
        <v>48.84</v>
      </c>
      <c r="P101">
        <v>0</v>
      </c>
      <c r="Q101">
        <v>0</v>
      </c>
      <c r="R101">
        <v>0</v>
      </c>
      <c r="S101">
        <v>0</v>
      </c>
    </row>
    <row r="102" spans="1:19" x14ac:dyDescent="0.25">
      <c r="A102" t="s">
        <v>506</v>
      </c>
      <c r="B102" t="str">
        <f>IF(ISERROR(VLOOKUP(Table7[[#This Row],[APPL_ID]],IO_Pre_14[APP_ID],1,FALSE)),"","Y")</f>
        <v>Y</v>
      </c>
      <c r="C102" s="58" t="str">
        <f>IF(ISERROR(VLOOKUP(Table7[[#This Row],[APPL_ID]],Sheet1!$C$2:$C$9,1,FALSE)),"","Y")</f>
        <v/>
      </c>
      <c r="D102" s="58" t="str">
        <f>IF(COUNTA(#REF!)&gt;0,"","Y")</f>
        <v/>
      </c>
      <c r="E102" t="s">
        <v>1531</v>
      </c>
      <c r="F102" t="s">
        <v>1532</v>
      </c>
      <c r="G102" t="s">
        <v>482</v>
      </c>
      <c r="H102">
        <v>18.350000000000001</v>
      </c>
      <c r="I102">
        <v>16.579999999999998</v>
      </c>
      <c r="J102">
        <v>30.09</v>
      </c>
      <c r="K102">
        <v>48.13</v>
      </c>
      <c r="L102">
        <v>56.15</v>
      </c>
      <c r="M102">
        <v>65.451999999999998</v>
      </c>
      <c r="N102">
        <v>49.37</v>
      </c>
      <c r="O102">
        <v>43.13</v>
      </c>
      <c r="P102">
        <v>0</v>
      </c>
      <c r="Q102">
        <v>0</v>
      </c>
      <c r="R102">
        <v>0</v>
      </c>
      <c r="S102">
        <v>0</v>
      </c>
    </row>
    <row r="103" spans="1:19" x14ac:dyDescent="0.25">
      <c r="A103" t="s">
        <v>507</v>
      </c>
      <c r="B103" t="str">
        <f>IF(ISERROR(VLOOKUP(Table7[[#This Row],[APPL_ID]],IO_Pre_14[APP_ID],1,FALSE)),"","Y")</f>
        <v>Y</v>
      </c>
      <c r="C103" s="58" t="str">
        <f>IF(ISERROR(VLOOKUP(Table7[[#This Row],[APPL_ID]],Sheet1!$C$2:$C$9,1,FALSE)),"","Y")</f>
        <v/>
      </c>
      <c r="D103" s="58" t="str">
        <f>IF(COUNTA(#REF!)&gt;0,"","Y")</f>
        <v/>
      </c>
      <c r="E103" t="s">
        <v>1531</v>
      </c>
      <c r="F103" t="s">
        <v>1532</v>
      </c>
      <c r="G103" t="s">
        <v>482</v>
      </c>
      <c r="H103">
        <v>35.53</v>
      </c>
      <c r="I103">
        <v>25.12</v>
      </c>
      <c r="J103">
        <v>45.29</v>
      </c>
      <c r="K103">
        <v>70.55</v>
      </c>
      <c r="L103">
        <v>102.96</v>
      </c>
      <c r="M103">
        <v>146.58199999999999</v>
      </c>
      <c r="N103">
        <v>108.57</v>
      </c>
      <c r="O103">
        <v>63.24</v>
      </c>
      <c r="P103">
        <v>0</v>
      </c>
      <c r="Q103">
        <v>0</v>
      </c>
      <c r="R103">
        <v>0</v>
      </c>
      <c r="S103">
        <v>0</v>
      </c>
    </row>
    <row r="104" spans="1:19" x14ac:dyDescent="0.25">
      <c r="A104" t="s">
        <v>278</v>
      </c>
      <c r="B104" t="str">
        <f>IF(ISERROR(VLOOKUP(Table7[[#This Row],[APPL_ID]],IO_Pre_14[APP_ID],1,FALSE)),"","Y")</f>
        <v>Y</v>
      </c>
      <c r="C104" s="58" t="str">
        <f>IF(ISERROR(VLOOKUP(Table7[[#This Row],[APPL_ID]],Sheet1!$C$2:$C$9,1,FALSE)),"","Y")</f>
        <v/>
      </c>
      <c r="D104" s="58" t="str">
        <f>IF(COUNTA(#REF!)&gt;0,"","Y")</f>
        <v/>
      </c>
      <c r="E104" t="s">
        <v>1531</v>
      </c>
      <c r="F104" t="s">
        <v>1532</v>
      </c>
      <c r="G104" t="s">
        <v>279</v>
      </c>
      <c r="H104">
        <v>0</v>
      </c>
      <c r="I104">
        <v>0</v>
      </c>
      <c r="J104">
        <v>0</v>
      </c>
      <c r="K104">
        <v>97.775000000000006</v>
      </c>
      <c r="L104">
        <v>30.382000000000001</v>
      </c>
      <c r="M104">
        <v>124.29</v>
      </c>
      <c r="N104">
        <v>128.709</v>
      </c>
      <c r="O104">
        <v>123.73699999999999</v>
      </c>
      <c r="P104">
        <v>0</v>
      </c>
      <c r="Q104">
        <v>0</v>
      </c>
      <c r="R104">
        <v>0</v>
      </c>
      <c r="S104">
        <v>0</v>
      </c>
    </row>
    <row r="105" spans="1:19" x14ac:dyDescent="0.25">
      <c r="A105" t="s">
        <v>705</v>
      </c>
      <c r="B105" t="str">
        <f>IF(ISERROR(VLOOKUP(Table7[[#This Row],[APPL_ID]],IO_Pre_14[APP_ID],1,FALSE)),"","Y")</f>
        <v>Y</v>
      </c>
      <c r="C105" s="58" t="str">
        <f>IF(ISERROR(VLOOKUP(Table7[[#This Row],[APPL_ID]],Sheet1!$C$2:$C$9,1,FALSE)),"","Y")</f>
        <v/>
      </c>
      <c r="D105" s="58" t="str">
        <f>IF(COUNTA(#REF!)&gt;0,"","Y")</f>
        <v/>
      </c>
      <c r="E105" t="s">
        <v>1531</v>
      </c>
      <c r="F105" t="s">
        <v>1532</v>
      </c>
      <c r="G105" t="s">
        <v>279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</row>
    <row r="106" spans="1:19" x14ac:dyDescent="0.25">
      <c r="A106" t="s">
        <v>1470</v>
      </c>
      <c r="B106" t="str">
        <f>IF(ISERROR(VLOOKUP(Table7[[#This Row],[APPL_ID]],IO_Pre_14[APP_ID],1,FALSE)),"","Y")</f>
        <v>Y</v>
      </c>
      <c r="C106" s="58" t="str">
        <f>IF(ISERROR(VLOOKUP(Table7[[#This Row],[APPL_ID]],Sheet1!$C$2:$C$9,1,FALSE)),"","Y")</f>
        <v/>
      </c>
      <c r="D106" s="58" t="str">
        <f>IF(COUNTA(#REF!)&gt;0,"","Y")</f>
        <v/>
      </c>
      <c r="E106" t="s">
        <v>1531</v>
      </c>
      <c r="F106" t="s">
        <v>1532</v>
      </c>
      <c r="G106" t="s">
        <v>1471</v>
      </c>
      <c r="H106">
        <v>0</v>
      </c>
      <c r="I106">
        <v>0</v>
      </c>
      <c r="J106">
        <v>84.700999999999993</v>
      </c>
      <c r="K106">
        <v>58.186</v>
      </c>
      <c r="L106">
        <v>57.459000000000003</v>
      </c>
      <c r="M106">
        <v>87.65</v>
      </c>
      <c r="N106">
        <v>93.54</v>
      </c>
      <c r="O106">
        <v>86.911000000000001</v>
      </c>
      <c r="P106">
        <v>0</v>
      </c>
      <c r="Q106">
        <v>0</v>
      </c>
      <c r="R106">
        <v>0</v>
      </c>
      <c r="S106">
        <v>0</v>
      </c>
    </row>
    <row r="107" spans="1:19" x14ac:dyDescent="0.25">
      <c r="A107" t="s">
        <v>236</v>
      </c>
      <c r="B107" t="str">
        <f>IF(ISERROR(VLOOKUP(Table7[[#This Row],[APPL_ID]],IO_Pre_14[APP_ID],1,FALSE)),"","Y")</f>
        <v>Y</v>
      </c>
      <c r="C107" s="58" t="str">
        <f>IF(ISERROR(VLOOKUP(Table7[[#This Row],[APPL_ID]],Sheet1!$C$2:$C$9,1,FALSE)),"","Y")</f>
        <v/>
      </c>
      <c r="D107" s="58" t="str">
        <f>IF(COUNTA(#REF!)&gt;0,"","Y")</f>
        <v/>
      </c>
      <c r="E107" t="s">
        <v>1531</v>
      </c>
      <c r="F107" t="s">
        <v>1532</v>
      </c>
      <c r="G107" t="s">
        <v>237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97.41</v>
      </c>
      <c r="N107">
        <v>83.72</v>
      </c>
      <c r="O107">
        <v>0</v>
      </c>
      <c r="P107">
        <v>0</v>
      </c>
      <c r="Q107">
        <v>0</v>
      </c>
      <c r="R107">
        <v>0</v>
      </c>
      <c r="S107">
        <v>0</v>
      </c>
    </row>
    <row r="108" spans="1:19" x14ac:dyDescent="0.25">
      <c r="A108" t="s">
        <v>234</v>
      </c>
      <c r="B108" t="str">
        <f>IF(ISERROR(VLOOKUP(Table7[[#This Row],[APPL_ID]],IO_Pre_14[APP_ID],1,FALSE)),"","Y")</f>
        <v>Y</v>
      </c>
      <c r="C108" s="58" t="str">
        <f>IF(ISERROR(VLOOKUP(Table7[[#This Row],[APPL_ID]],Sheet1!$C$2:$C$9,1,FALSE)),"","Y")</f>
        <v/>
      </c>
      <c r="D108" s="58" t="str">
        <f>IF(COUNTA(#REF!)&gt;0,"","Y")</f>
        <v/>
      </c>
      <c r="E108" t="s">
        <v>1531</v>
      </c>
      <c r="F108" t="s">
        <v>1532</v>
      </c>
      <c r="G108" t="s">
        <v>235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97.41</v>
      </c>
      <c r="N108">
        <v>83.72</v>
      </c>
      <c r="O108">
        <v>0</v>
      </c>
      <c r="P108">
        <v>0</v>
      </c>
      <c r="Q108">
        <v>0</v>
      </c>
      <c r="R108">
        <v>0</v>
      </c>
      <c r="S108">
        <v>0</v>
      </c>
    </row>
    <row r="109" spans="1:19" x14ac:dyDescent="0.25">
      <c r="A109" t="s">
        <v>72</v>
      </c>
      <c r="B109" t="str">
        <f>IF(ISERROR(VLOOKUP(Table7[[#This Row],[APPL_ID]],IO_Pre_14[APP_ID],1,FALSE)),"","Y")</f>
        <v>Y</v>
      </c>
      <c r="C109" s="58" t="str">
        <f>IF(ISERROR(VLOOKUP(Table7[[#This Row],[APPL_ID]],Sheet1!$C$2:$C$9,1,FALSE)),"","Y")</f>
        <v/>
      </c>
      <c r="D109" s="58" t="str">
        <f>IF(COUNTA(#REF!)&gt;0,"","Y")</f>
        <v/>
      </c>
      <c r="E109" t="s">
        <v>1531</v>
      </c>
      <c r="F109" t="s">
        <v>1533</v>
      </c>
      <c r="G109" t="s">
        <v>73</v>
      </c>
      <c r="H109">
        <v>0</v>
      </c>
      <c r="I109">
        <v>0</v>
      </c>
      <c r="J109">
        <v>19.7</v>
      </c>
      <c r="K109">
        <v>18.73</v>
      </c>
      <c r="L109">
        <v>32.200000000000003</v>
      </c>
      <c r="M109">
        <v>49.11</v>
      </c>
      <c r="N109">
        <v>61.6</v>
      </c>
      <c r="O109">
        <v>59.66</v>
      </c>
      <c r="P109">
        <v>0</v>
      </c>
      <c r="Q109">
        <v>0</v>
      </c>
      <c r="R109">
        <v>0</v>
      </c>
      <c r="S109">
        <v>0</v>
      </c>
    </row>
    <row r="110" spans="1:19" x14ac:dyDescent="0.25">
      <c r="A110" t="s">
        <v>84</v>
      </c>
      <c r="B110" t="str">
        <f>IF(ISERROR(VLOOKUP(Table7[[#This Row],[APPL_ID]],IO_Pre_14[APP_ID],1,FALSE)),"","Y")</f>
        <v>Y</v>
      </c>
      <c r="C110" s="58" t="str">
        <f>IF(ISERROR(VLOOKUP(Table7[[#This Row],[APPL_ID]],Sheet1!$C$2:$C$9,1,FALSE)),"","Y")</f>
        <v/>
      </c>
      <c r="D110" s="58" t="str">
        <f>IF(COUNTA(#REF!)&gt;0,"","Y")</f>
        <v/>
      </c>
      <c r="E110" t="s">
        <v>1531</v>
      </c>
      <c r="F110" t="s">
        <v>1533</v>
      </c>
      <c r="G110" t="s">
        <v>73</v>
      </c>
      <c r="H110">
        <v>0</v>
      </c>
      <c r="I110">
        <v>0</v>
      </c>
      <c r="J110">
        <v>0</v>
      </c>
      <c r="K110">
        <v>0</v>
      </c>
      <c r="L110">
        <v>34.619999999999997</v>
      </c>
      <c r="M110">
        <v>102.38</v>
      </c>
      <c r="N110">
        <v>59.3</v>
      </c>
      <c r="O110">
        <v>41.25</v>
      </c>
      <c r="P110">
        <v>0</v>
      </c>
      <c r="Q110">
        <v>0</v>
      </c>
      <c r="R110">
        <v>0</v>
      </c>
      <c r="S110">
        <v>0</v>
      </c>
    </row>
    <row r="111" spans="1:19" x14ac:dyDescent="0.25">
      <c r="A111" t="s">
        <v>251</v>
      </c>
      <c r="B111" t="str">
        <f>IF(ISERROR(VLOOKUP(Table7[[#This Row],[APPL_ID]],IO_Pre_14[APP_ID],1,FALSE)),"","Y")</f>
        <v>Y</v>
      </c>
      <c r="C111" s="58" t="str">
        <f>IF(ISERROR(VLOOKUP(Table7[[#This Row],[APPL_ID]],Sheet1!$C$2:$C$9,1,FALSE)),"","Y")</f>
        <v/>
      </c>
      <c r="D111" s="58" t="str">
        <f>IF(COUNTA(#REF!)&gt;0,"","Y")</f>
        <v/>
      </c>
      <c r="E111" t="s">
        <v>1531</v>
      </c>
      <c r="F111" t="s">
        <v>1533</v>
      </c>
      <c r="G111" t="s">
        <v>73</v>
      </c>
      <c r="H111">
        <v>0</v>
      </c>
      <c r="I111">
        <v>0</v>
      </c>
      <c r="J111">
        <v>0</v>
      </c>
      <c r="K111">
        <v>0</v>
      </c>
      <c r="L111">
        <v>76.89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</row>
    <row r="112" spans="1:19" x14ac:dyDescent="0.25">
      <c r="A112" t="s">
        <v>1234</v>
      </c>
      <c r="B112" t="str">
        <f>IF(ISERROR(VLOOKUP(Table7[[#This Row],[APPL_ID]],IO_Pre_14[APP_ID],1,FALSE)),"","Y")</f>
        <v>Y</v>
      </c>
      <c r="C112" s="58" t="str">
        <f>IF(ISERROR(VLOOKUP(Table7[[#This Row],[APPL_ID]],Sheet1!$C$2:$C$9,1,FALSE)),"","Y")</f>
        <v/>
      </c>
      <c r="D112" s="58" t="str">
        <f>IF(COUNTA(#REF!)&gt;0,"","Y")</f>
        <v/>
      </c>
      <c r="E112" t="s">
        <v>1531</v>
      </c>
      <c r="F112" t="s">
        <v>1533</v>
      </c>
      <c r="G112" t="s">
        <v>1235</v>
      </c>
      <c r="H112">
        <v>0</v>
      </c>
      <c r="I112">
        <v>0</v>
      </c>
      <c r="J112">
        <v>0</v>
      </c>
      <c r="K112">
        <v>192.9</v>
      </c>
      <c r="L112">
        <v>95.4</v>
      </c>
      <c r="M112">
        <v>58.83</v>
      </c>
      <c r="N112">
        <v>14.87</v>
      </c>
      <c r="O112">
        <v>77.709999999999994</v>
      </c>
      <c r="P112">
        <v>0</v>
      </c>
      <c r="Q112">
        <v>0</v>
      </c>
      <c r="R112">
        <v>0</v>
      </c>
      <c r="S112">
        <v>0</v>
      </c>
    </row>
    <row r="113" spans="1:19" x14ac:dyDescent="0.25">
      <c r="A113" t="s">
        <v>534</v>
      </c>
      <c r="B113" t="str">
        <f>IF(ISERROR(VLOOKUP(Table7[[#This Row],[APPL_ID]],IO_Pre_14[APP_ID],1,FALSE)),"","Y")</f>
        <v>Y</v>
      </c>
      <c r="C113" s="58" t="str">
        <f>IF(ISERROR(VLOOKUP(Table7[[#This Row],[APPL_ID]],Sheet1!$C$2:$C$9,1,FALSE)),"","Y")</f>
        <v/>
      </c>
      <c r="D113" s="58" t="str">
        <f>IF(COUNTA(#REF!)&gt;0,"","Y")</f>
        <v/>
      </c>
      <c r="E113" t="s">
        <v>1531</v>
      </c>
      <c r="F113" t="s">
        <v>1532</v>
      </c>
      <c r="G113" t="s">
        <v>535</v>
      </c>
      <c r="H113">
        <v>0</v>
      </c>
      <c r="I113">
        <v>0</v>
      </c>
      <c r="J113">
        <v>174.61</v>
      </c>
      <c r="K113">
        <v>209.45</v>
      </c>
      <c r="L113">
        <v>351.04500000000002</v>
      </c>
      <c r="M113">
        <v>378.06</v>
      </c>
      <c r="N113">
        <v>364.26</v>
      </c>
      <c r="O113">
        <v>254.15</v>
      </c>
      <c r="P113">
        <v>0</v>
      </c>
      <c r="Q113">
        <v>0</v>
      </c>
      <c r="R113">
        <v>0</v>
      </c>
      <c r="S113">
        <v>0</v>
      </c>
    </row>
    <row r="114" spans="1:19" x14ac:dyDescent="0.25">
      <c r="A114" t="s">
        <v>730</v>
      </c>
      <c r="B114" t="str">
        <f>IF(ISERROR(VLOOKUP(Table7[[#This Row],[APPL_ID]],IO_Pre_14[APP_ID],1,FALSE)),"","Y")</f>
        <v>Y</v>
      </c>
      <c r="C114" s="58" t="str">
        <f>IF(ISERROR(VLOOKUP(Table7[[#This Row],[APPL_ID]],Sheet1!$C$2:$C$9,1,FALSE)),"","Y")</f>
        <v/>
      </c>
      <c r="D114" s="58" t="str">
        <f>IF(COUNTA(#REF!)&gt;0,"","Y")</f>
        <v/>
      </c>
      <c r="E114" t="s">
        <v>1531</v>
      </c>
      <c r="F114" t="s">
        <v>1532</v>
      </c>
      <c r="G114" t="s">
        <v>731</v>
      </c>
      <c r="H114">
        <v>0</v>
      </c>
      <c r="I114">
        <v>0</v>
      </c>
      <c r="J114">
        <v>0</v>
      </c>
      <c r="K114">
        <v>108.92400000000001</v>
      </c>
      <c r="L114">
        <v>180.072</v>
      </c>
      <c r="M114">
        <v>246.768</v>
      </c>
      <c r="N114">
        <v>260.95699999999999</v>
      </c>
      <c r="O114">
        <v>0</v>
      </c>
      <c r="P114">
        <v>0</v>
      </c>
      <c r="Q114">
        <v>0</v>
      </c>
      <c r="R114">
        <v>0</v>
      </c>
      <c r="S114">
        <v>0</v>
      </c>
    </row>
    <row r="115" spans="1:19" x14ac:dyDescent="0.25">
      <c r="A115" t="s">
        <v>525</v>
      </c>
      <c r="B115" t="str">
        <f>IF(ISERROR(VLOOKUP(Table7[[#This Row],[APPL_ID]],IO_Pre_14[APP_ID],1,FALSE)),"","Y")</f>
        <v>Y</v>
      </c>
      <c r="C115" s="58" t="str">
        <f>IF(ISERROR(VLOOKUP(Table7[[#This Row],[APPL_ID]],Sheet1!$C$2:$C$9,1,FALSE)),"","Y")</f>
        <v/>
      </c>
      <c r="D115" s="58" t="str">
        <f>IF(COUNTA(#REF!)&gt;0,"","Y")</f>
        <v/>
      </c>
      <c r="E115" t="s">
        <v>1531</v>
      </c>
      <c r="F115" t="s">
        <v>1533</v>
      </c>
      <c r="G115" t="s">
        <v>520</v>
      </c>
      <c r="H115">
        <v>0</v>
      </c>
      <c r="I115">
        <v>0</v>
      </c>
      <c r="J115">
        <v>0</v>
      </c>
      <c r="K115">
        <v>0</v>
      </c>
      <c r="L115">
        <v>67.86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</row>
    <row r="116" spans="1:19" x14ac:dyDescent="0.25">
      <c r="A116" t="s">
        <v>588</v>
      </c>
      <c r="B116" t="str">
        <f>IF(ISERROR(VLOOKUP(Table7[[#This Row],[APPL_ID]],IO_Pre_14[APP_ID],1,FALSE)),"","Y")</f>
        <v>Y</v>
      </c>
      <c r="C116" s="58" t="str">
        <f>IF(ISERROR(VLOOKUP(Table7[[#This Row],[APPL_ID]],Sheet1!$C$2:$C$9,1,FALSE)),"","Y")</f>
        <v/>
      </c>
      <c r="D116" s="58" t="str">
        <f>IF(COUNTA(#REF!)&gt;0,"","Y")</f>
        <v/>
      </c>
      <c r="E116" t="s">
        <v>1531</v>
      </c>
      <c r="F116" t="s">
        <v>1532</v>
      </c>
      <c r="G116" t="s">
        <v>589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</row>
    <row r="117" spans="1:19" x14ac:dyDescent="0.25">
      <c r="A117" t="s">
        <v>700</v>
      </c>
      <c r="B117" t="str">
        <f>IF(ISERROR(VLOOKUP(Table7[[#This Row],[APPL_ID]],IO_Pre_14[APP_ID],1,FALSE)),"","Y")</f>
        <v>Y</v>
      </c>
      <c r="C117" s="58" t="str">
        <f>IF(ISERROR(VLOOKUP(Table7[[#This Row],[APPL_ID]],Sheet1!$C$2:$C$9,1,FALSE)),"","Y")</f>
        <v/>
      </c>
      <c r="D117" s="58" t="str">
        <f>IF(COUNTA(#REF!)&gt;0,"","Y")</f>
        <v/>
      </c>
      <c r="E117" t="s">
        <v>1531</v>
      </c>
      <c r="F117" t="s">
        <v>1533</v>
      </c>
      <c r="G117" t="s">
        <v>699</v>
      </c>
      <c r="H117">
        <v>52.16</v>
      </c>
      <c r="I117">
        <v>0</v>
      </c>
      <c r="J117">
        <v>0</v>
      </c>
      <c r="K117">
        <v>91.918999999999997</v>
      </c>
      <c r="L117">
        <v>169.697</v>
      </c>
      <c r="M117">
        <v>197.98</v>
      </c>
      <c r="N117">
        <v>205.05099999999999</v>
      </c>
      <c r="O117">
        <v>148.48500000000001</v>
      </c>
      <c r="P117">
        <v>0</v>
      </c>
      <c r="Q117">
        <v>0</v>
      </c>
      <c r="R117">
        <v>0</v>
      </c>
      <c r="S117">
        <v>0</v>
      </c>
    </row>
    <row r="118" spans="1:19" x14ac:dyDescent="0.25">
      <c r="A118" t="s">
        <v>782</v>
      </c>
      <c r="B118" t="str">
        <f>IF(ISERROR(VLOOKUP(Table7[[#This Row],[APPL_ID]],IO_Pre_14[APP_ID],1,FALSE)),"","Y")</f>
        <v>Y</v>
      </c>
      <c r="C118" s="58" t="str">
        <f>IF(ISERROR(VLOOKUP(Table7[[#This Row],[APPL_ID]],Sheet1!$C$2:$C$9,1,FALSE)),"","Y")</f>
        <v/>
      </c>
      <c r="D118" s="58" t="str">
        <f>IF(COUNTA(#REF!)&gt;0,"","Y")</f>
        <v/>
      </c>
      <c r="E118" t="s">
        <v>1531</v>
      </c>
      <c r="F118" t="s">
        <v>1533</v>
      </c>
      <c r="G118" t="s">
        <v>783</v>
      </c>
      <c r="H118">
        <v>0</v>
      </c>
      <c r="I118">
        <v>0</v>
      </c>
      <c r="J118">
        <v>0</v>
      </c>
      <c r="K118">
        <v>43.53</v>
      </c>
      <c r="L118">
        <v>49.53</v>
      </c>
      <c r="M118">
        <v>61.9</v>
      </c>
      <c r="N118">
        <v>59.5</v>
      </c>
      <c r="O118">
        <v>52.61</v>
      </c>
      <c r="P118">
        <v>0</v>
      </c>
      <c r="Q118">
        <v>0</v>
      </c>
      <c r="R118">
        <v>0</v>
      </c>
      <c r="S118">
        <v>0</v>
      </c>
    </row>
    <row r="119" spans="1:19" x14ac:dyDescent="0.25">
      <c r="A119" t="s">
        <v>399</v>
      </c>
      <c r="B119" t="str">
        <f>IF(ISERROR(VLOOKUP(Table7[[#This Row],[APPL_ID]],IO_Pre_14[APP_ID],1,FALSE)),"","Y")</f>
        <v>Y</v>
      </c>
      <c r="C119" s="58" t="str">
        <f>IF(ISERROR(VLOOKUP(Table7[[#This Row],[APPL_ID]],Sheet1!$C$2:$C$9,1,FALSE)),"","Y")</f>
        <v/>
      </c>
      <c r="D119" s="58" t="str">
        <f>IF(COUNTA(#REF!)&gt;0,"","Y")</f>
        <v/>
      </c>
      <c r="E119" t="s">
        <v>1531</v>
      </c>
      <c r="F119" t="s">
        <v>1532</v>
      </c>
      <c r="G119" t="s">
        <v>395</v>
      </c>
      <c r="H119">
        <v>0</v>
      </c>
      <c r="I119">
        <v>0</v>
      </c>
      <c r="J119">
        <v>0</v>
      </c>
      <c r="K119">
        <v>36.72</v>
      </c>
      <c r="L119">
        <v>47.58</v>
      </c>
      <c r="M119">
        <v>75.989999999999995</v>
      </c>
      <c r="N119">
        <v>82.4</v>
      </c>
      <c r="O119">
        <v>71.290000000000006</v>
      </c>
      <c r="P119">
        <v>0</v>
      </c>
      <c r="Q119">
        <v>0</v>
      </c>
      <c r="R119">
        <v>0</v>
      </c>
      <c r="S119">
        <v>0</v>
      </c>
    </row>
    <row r="120" spans="1:19" x14ac:dyDescent="0.25">
      <c r="A120" t="s">
        <v>157</v>
      </c>
      <c r="B120" t="str">
        <f>IF(ISERROR(VLOOKUP(Table7[[#This Row],[APPL_ID]],IO_Pre_14[APP_ID],1,FALSE)),"","Y")</f>
        <v>Y</v>
      </c>
      <c r="C120" s="58" t="str">
        <f>IF(ISERROR(VLOOKUP(Table7[[#This Row],[APPL_ID]],Sheet1!$C$2:$C$9,1,FALSE)),"","Y")</f>
        <v/>
      </c>
      <c r="D120" s="58" t="str">
        <f>IF(COUNTA(#REF!)&gt;0,"","Y")</f>
        <v/>
      </c>
      <c r="E120" t="s">
        <v>1531</v>
      </c>
      <c r="F120" t="s">
        <v>1532</v>
      </c>
      <c r="G120" t="s">
        <v>158</v>
      </c>
      <c r="H120">
        <v>0</v>
      </c>
      <c r="I120">
        <v>0</v>
      </c>
      <c r="J120">
        <v>264.47399999999999</v>
      </c>
      <c r="K120">
        <v>342.99</v>
      </c>
      <c r="L120">
        <v>419.53</v>
      </c>
      <c r="M120">
        <v>602.04999999999995</v>
      </c>
      <c r="N120">
        <v>592.73</v>
      </c>
      <c r="O120">
        <v>486.63</v>
      </c>
      <c r="P120">
        <v>0</v>
      </c>
      <c r="Q120">
        <v>0</v>
      </c>
      <c r="R120">
        <v>0</v>
      </c>
      <c r="S120">
        <v>0</v>
      </c>
    </row>
    <row r="121" spans="1:19" x14ac:dyDescent="0.25">
      <c r="A121" t="s">
        <v>1112</v>
      </c>
      <c r="B121" t="str">
        <f>IF(ISERROR(VLOOKUP(Table7[[#This Row],[APPL_ID]],IO_Pre_14[APP_ID],1,FALSE)),"","Y")</f>
        <v>Y</v>
      </c>
      <c r="C121" s="58" t="str">
        <f>IF(ISERROR(VLOOKUP(Table7[[#This Row],[APPL_ID]],Sheet1!$C$2:$C$9,1,FALSE)),"","Y")</f>
        <v/>
      </c>
      <c r="D121" s="58" t="str">
        <f>IF(COUNTA(#REF!)&gt;0,"","Y")</f>
        <v/>
      </c>
      <c r="E121" t="s">
        <v>1531</v>
      </c>
      <c r="F121" t="s">
        <v>1532</v>
      </c>
      <c r="G121" t="s">
        <v>1113</v>
      </c>
      <c r="H121">
        <v>21.16</v>
      </c>
      <c r="I121">
        <v>13.86</v>
      </c>
      <c r="J121">
        <v>37.39</v>
      </c>
      <c r="K121">
        <v>22.94</v>
      </c>
      <c r="L121">
        <v>29.97</v>
      </c>
      <c r="M121">
        <v>90.13</v>
      </c>
      <c r="N121">
        <v>103.31</v>
      </c>
      <c r="O121">
        <v>73.680000000000007</v>
      </c>
      <c r="P121">
        <v>0</v>
      </c>
      <c r="Q121">
        <v>0</v>
      </c>
      <c r="R121">
        <v>0</v>
      </c>
      <c r="S121">
        <v>0</v>
      </c>
    </row>
    <row r="122" spans="1:19" x14ac:dyDescent="0.25">
      <c r="A122" t="s">
        <v>131</v>
      </c>
      <c r="B122" t="str">
        <f>IF(ISERROR(VLOOKUP(Table7[[#This Row],[APPL_ID]],IO_Pre_14[APP_ID],1,FALSE)),"","Y")</f>
        <v>Y</v>
      </c>
      <c r="C122" s="58" t="str">
        <f>IF(ISERROR(VLOOKUP(Table7[[#This Row],[APPL_ID]],Sheet1!$C$2:$C$9,1,FALSE)),"","Y")</f>
        <v/>
      </c>
      <c r="D122" s="58" t="str">
        <f>IF(COUNTA(#REF!)&gt;0,"","Y")</f>
        <v/>
      </c>
      <c r="E122" t="s">
        <v>1531</v>
      </c>
      <c r="F122" t="s">
        <v>1533</v>
      </c>
      <c r="G122" t="s">
        <v>132</v>
      </c>
    </row>
    <row r="123" spans="1:19" x14ac:dyDescent="0.25">
      <c r="A123" t="s">
        <v>789</v>
      </c>
      <c r="B123" t="str">
        <f>IF(ISERROR(VLOOKUP(Table7[[#This Row],[APPL_ID]],IO_Pre_14[APP_ID],1,FALSE)),"","Y")</f>
        <v>Y</v>
      </c>
      <c r="C123" s="58" t="str">
        <f>IF(ISERROR(VLOOKUP(Table7[[#This Row],[APPL_ID]],Sheet1!$C$2:$C$9,1,FALSE)),"","Y")</f>
        <v/>
      </c>
      <c r="D123" s="58" t="str">
        <f>IF(COUNTA(#REF!)&gt;0,"","Y")</f>
        <v/>
      </c>
      <c r="E123" t="s">
        <v>1531</v>
      </c>
      <c r="F123" t="s">
        <v>1532</v>
      </c>
      <c r="G123" t="s">
        <v>719</v>
      </c>
      <c r="H123">
        <v>30.71</v>
      </c>
      <c r="I123">
        <v>20.11</v>
      </c>
      <c r="J123">
        <v>54.24</v>
      </c>
      <c r="K123">
        <v>33.29</v>
      </c>
      <c r="L123">
        <v>43.49</v>
      </c>
      <c r="M123">
        <v>130.77000000000001</v>
      </c>
      <c r="N123">
        <v>149.87</v>
      </c>
      <c r="O123">
        <v>106.91</v>
      </c>
      <c r="P123">
        <v>0</v>
      </c>
      <c r="Q123">
        <v>0</v>
      </c>
      <c r="R123">
        <v>0</v>
      </c>
      <c r="S123">
        <v>0</v>
      </c>
    </row>
    <row r="124" spans="1:19" x14ac:dyDescent="0.25">
      <c r="A124" t="s">
        <v>809</v>
      </c>
      <c r="B124" t="str">
        <f>IF(ISERROR(VLOOKUP(Table7[[#This Row],[APPL_ID]],IO_Pre_14[APP_ID],1,FALSE)),"","Y")</f>
        <v>Y</v>
      </c>
      <c r="C124" s="58" t="str">
        <f>IF(ISERROR(VLOOKUP(Table7[[#This Row],[APPL_ID]],Sheet1!$C$2:$C$9,1,FALSE)),"","Y")</f>
        <v/>
      </c>
      <c r="D124" s="58" t="str">
        <f>IF(COUNTA(#REF!)&gt;0,"","Y")</f>
        <v/>
      </c>
      <c r="E124" t="s">
        <v>1531</v>
      </c>
      <c r="F124" t="s">
        <v>1532</v>
      </c>
      <c r="G124" t="s">
        <v>719</v>
      </c>
      <c r="H124">
        <v>17.23</v>
      </c>
      <c r="I124">
        <v>22.82</v>
      </c>
      <c r="J124">
        <v>55.87</v>
      </c>
      <c r="K124">
        <v>61.39</v>
      </c>
      <c r="L124">
        <v>58.71</v>
      </c>
      <c r="M124">
        <v>86.99</v>
      </c>
      <c r="N124">
        <v>94.87</v>
      </c>
      <c r="O124">
        <v>74.61</v>
      </c>
      <c r="P124">
        <v>0</v>
      </c>
      <c r="Q124">
        <v>0</v>
      </c>
      <c r="R124">
        <v>0</v>
      </c>
      <c r="S124">
        <v>0</v>
      </c>
    </row>
    <row r="125" spans="1:19" x14ac:dyDescent="0.25">
      <c r="A125" t="s">
        <v>1387</v>
      </c>
      <c r="B125" t="str">
        <f>IF(ISERROR(VLOOKUP(Table7[[#This Row],[APPL_ID]],IO_Pre_14[APP_ID],1,FALSE)),"","Y")</f>
        <v>Y</v>
      </c>
      <c r="C125" s="58" t="str">
        <f>IF(ISERROR(VLOOKUP(Table7[[#This Row],[APPL_ID]],Sheet1!$C$2:$C$9,1,FALSE)),"","Y")</f>
        <v/>
      </c>
      <c r="D125" s="58" t="str">
        <f>IF(COUNTA(#REF!)&gt;0,"","Y")</f>
        <v/>
      </c>
      <c r="E125" t="s">
        <v>1531</v>
      </c>
      <c r="F125" t="s">
        <v>1532</v>
      </c>
      <c r="G125" t="s">
        <v>719</v>
      </c>
      <c r="H125">
        <v>29.75</v>
      </c>
      <c r="I125">
        <v>20.63</v>
      </c>
      <c r="J125">
        <v>55.07</v>
      </c>
      <c r="K125">
        <v>36.47</v>
      </c>
      <c r="L125">
        <v>45.52</v>
      </c>
      <c r="M125">
        <v>128.04</v>
      </c>
      <c r="N125">
        <v>146.27000000000001</v>
      </c>
      <c r="O125">
        <v>105.02</v>
      </c>
      <c r="P125">
        <v>0</v>
      </c>
      <c r="Q125">
        <v>0</v>
      </c>
      <c r="R125">
        <v>0</v>
      </c>
      <c r="S125">
        <v>0</v>
      </c>
    </row>
    <row r="126" spans="1:19" x14ac:dyDescent="0.25">
      <c r="A126" t="s">
        <v>894</v>
      </c>
      <c r="B126" t="str">
        <f>IF(ISERROR(VLOOKUP(Table7[[#This Row],[APPL_ID]],IO_Pre_14[APP_ID],1,FALSE)),"","Y")</f>
        <v>Y</v>
      </c>
      <c r="C126" s="58" t="str">
        <f>IF(ISERROR(VLOOKUP(Table7[[#This Row],[APPL_ID]],Sheet1!$C$2:$C$9,1,FALSE)),"","Y")</f>
        <v/>
      </c>
      <c r="D126" s="58" t="str">
        <f>IF(COUNTA(#REF!)&gt;0,"","Y")</f>
        <v/>
      </c>
      <c r="E126" t="s">
        <v>1531</v>
      </c>
      <c r="F126" t="s">
        <v>1532</v>
      </c>
      <c r="G126" t="s">
        <v>719</v>
      </c>
      <c r="H126">
        <v>33.36</v>
      </c>
      <c r="I126">
        <v>21.86</v>
      </c>
      <c r="J126">
        <v>58.93</v>
      </c>
      <c r="K126">
        <v>36.159999999999997</v>
      </c>
      <c r="L126">
        <v>47.24</v>
      </c>
      <c r="M126">
        <v>142.08000000000001</v>
      </c>
      <c r="N126">
        <v>162.82</v>
      </c>
      <c r="O126">
        <v>116.15</v>
      </c>
      <c r="P126">
        <v>0</v>
      </c>
      <c r="Q126">
        <v>0</v>
      </c>
      <c r="R126">
        <v>0</v>
      </c>
      <c r="S126">
        <v>0</v>
      </c>
    </row>
    <row r="127" spans="1:19" x14ac:dyDescent="0.25">
      <c r="A127" t="s">
        <v>917</v>
      </c>
      <c r="B127" t="str">
        <f>IF(ISERROR(VLOOKUP(Table7[[#This Row],[APPL_ID]],IO_Pre_14[APP_ID],1,FALSE)),"","Y")</f>
        <v>Y</v>
      </c>
      <c r="C127" s="58" t="str">
        <f>IF(ISERROR(VLOOKUP(Table7[[#This Row],[APPL_ID]],Sheet1!$C$2:$C$9,1,FALSE)),"","Y")</f>
        <v/>
      </c>
      <c r="D127" s="58" t="str">
        <f>IF(COUNTA(#REF!)&gt;0,"","Y")</f>
        <v/>
      </c>
      <c r="E127" t="s">
        <v>1531</v>
      </c>
      <c r="F127" t="s">
        <v>1532</v>
      </c>
      <c r="G127" t="s">
        <v>719</v>
      </c>
      <c r="H127">
        <v>17.07</v>
      </c>
      <c r="I127">
        <v>11.18</v>
      </c>
      <c r="J127">
        <v>30.16</v>
      </c>
      <c r="K127">
        <v>18.5</v>
      </c>
      <c r="L127">
        <v>24.17</v>
      </c>
      <c r="M127">
        <v>72.7</v>
      </c>
      <c r="N127">
        <v>83.31</v>
      </c>
      <c r="O127">
        <v>59.44</v>
      </c>
      <c r="P127">
        <v>0</v>
      </c>
      <c r="Q127">
        <v>0</v>
      </c>
      <c r="R127">
        <v>0</v>
      </c>
      <c r="S127">
        <v>0</v>
      </c>
    </row>
    <row r="128" spans="1:19" x14ac:dyDescent="0.25">
      <c r="A128" t="s">
        <v>846</v>
      </c>
      <c r="B128" t="str">
        <f>IF(ISERROR(VLOOKUP(Table7[[#This Row],[APPL_ID]],IO_Pre_14[APP_ID],1,FALSE)),"","Y")</f>
        <v>Y</v>
      </c>
      <c r="C128" s="58" t="str">
        <f>IF(ISERROR(VLOOKUP(Table7[[#This Row],[APPL_ID]],Sheet1!$C$2:$C$9,1,FALSE)),"","Y")</f>
        <v/>
      </c>
      <c r="D128" s="58" t="str">
        <f>IF(COUNTA(#REF!)&gt;0,"","Y")</f>
        <v/>
      </c>
      <c r="E128" t="s">
        <v>1531</v>
      </c>
      <c r="F128" t="s">
        <v>1532</v>
      </c>
      <c r="G128" t="s">
        <v>719</v>
      </c>
      <c r="H128">
        <v>15.72</v>
      </c>
      <c r="I128">
        <v>10.3</v>
      </c>
      <c r="J128">
        <v>27.76</v>
      </c>
      <c r="K128">
        <v>17.04</v>
      </c>
      <c r="L128">
        <v>22.26</v>
      </c>
      <c r="M128">
        <v>66.94</v>
      </c>
      <c r="N128">
        <v>76.709999999999994</v>
      </c>
      <c r="O128">
        <v>54.72</v>
      </c>
      <c r="P128">
        <v>0</v>
      </c>
      <c r="Q128">
        <v>0</v>
      </c>
      <c r="R128">
        <v>0</v>
      </c>
      <c r="S128">
        <v>0</v>
      </c>
    </row>
    <row r="129" spans="1:19" x14ac:dyDescent="0.25">
      <c r="A129" t="s">
        <v>924</v>
      </c>
      <c r="B129" t="str">
        <f>IF(ISERROR(VLOOKUP(Table7[[#This Row],[APPL_ID]],IO_Pre_14[APP_ID],1,FALSE)),"","Y")</f>
        <v>Y</v>
      </c>
      <c r="C129" s="58" t="str">
        <f>IF(ISERROR(VLOOKUP(Table7[[#This Row],[APPL_ID]],Sheet1!$C$2:$C$9,1,FALSE)),"","Y")</f>
        <v/>
      </c>
      <c r="D129" s="58" t="str">
        <f>IF(COUNTA(#REF!)&gt;0,"","Y")</f>
        <v/>
      </c>
      <c r="E129" t="s">
        <v>1531</v>
      </c>
      <c r="F129" t="s">
        <v>1532</v>
      </c>
      <c r="G129" t="s">
        <v>719</v>
      </c>
      <c r="H129">
        <v>25.82</v>
      </c>
      <c r="I129">
        <v>16.91</v>
      </c>
      <c r="J129">
        <v>45.61</v>
      </c>
      <c r="K129">
        <v>27.98</v>
      </c>
      <c r="L129">
        <v>36.56</v>
      </c>
      <c r="M129">
        <v>109.94</v>
      </c>
      <c r="N129">
        <v>125.99</v>
      </c>
      <c r="O129">
        <v>89.88</v>
      </c>
      <c r="P129">
        <v>0</v>
      </c>
      <c r="Q129">
        <v>0</v>
      </c>
      <c r="R129">
        <v>0</v>
      </c>
      <c r="S129">
        <v>0</v>
      </c>
    </row>
    <row r="130" spans="1:19" x14ac:dyDescent="0.25">
      <c r="A130" t="s">
        <v>931</v>
      </c>
      <c r="B130" t="str">
        <f>IF(ISERROR(VLOOKUP(Table7[[#This Row],[APPL_ID]],IO_Pre_14[APP_ID],1,FALSE)),"","Y")</f>
        <v>Y</v>
      </c>
      <c r="C130" s="58" t="str">
        <f>IF(ISERROR(VLOOKUP(Table7[[#This Row],[APPL_ID]],Sheet1!$C$2:$C$9,1,FALSE)),"","Y")</f>
        <v/>
      </c>
      <c r="D130" s="58" t="str">
        <f>IF(COUNTA(#REF!)&gt;0,"","Y")</f>
        <v/>
      </c>
      <c r="E130" t="s">
        <v>1531</v>
      </c>
      <c r="F130" t="s">
        <v>1532</v>
      </c>
      <c r="G130" t="s">
        <v>719</v>
      </c>
      <c r="H130">
        <v>18.59</v>
      </c>
      <c r="I130">
        <v>12.19</v>
      </c>
      <c r="J130">
        <v>32.85</v>
      </c>
      <c r="K130">
        <v>20.16</v>
      </c>
      <c r="L130">
        <v>26.33</v>
      </c>
      <c r="M130">
        <v>79.2</v>
      </c>
      <c r="N130">
        <v>90.77</v>
      </c>
      <c r="O130">
        <v>64.75</v>
      </c>
      <c r="P130">
        <v>0</v>
      </c>
      <c r="Q130">
        <v>0</v>
      </c>
      <c r="R130">
        <v>0</v>
      </c>
      <c r="S130">
        <v>0</v>
      </c>
    </row>
    <row r="131" spans="1:19" x14ac:dyDescent="0.25">
      <c r="A131" t="s">
        <v>1119</v>
      </c>
      <c r="B131" t="str">
        <f>IF(ISERROR(VLOOKUP(Table7[[#This Row],[APPL_ID]],IO_Pre_14[APP_ID],1,FALSE)),"","Y")</f>
        <v>Y</v>
      </c>
      <c r="C131" s="58" t="str">
        <f>IF(ISERROR(VLOOKUP(Table7[[#This Row],[APPL_ID]],Sheet1!$C$2:$C$9,1,FALSE)),"","Y")</f>
        <v/>
      </c>
      <c r="D131" s="58" t="str">
        <f>IF(COUNTA(#REF!)&gt;0,"","Y")</f>
        <v/>
      </c>
      <c r="E131" t="s">
        <v>1531</v>
      </c>
      <c r="F131" t="s">
        <v>1532</v>
      </c>
      <c r="G131" t="s">
        <v>1113</v>
      </c>
      <c r="H131">
        <v>39.35</v>
      </c>
      <c r="I131">
        <v>45.55</v>
      </c>
      <c r="J131">
        <v>104.57</v>
      </c>
      <c r="K131">
        <v>103.21</v>
      </c>
      <c r="L131">
        <v>102.11</v>
      </c>
      <c r="M131">
        <v>168.19</v>
      </c>
      <c r="N131">
        <v>180.42</v>
      </c>
      <c r="O131">
        <v>142.77000000000001</v>
      </c>
      <c r="P131">
        <v>0</v>
      </c>
      <c r="Q131">
        <v>0</v>
      </c>
      <c r="R131">
        <v>0</v>
      </c>
      <c r="S131">
        <v>0</v>
      </c>
    </row>
    <row r="132" spans="1:19" x14ac:dyDescent="0.25">
      <c r="A132" t="s">
        <v>444</v>
      </c>
      <c r="B132" t="str">
        <f>IF(ISERROR(VLOOKUP(Table7[[#This Row],[APPL_ID]],IO_Pre_14[APP_ID],1,FALSE)),"","Y")</f>
        <v>Y</v>
      </c>
      <c r="C132" s="58" t="str">
        <f>IF(ISERROR(VLOOKUP(Table7[[#This Row],[APPL_ID]],Sheet1!$C$2:$C$9,1,FALSE)),"","Y")</f>
        <v/>
      </c>
      <c r="D132" s="58" t="str">
        <f>IF(COUNTA(#REF!)&gt;0,"","Y")</f>
        <v/>
      </c>
      <c r="E132" t="s">
        <v>1531</v>
      </c>
      <c r="F132" t="s">
        <v>1533</v>
      </c>
      <c r="G132" t="s">
        <v>445</v>
      </c>
      <c r="H132">
        <v>0</v>
      </c>
      <c r="I132">
        <v>0</v>
      </c>
      <c r="J132">
        <v>37.99</v>
      </c>
      <c r="K132">
        <v>89.728999999999999</v>
      </c>
      <c r="L132">
        <v>90.316000000000003</v>
      </c>
      <c r="M132">
        <v>95.843000000000004</v>
      </c>
      <c r="N132">
        <v>95.843000000000004</v>
      </c>
      <c r="O132">
        <v>84.212000000000003</v>
      </c>
      <c r="P132">
        <v>0</v>
      </c>
      <c r="Q132">
        <v>0</v>
      </c>
      <c r="R132">
        <v>0</v>
      </c>
      <c r="S132">
        <v>0</v>
      </c>
    </row>
    <row r="133" spans="1:19" x14ac:dyDescent="0.25">
      <c r="A133" t="s">
        <v>449</v>
      </c>
      <c r="B133" t="str">
        <f>IF(ISERROR(VLOOKUP(Table7[[#This Row],[APPL_ID]],IO_Pre_14[APP_ID],1,FALSE)),"","Y")</f>
        <v>Y</v>
      </c>
      <c r="C133" s="58" t="str">
        <f>IF(ISERROR(VLOOKUP(Table7[[#This Row],[APPL_ID]],Sheet1!$C$2:$C$9,1,FALSE)),"","Y")</f>
        <v/>
      </c>
      <c r="D133" s="58" t="str">
        <f>IF(COUNTA(#REF!)&gt;0,"","Y")</f>
        <v/>
      </c>
      <c r="E133" t="s">
        <v>1531</v>
      </c>
      <c r="F133" t="s">
        <v>1533</v>
      </c>
      <c r="G133" t="s">
        <v>450</v>
      </c>
      <c r="H133">
        <v>0</v>
      </c>
      <c r="I133">
        <v>0</v>
      </c>
      <c r="J133">
        <v>0</v>
      </c>
      <c r="K133">
        <v>58.921999999999997</v>
      </c>
      <c r="L133">
        <v>73.650000000000006</v>
      </c>
      <c r="M133">
        <v>69.97</v>
      </c>
      <c r="N133">
        <v>69.97</v>
      </c>
      <c r="O133">
        <v>62.972999999999999</v>
      </c>
      <c r="P133">
        <v>0</v>
      </c>
      <c r="Q133">
        <v>0</v>
      </c>
      <c r="R133">
        <v>0</v>
      </c>
      <c r="S133">
        <v>0</v>
      </c>
    </row>
    <row r="134" spans="1:19" x14ac:dyDescent="0.25">
      <c r="A134" t="s">
        <v>1043</v>
      </c>
      <c r="B134" t="str">
        <f>IF(ISERROR(VLOOKUP(Table7[[#This Row],[APPL_ID]],IO_Pre_14[APP_ID],1,FALSE)),"","Y")</f>
        <v>Y</v>
      </c>
      <c r="C134" s="58" t="str">
        <f>IF(ISERROR(VLOOKUP(Table7[[#This Row],[APPL_ID]],Sheet1!$C$2:$C$9,1,FALSE)),"","Y")</f>
        <v/>
      </c>
      <c r="D134" s="58" t="str">
        <f>IF(COUNTA(#REF!)&gt;0,"","Y")</f>
        <v/>
      </c>
      <c r="E134" t="s">
        <v>1531</v>
      </c>
      <c r="F134" t="s">
        <v>1532</v>
      </c>
      <c r="G134" t="s">
        <v>1044</v>
      </c>
      <c r="H134">
        <v>27.32</v>
      </c>
      <c r="I134">
        <v>17.899999999999999</v>
      </c>
      <c r="J134">
        <v>48.27</v>
      </c>
      <c r="K134">
        <v>29.63</v>
      </c>
      <c r="L134">
        <v>38.69</v>
      </c>
      <c r="M134">
        <v>116.37</v>
      </c>
      <c r="N134">
        <v>133.37</v>
      </c>
      <c r="O134">
        <v>95.13</v>
      </c>
      <c r="P134">
        <v>0</v>
      </c>
      <c r="Q134">
        <v>0</v>
      </c>
      <c r="R134">
        <v>0</v>
      </c>
      <c r="S134">
        <v>0</v>
      </c>
    </row>
    <row r="135" spans="1:19" x14ac:dyDescent="0.25">
      <c r="A135" t="s">
        <v>995</v>
      </c>
      <c r="B135" t="str">
        <f>IF(ISERROR(VLOOKUP(Table7[[#This Row],[APPL_ID]],IO_Pre_14[APP_ID],1,FALSE)),"","Y")</f>
        <v>Y</v>
      </c>
      <c r="C135" s="58" t="str">
        <f>IF(ISERROR(VLOOKUP(Table7[[#This Row],[APPL_ID]],Sheet1!$C$2:$C$9,1,FALSE)),"","Y")</f>
        <v/>
      </c>
      <c r="D135" s="58" t="str">
        <f>IF(COUNTA(#REF!)&gt;0,"","Y")</f>
        <v/>
      </c>
      <c r="E135" t="s">
        <v>1531</v>
      </c>
      <c r="F135" t="s">
        <v>1532</v>
      </c>
      <c r="G135" t="s">
        <v>996</v>
      </c>
      <c r="H135">
        <v>0</v>
      </c>
      <c r="I135">
        <v>0</v>
      </c>
      <c r="J135">
        <v>58.44</v>
      </c>
      <c r="K135">
        <v>37.807000000000002</v>
      </c>
      <c r="L135">
        <v>100.63</v>
      </c>
      <c r="M135">
        <v>65.959999999999994</v>
      </c>
      <c r="N135">
        <v>65.959999999999994</v>
      </c>
      <c r="O135">
        <v>0</v>
      </c>
      <c r="P135">
        <v>0</v>
      </c>
      <c r="Q135">
        <v>0</v>
      </c>
      <c r="R135">
        <v>0</v>
      </c>
      <c r="S135">
        <v>0</v>
      </c>
    </row>
    <row r="136" spans="1:19" x14ac:dyDescent="0.25">
      <c r="A136" t="s">
        <v>1046</v>
      </c>
      <c r="B136" t="str">
        <f>IF(ISERROR(VLOOKUP(Table7[[#This Row],[APPL_ID]],IO_Pre_14[APP_ID],1,FALSE)),"","Y")</f>
        <v>Y</v>
      </c>
      <c r="C136" s="58" t="str">
        <f>IF(ISERROR(VLOOKUP(Table7[[#This Row],[APPL_ID]],Sheet1!$C$2:$C$9,1,FALSE)),"","Y")</f>
        <v/>
      </c>
      <c r="D136" s="58" t="str">
        <f>IF(COUNTA(#REF!)&gt;0,"","Y")</f>
        <v/>
      </c>
      <c r="E136" t="s">
        <v>1531</v>
      </c>
      <c r="F136" t="s">
        <v>1532</v>
      </c>
      <c r="G136" t="s">
        <v>1044</v>
      </c>
      <c r="H136">
        <v>20.62</v>
      </c>
      <c r="I136">
        <v>33.4</v>
      </c>
      <c r="J136">
        <v>71.709999999999994</v>
      </c>
      <c r="K136">
        <v>83.27</v>
      </c>
      <c r="L136">
        <v>75.88</v>
      </c>
      <c r="M136">
        <v>88.49</v>
      </c>
      <c r="N136">
        <v>88.98</v>
      </c>
      <c r="O136">
        <v>77.739999999999995</v>
      </c>
      <c r="P136">
        <v>0</v>
      </c>
      <c r="Q136">
        <v>0</v>
      </c>
      <c r="R136">
        <v>0</v>
      </c>
      <c r="S136">
        <v>0</v>
      </c>
    </row>
    <row r="137" spans="1:19" x14ac:dyDescent="0.25">
      <c r="A137" t="s">
        <v>1055</v>
      </c>
      <c r="B137" t="str">
        <f>IF(ISERROR(VLOOKUP(Table7[[#This Row],[APPL_ID]],IO_Pre_14[APP_ID],1,FALSE)),"","Y")</f>
        <v>Y</v>
      </c>
      <c r="C137" s="58" t="str">
        <f>IF(ISERROR(VLOOKUP(Table7[[#This Row],[APPL_ID]],Sheet1!$C$2:$C$9,1,FALSE)),"","Y")</f>
        <v/>
      </c>
      <c r="D137" s="58" t="str">
        <f>IF(COUNTA(#REF!)&gt;0,"","Y")</f>
        <v/>
      </c>
      <c r="E137" t="s">
        <v>1531</v>
      </c>
      <c r="F137" t="s">
        <v>1532</v>
      </c>
      <c r="G137" t="s">
        <v>1044</v>
      </c>
      <c r="H137">
        <v>11.32</v>
      </c>
      <c r="I137">
        <v>20.5</v>
      </c>
      <c r="J137">
        <v>48.84</v>
      </c>
      <c r="K137">
        <v>60.73</v>
      </c>
      <c r="L137">
        <v>54.95</v>
      </c>
      <c r="M137">
        <v>63.65</v>
      </c>
      <c r="N137">
        <v>67.47</v>
      </c>
      <c r="O137">
        <v>55.99</v>
      </c>
      <c r="P137">
        <v>0</v>
      </c>
      <c r="Q137">
        <v>0</v>
      </c>
      <c r="R137">
        <v>0</v>
      </c>
      <c r="S137">
        <v>0</v>
      </c>
    </row>
    <row r="138" spans="1:19" x14ac:dyDescent="0.25">
      <c r="A138" t="s">
        <v>1064</v>
      </c>
      <c r="B138" t="str">
        <f>IF(ISERROR(VLOOKUP(Table7[[#This Row],[APPL_ID]],IO_Pre_14[APP_ID],1,FALSE)),"","Y")</f>
        <v>Y</v>
      </c>
      <c r="C138" s="58" t="str">
        <f>IF(ISERROR(VLOOKUP(Table7[[#This Row],[APPL_ID]],Sheet1!$C$2:$C$9,1,FALSE)),"","Y")</f>
        <v/>
      </c>
      <c r="D138" s="58" t="str">
        <f>IF(COUNTA(#REF!)&gt;0,"","Y")</f>
        <v/>
      </c>
      <c r="E138" t="s">
        <v>1531</v>
      </c>
      <c r="F138" t="s">
        <v>1532</v>
      </c>
      <c r="G138" t="s">
        <v>1044</v>
      </c>
      <c r="H138">
        <v>12.56</v>
      </c>
      <c r="I138">
        <v>22.74</v>
      </c>
      <c r="J138">
        <v>54.19</v>
      </c>
      <c r="K138">
        <v>67.39</v>
      </c>
      <c r="L138">
        <v>60.98</v>
      </c>
      <c r="M138">
        <v>70.63</v>
      </c>
      <c r="N138">
        <v>74.88</v>
      </c>
      <c r="O138">
        <v>62.14</v>
      </c>
      <c r="P138">
        <v>0</v>
      </c>
      <c r="Q138">
        <v>0</v>
      </c>
      <c r="R138">
        <v>0</v>
      </c>
      <c r="S138">
        <v>0</v>
      </c>
    </row>
    <row r="139" spans="1:19" x14ac:dyDescent="0.25">
      <c r="A139" t="s">
        <v>1140</v>
      </c>
      <c r="B139" t="str">
        <f>IF(ISERROR(VLOOKUP(Table7[[#This Row],[APPL_ID]],IO_Pre_14[APP_ID],1,FALSE)),"","Y")</f>
        <v>Y</v>
      </c>
      <c r="C139" s="58" t="str">
        <f>IF(ISERROR(VLOOKUP(Table7[[#This Row],[APPL_ID]],Sheet1!$C$2:$C$9,1,FALSE)),"","Y")</f>
        <v/>
      </c>
      <c r="D139" s="58" t="str">
        <f>IF(COUNTA(#REF!)&gt;0,"","Y")</f>
        <v/>
      </c>
      <c r="E139" t="s">
        <v>1531</v>
      </c>
      <c r="F139" t="s">
        <v>1532</v>
      </c>
      <c r="G139" t="s">
        <v>1085</v>
      </c>
      <c r="H139">
        <v>16.899999999999999</v>
      </c>
      <c r="I139">
        <v>27.36</v>
      </c>
      <c r="J139">
        <v>34.76</v>
      </c>
      <c r="K139">
        <v>30.74</v>
      </c>
      <c r="L139">
        <v>24.3</v>
      </c>
      <c r="M139">
        <v>63.88</v>
      </c>
      <c r="N139">
        <v>60.54</v>
      </c>
      <c r="O139">
        <v>26.79</v>
      </c>
      <c r="P139">
        <v>0</v>
      </c>
      <c r="Q139">
        <v>0</v>
      </c>
      <c r="R139">
        <v>0</v>
      </c>
      <c r="S139">
        <v>0</v>
      </c>
    </row>
    <row r="140" spans="1:19" x14ac:dyDescent="0.25">
      <c r="A140" t="s">
        <v>1019</v>
      </c>
      <c r="B140" t="str">
        <f>IF(ISERROR(VLOOKUP(Table7[[#This Row],[APPL_ID]],IO_Pre_14[APP_ID],1,FALSE)),"","Y")</f>
        <v>Y</v>
      </c>
      <c r="C140" s="58" t="str">
        <f>IF(ISERROR(VLOOKUP(Table7[[#This Row],[APPL_ID]],Sheet1!$C$2:$C$9,1,FALSE)),"","Y")</f>
        <v/>
      </c>
      <c r="D140" s="58" t="str">
        <f>IF(COUNTA(#REF!)&gt;0,"","Y")</f>
        <v/>
      </c>
      <c r="E140" t="s">
        <v>1531</v>
      </c>
      <c r="F140" t="s">
        <v>1532</v>
      </c>
      <c r="G140" t="s">
        <v>936</v>
      </c>
      <c r="H140">
        <v>39.36</v>
      </c>
      <c r="I140">
        <v>25.79</v>
      </c>
      <c r="J140">
        <v>69.540000000000006</v>
      </c>
      <c r="K140">
        <v>42.68</v>
      </c>
      <c r="L140">
        <v>55.75</v>
      </c>
      <c r="M140">
        <v>167.64</v>
      </c>
      <c r="N140">
        <v>192.13</v>
      </c>
      <c r="O140">
        <v>137.05000000000001</v>
      </c>
      <c r="P140">
        <v>0</v>
      </c>
      <c r="Q140">
        <v>0</v>
      </c>
      <c r="R140">
        <v>0</v>
      </c>
      <c r="S140">
        <v>0</v>
      </c>
    </row>
    <row r="141" spans="1:19" x14ac:dyDescent="0.25">
      <c r="A141" t="s">
        <v>1084</v>
      </c>
      <c r="B141" t="str">
        <f>IF(ISERROR(VLOOKUP(Table7[[#This Row],[APPL_ID]],IO_Pre_14[APP_ID],1,FALSE)),"","Y")</f>
        <v>Y</v>
      </c>
      <c r="C141" s="58" t="str">
        <f>IF(ISERROR(VLOOKUP(Table7[[#This Row],[APPL_ID]],Sheet1!$C$2:$C$9,1,FALSE)),"","Y")</f>
        <v/>
      </c>
      <c r="D141" s="58" t="str">
        <f>IF(COUNTA(#REF!)&gt;0,"","Y")</f>
        <v/>
      </c>
      <c r="E141" t="s">
        <v>1531</v>
      </c>
      <c r="F141" t="s">
        <v>1532</v>
      </c>
      <c r="G141" t="s">
        <v>1085</v>
      </c>
      <c r="H141">
        <v>25.14</v>
      </c>
      <c r="I141">
        <v>40.71</v>
      </c>
      <c r="J141">
        <v>87.39</v>
      </c>
      <c r="K141">
        <v>101.48</v>
      </c>
      <c r="L141">
        <v>92.48</v>
      </c>
      <c r="M141">
        <v>107.82</v>
      </c>
      <c r="N141">
        <v>108.45</v>
      </c>
      <c r="O141">
        <v>94.74</v>
      </c>
      <c r="P141">
        <v>0</v>
      </c>
      <c r="Q141">
        <v>0</v>
      </c>
      <c r="R141">
        <v>0</v>
      </c>
      <c r="S141">
        <v>0</v>
      </c>
    </row>
    <row r="142" spans="1:19" x14ac:dyDescent="0.25">
      <c r="A142" t="s">
        <v>1399</v>
      </c>
      <c r="B142" t="str">
        <f>IF(ISERROR(VLOOKUP(Table7[[#This Row],[APPL_ID]],IO_Pre_14[APP_ID],1,FALSE)),"","Y")</f>
        <v>Y</v>
      </c>
      <c r="C142" s="58" t="str">
        <f>IF(ISERROR(VLOOKUP(Table7[[#This Row],[APPL_ID]],Sheet1!$C$2:$C$9,1,FALSE)),"","Y")</f>
        <v/>
      </c>
      <c r="D142" s="58" t="str">
        <f>IF(COUNTA(#REF!)&gt;0,"","Y")</f>
        <v/>
      </c>
      <c r="E142" t="s">
        <v>1531</v>
      </c>
      <c r="F142" t="s">
        <v>1533</v>
      </c>
      <c r="G142" t="s">
        <v>1400</v>
      </c>
      <c r="H142">
        <v>0</v>
      </c>
      <c r="I142">
        <v>0</v>
      </c>
      <c r="J142">
        <v>39.549999999999997</v>
      </c>
      <c r="K142">
        <v>58.9</v>
      </c>
      <c r="L142">
        <v>83.9</v>
      </c>
      <c r="M142">
        <v>140.16999999999999</v>
      </c>
      <c r="N142">
        <v>23.5</v>
      </c>
      <c r="O142">
        <v>107.11</v>
      </c>
      <c r="P142">
        <v>0</v>
      </c>
      <c r="Q142">
        <v>0</v>
      </c>
      <c r="R142">
        <v>0</v>
      </c>
      <c r="S142">
        <v>0</v>
      </c>
    </row>
    <row r="143" spans="1:19" x14ac:dyDescent="0.25">
      <c r="A143" t="s">
        <v>1007</v>
      </c>
      <c r="B143" t="str">
        <f>IF(ISERROR(VLOOKUP(Table7[[#This Row],[APPL_ID]],IO_Pre_14[APP_ID],1,FALSE)),"","Y")</f>
        <v>Y</v>
      </c>
      <c r="C143" s="58" t="str">
        <f>IF(ISERROR(VLOOKUP(Table7[[#This Row],[APPL_ID]],Sheet1!$C$2:$C$9,1,FALSE)),"","Y")</f>
        <v/>
      </c>
      <c r="D143" s="58" t="str">
        <f>IF(COUNTA(#REF!)&gt;0,"","Y")</f>
        <v/>
      </c>
      <c r="E143" t="s">
        <v>1531</v>
      </c>
      <c r="F143" t="s">
        <v>1532</v>
      </c>
      <c r="G143" t="s">
        <v>936</v>
      </c>
      <c r="H143">
        <v>17.07</v>
      </c>
      <c r="I143">
        <v>11.18</v>
      </c>
      <c r="J143">
        <v>30.16</v>
      </c>
      <c r="K143">
        <v>18.5</v>
      </c>
      <c r="L143">
        <v>24.17</v>
      </c>
      <c r="M143">
        <v>72.7</v>
      </c>
      <c r="N143">
        <v>83.31</v>
      </c>
      <c r="O143">
        <v>59.44</v>
      </c>
      <c r="P143">
        <v>0</v>
      </c>
      <c r="Q143">
        <v>0</v>
      </c>
      <c r="R143">
        <v>0</v>
      </c>
      <c r="S143">
        <v>0</v>
      </c>
    </row>
    <row r="144" spans="1:19" x14ac:dyDescent="0.25">
      <c r="A144" t="s">
        <v>1089</v>
      </c>
      <c r="B144" t="str">
        <f>IF(ISERROR(VLOOKUP(Table7[[#This Row],[APPL_ID]],IO_Pre_14[APP_ID],1,FALSE)),"","Y")</f>
        <v>Y</v>
      </c>
      <c r="C144" s="58" t="str">
        <f>IF(ISERROR(VLOOKUP(Table7[[#This Row],[APPL_ID]],Sheet1!$C$2:$C$9,1,FALSE)),"","Y")</f>
        <v/>
      </c>
      <c r="D144" s="58" t="str">
        <f>IF(COUNTA(#REF!)&gt;0,"","Y")</f>
        <v/>
      </c>
      <c r="E144" t="s">
        <v>1531</v>
      </c>
      <c r="F144" t="s">
        <v>1532</v>
      </c>
      <c r="G144" t="s">
        <v>1085</v>
      </c>
      <c r="H144">
        <v>17.75</v>
      </c>
      <c r="I144">
        <v>28.74</v>
      </c>
      <c r="J144">
        <v>36.51</v>
      </c>
      <c r="K144">
        <v>32.28</v>
      </c>
      <c r="L144">
        <v>25.52</v>
      </c>
      <c r="M144">
        <v>67.08</v>
      </c>
      <c r="N144">
        <v>63.59</v>
      </c>
      <c r="O144">
        <v>28.13</v>
      </c>
      <c r="P144">
        <v>0</v>
      </c>
      <c r="Q144">
        <v>0</v>
      </c>
      <c r="R144">
        <v>0</v>
      </c>
      <c r="S144">
        <v>0</v>
      </c>
    </row>
    <row r="145" spans="1:19" x14ac:dyDescent="0.25">
      <c r="A145" t="s">
        <v>1100</v>
      </c>
      <c r="B145" t="str">
        <f>IF(ISERROR(VLOOKUP(Table7[[#This Row],[APPL_ID]],IO_Pre_14[APP_ID],1,FALSE)),"","Y")</f>
        <v>Y</v>
      </c>
      <c r="C145" s="58" t="str">
        <f>IF(ISERROR(VLOOKUP(Table7[[#This Row],[APPL_ID]],Sheet1!$C$2:$C$9,1,FALSE)),"","Y")</f>
        <v/>
      </c>
      <c r="D145" s="58" t="str">
        <f>IF(COUNTA(#REF!)&gt;0,"","Y")</f>
        <v/>
      </c>
      <c r="E145" t="s">
        <v>1531</v>
      </c>
      <c r="F145" t="s">
        <v>1532</v>
      </c>
      <c r="G145" t="s">
        <v>1085</v>
      </c>
      <c r="H145">
        <v>26.02</v>
      </c>
      <c r="I145">
        <v>42.14</v>
      </c>
      <c r="J145">
        <v>90.47</v>
      </c>
      <c r="K145">
        <v>105.05</v>
      </c>
      <c r="L145">
        <v>95.73</v>
      </c>
      <c r="M145">
        <v>111.61</v>
      </c>
      <c r="N145">
        <v>112.26</v>
      </c>
      <c r="O145">
        <v>0</v>
      </c>
      <c r="P145">
        <v>0</v>
      </c>
      <c r="Q145">
        <v>0</v>
      </c>
      <c r="R145">
        <v>0</v>
      </c>
      <c r="S145">
        <v>0</v>
      </c>
    </row>
    <row r="146" spans="1:19" x14ac:dyDescent="0.25">
      <c r="A146" t="s">
        <v>1104</v>
      </c>
      <c r="B146" t="str">
        <f>IF(ISERROR(VLOOKUP(Table7[[#This Row],[APPL_ID]],IO_Pre_14[APP_ID],1,FALSE)),"","Y")</f>
        <v>Y</v>
      </c>
      <c r="C146" s="58" t="str">
        <f>IF(ISERROR(VLOOKUP(Table7[[#This Row],[APPL_ID]],Sheet1!$C$2:$C$9,1,FALSE)),"","Y")</f>
        <v/>
      </c>
      <c r="D146" s="58" t="str">
        <f>IF(COUNTA(#REF!)&gt;0,"","Y")</f>
        <v/>
      </c>
      <c r="E146" t="s">
        <v>1531</v>
      </c>
      <c r="F146" t="s">
        <v>1532</v>
      </c>
      <c r="G146" t="s">
        <v>1085</v>
      </c>
      <c r="H146">
        <v>23.54</v>
      </c>
      <c r="I146">
        <v>38.299999999999997</v>
      </c>
      <c r="J146">
        <v>82.67</v>
      </c>
      <c r="K146">
        <v>96.34</v>
      </c>
      <c r="L146">
        <v>87.75</v>
      </c>
      <c r="M146">
        <v>102.28</v>
      </c>
      <c r="N146">
        <v>103.17</v>
      </c>
      <c r="O146">
        <v>89.88</v>
      </c>
      <c r="P146">
        <v>0</v>
      </c>
      <c r="Q146">
        <v>0</v>
      </c>
      <c r="R146">
        <v>0</v>
      </c>
      <c r="S146">
        <v>0</v>
      </c>
    </row>
    <row r="147" spans="1:19" x14ac:dyDescent="0.25">
      <c r="A147" t="s">
        <v>1025</v>
      </c>
      <c r="B147" t="str">
        <f>IF(ISERROR(VLOOKUP(Table7[[#This Row],[APPL_ID]],IO_Pre_14[APP_ID],1,FALSE)),"","Y")</f>
        <v>Y</v>
      </c>
      <c r="C147" s="58" t="str">
        <f>IF(ISERROR(VLOOKUP(Table7[[#This Row],[APPL_ID]],Sheet1!$C$2:$C$9,1,FALSE)),"","Y")</f>
        <v/>
      </c>
      <c r="D147" s="58" t="str">
        <f>IF(COUNTA(#REF!)&gt;0,"","Y")</f>
        <v/>
      </c>
      <c r="E147" t="s">
        <v>1531</v>
      </c>
      <c r="F147" t="s">
        <v>1532</v>
      </c>
      <c r="G147" t="s">
        <v>936</v>
      </c>
      <c r="H147">
        <v>28.01</v>
      </c>
      <c r="I147">
        <v>21.77</v>
      </c>
      <c r="J147">
        <v>57.02</v>
      </c>
      <c r="K147">
        <v>43.02</v>
      </c>
      <c r="L147">
        <v>49.83</v>
      </c>
      <c r="M147">
        <v>123.32</v>
      </c>
      <c r="N147">
        <v>139.9</v>
      </c>
      <c r="O147">
        <v>101.85</v>
      </c>
      <c r="P147">
        <v>0</v>
      </c>
      <c r="Q147">
        <v>0</v>
      </c>
      <c r="R147">
        <v>0</v>
      </c>
      <c r="S147">
        <v>0</v>
      </c>
    </row>
    <row r="148" spans="1:19" x14ac:dyDescent="0.25">
      <c r="A148" t="s">
        <v>1110</v>
      </c>
      <c r="B148" t="str">
        <f>IF(ISERROR(VLOOKUP(Table7[[#This Row],[APPL_ID]],IO_Pre_14[APP_ID],1,FALSE)),"","Y")</f>
        <v>Y</v>
      </c>
      <c r="C148" s="58" t="str">
        <f>IF(ISERROR(VLOOKUP(Table7[[#This Row],[APPL_ID]],Sheet1!$C$2:$C$9,1,FALSE)),"","Y")</f>
        <v/>
      </c>
      <c r="D148" s="58" t="str">
        <f>IF(COUNTA(#REF!)&gt;0,"","Y")</f>
        <v/>
      </c>
      <c r="E148" t="s">
        <v>1531</v>
      </c>
      <c r="F148" t="s">
        <v>1532</v>
      </c>
      <c r="G148" t="s">
        <v>1085</v>
      </c>
      <c r="H148">
        <v>23.54</v>
      </c>
      <c r="I148">
        <v>38.299999999999997</v>
      </c>
      <c r="J148">
        <v>82.67</v>
      </c>
      <c r="K148">
        <v>96.34</v>
      </c>
      <c r="L148">
        <v>87.75</v>
      </c>
      <c r="M148">
        <v>102.28</v>
      </c>
      <c r="N148">
        <v>103.17</v>
      </c>
      <c r="O148">
        <v>89.88</v>
      </c>
      <c r="P148">
        <v>0</v>
      </c>
      <c r="Q148">
        <v>0</v>
      </c>
      <c r="R148">
        <v>0</v>
      </c>
      <c r="S148">
        <v>0</v>
      </c>
    </row>
    <row r="149" spans="1:19" x14ac:dyDescent="0.25">
      <c r="A149" t="s">
        <v>1039</v>
      </c>
      <c r="B149" t="str">
        <f>IF(ISERROR(VLOOKUP(Table7[[#This Row],[APPL_ID]],IO_Pre_14[APP_ID],1,FALSE)),"","Y")</f>
        <v>Y</v>
      </c>
      <c r="C149" s="58" t="str">
        <f>IF(ISERROR(VLOOKUP(Table7[[#This Row],[APPL_ID]],Sheet1!$C$2:$C$9,1,FALSE)),"","Y")</f>
        <v/>
      </c>
      <c r="D149" s="58" t="str">
        <f>IF(COUNTA(#REF!)&gt;0,"","Y")</f>
        <v/>
      </c>
      <c r="E149" t="s">
        <v>1531</v>
      </c>
      <c r="F149" t="s">
        <v>1532</v>
      </c>
      <c r="G149" t="s">
        <v>936</v>
      </c>
      <c r="H149">
        <v>2.68</v>
      </c>
      <c r="I149">
        <v>4.8600000000000003</v>
      </c>
      <c r="J149">
        <v>11.57</v>
      </c>
      <c r="K149">
        <v>14.39</v>
      </c>
      <c r="L149">
        <v>13.02</v>
      </c>
      <c r="M149">
        <v>15.08</v>
      </c>
      <c r="N149">
        <v>15.98</v>
      </c>
      <c r="O149">
        <v>13.27</v>
      </c>
      <c r="P149">
        <v>0</v>
      </c>
      <c r="Q149">
        <v>0</v>
      </c>
      <c r="R149">
        <v>0</v>
      </c>
      <c r="S149">
        <v>0</v>
      </c>
    </row>
    <row r="150" spans="1:19" x14ac:dyDescent="0.25">
      <c r="A150" t="s">
        <v>1045</v>
      </c>
      <c r="B150" t="str">
        <f>IF(ISERROR(VLOOKUP(Table7[[#This Row],[APPL_ID]],IO_Pre_14[APP_ID],1,FALSE)),"","Y")</f>
        <v>Y</v>
      </c>
      <c r="C150" s="58" t="str">
        <f>IF(ISERROR(VLOOKUP(Table7[[#This Row],[APPL_ID]],Sheet1!$C$2:$C$9,1,FALSE)),"","Y")</f>
        <v/>
      </c>
      <c r="D150" s="58" t="str">
        <f>IF(COUNTA(#REF!)&gt;0,"","Y")</f>
        <v/>
      </c>
      <c r="E150" t="s">
        <v>1531</v>
      </c>
      <c r="F150" t="s">
        <v>1532</v>
      </c>
      <c r="G150" t="s">
        <v>936</v>
      </c>
      <c r="H150">
        <v>15.67</v>
      </c>
      <c r="I150">
        <v>11.18</v>
      </c>
      <c r="J150">
        <v>29.7</v>
      </c>
      <c r="K150">
        <v>20.37</v>
      </c>
      <c r="L150">
        <v>19.510000000000002</v>
      </c>
      <c r="M150">
        <v>67.819999999999993</v>
      </c>
      <c r="N150">
        <v>77.349999999999994</v>
      </c>
      <c r="O150">
        <v>55.72</v>
      </c>
      <c r="P150">
        <v>0</v>
      </c>
      <c r="Q150">
        <v>0</v>
      </c>
      <c r="R150">
        <v>0</v>
      </c>
      <c r="S150">
        <v>0</v>
      </c>
    </row>
    <row r="151" spans="1:19" x14ac:dyDescent="0.25">
      <c r="A151" t="s">
        <v>940</v>
      </c>
      <c r="B151" t="str">
        <f>IF(ISERROR(VLOOKUP(Table7[[#This Row],[APPL_ID]],IO_Pre_14[APP_ID],1,FALSE)),"","Y")</f>
        <v>Y</v>
      </c>
      <c r="C151" s="58" t="str">
        <f>IF(ISERROR(VLOOKUP(Table7[[#This Row],[APPL_ID]],Sheet1!$C$2:$C$9,1,FALSE)),"","Y")</f>
        <v/>
      </c>
      <c r="D151" s="58" t="str">
        <f>IF(COUNTA(#REF!)&gt;0,"","Y")</f>
        <v/>
      </c>
      <c r="E151" t="s">
        <v>1531</v>
      </c>
      <c r="F151" t="s">
        <v>1532</v>
      </c>
      <c r="G151" t="s">
        <v>936</v>
      </c>
      <c r="H151">
        <v>9.17</v>
      </c>
      <c r="I151">
        <v>16.61</v>
      </c>
      <c r="J151">
        <v>39.57</v>
      </c>
      <c r="K151">
        <v>49.2</v>
      </c>
      <c r="L151">
        <v>44.51</v>
      </c>
      <c r="M151">
        <v>51.56</v>
      </c>
      <c r="N151">
        <v>54.66</v>
      </c>
      <c r="O151">
        <v>45.36</v>
      </c>
      <c r="P151">
        <v>0</v>
      </c>
      <c r="Q151">
        <v>0</v>
      </c>
      <c r="R151">
        <v>0</v>
      </c>
      <c r="S151">
        <v>0</v>
      </c>
    </row>
    <row r="152" spans="1:19" x14ac:dyDescent="0.25">
      <c r="A152" t="s">
        <v>1250</v>
      </c>
      <c r="B152" t="str">
        <f>IF(ISERROR(VLOOKUP(Table7[[#This Row],[APPL_ID]],IO_Pre_14[APP_ID],1,FALSE)),"","Y")</f>
        <v>Y</v>
      </c>
      <c r="C152" s="58" t="str">
        <f>IF(ISERROR(VLOOKUP(Table7[[#This Row],[APPL_ID]],Sheet1!$C$2:$C$9,1,FALSE)),"","Y")</f>
        <v/>
      </c>
      <c r="D152" s="58" t="str">
        <f>IF(COUNTA(#REF!)&gt;0,"","Y")</f>
        <v/>
      </c>
      <c r="E152" t="s">
        <v>1531</v>
      </c>
      <c r="F152" t="s">
        <v>1533</v>
      </c>
      <c r="G152" t="s">
        <v>1251</v>
      </c>
      <c r="H152">
        <v>0</v>
      </c>
      <c r="I152">
        <v>0</v>
      </c>
      <c r="J152">
        <v>40.65</v>
      </c>
      <c r="K152">
        <v>433.7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</row>
    <row r="153" spans="1:19" x14ac:dyDescent="0.25">
      <c r="A153" t="s">
        <v>1164</v>
      </c>
      <c r="B153" t="str">
        <f>IF(ISERROR(VLOOKUP(Table7[[#This Row],[APPL_ID]],IO_Pre_14[APP_ID],1,FALSE)),"","Y")</f>
        <v>Y</v>
      </c>
      <c r="C153" s="58" t="str">
        <f>IF(ISERROR(VLOOKUP(Table7[[#This Row],[APPL_ID]],Sheet1!$C$2:$C$9,1,FALSE)),"","Y")</f>
        <v/>
      </c>
      <c r="D153" s="58" t="str">
        <f>IF(COUNTA(#REF!)&gt;0,"","Y")</f>
        <v/>
      </c>
      <c r="E153" t="s">
        <v>1531</v>
      </c>
      <c r="F153" t="s">
        <v>1532</v>
      </c>
      <c r="G153" t="s">
        <v>936</v>
      </c>
      <c r="H153">
        <v>28.94</v>
      </c>
      <c r="I153">
        <v>18.96</v>
      </c>
      <c r="J153">
        <v>51.12</v>
      </c>
      <c r="K153">
        <v>31.37</v>
      </c>
      <c r="L153">
        <v>40.98</v>
      </c>
      <c r="M153">
        <v>123.24</v>
      </c>
      <c r="N153">
        <v>141.24</v>
      </c>
      <c r="O153">
        <v>100.74</v>
      </c>
      <c r="P153">
        <v>0</v>
      </c>
      <c r="Q153">
        <v>0</v>
      </c>
      <c r="R153">
        <v>0</v>
      </c>
      <c r="S153">
        <v>0</v>
      </c>
    </row>
    <row r="154" spans="1:19" x14ac:dyDescent="0.25">
      <c r="A154" t="s">
        <v>1168</v>
      </c>
      <c r="B154" t="str">
        <f>IF(ISERROR(VLOOKUP(Table7[[#This Row],[APPL_ID]],IO_Pre_14[APP_ID],1,FALSE)),"","Y")</f>
        <v>Y</v>
      </c>
      <c r="C154" s="58" t="str">
        <f>IF(ISERROR(VLOOKUP(Table7[[#This Row],[APPL_ID]],Sheet1!$C$2:$C$9,1,FALSE)),"","Y")</f>
        <v/>
      </c>
      <c r="D154" s="58" t="str">
        <f>IF(COUNTA(#REF!)&gt;0,"","Y")</f>
        <v/>
      </c>
      <c r="E154" t="s">
        <v>1531</v>
      </c>
      <c r="F154" t="s">
        <v>1532</v>
      </c>
      <c r="G154" t="s">
        <v>936</v>
      </c>
      <c r="H154">
        <v>29.13</v>
      </c>
      <c r="I154">
        <v>19.079999999999998</v>
      </c>
      <c r="J154">
        <v>51.45</v>
      </c>
      <c r="K154">
        <v>31.58</v>
      </c>
      <c r="L154">
        <v>41.25</v>
      </c>
      <c r="M154">
        <v>124.05</v>
      </c>
      <c r="N154">
        <v>142.16999999999999</v>
      </c>
      <c r="O154">
        <v>101.41</v>
      </c>
      <c r="P154">
        <v>0</v>
      </c>
      <c r="Q154">
        <v>0</v>
      </c>
      <c r="R154">
        <v>0</v>
      </c>
      <c r="S154">
        <v>0</v>
      </c>
    </row>
    <row r="155" spans="1:19" x14ac:dyDescent="0.25">
      <c r="A155" t="s">
        <v>313</v>
      </c>
      <c r="B155" t="str">
        <f>IF(ISERROR(VLOOKUP(Table7[[#This Row],[APPL_ID]],IO_Pre_14[APP_ID],1,FALSE)),"","Y")</f>
        <v>Y</v>
      </c>
      <c r="C155" s="58" t="str">
        <f>IF(ISERROR(VLOOKUP(Table7[[#This Row],[APPL_ID]],Sheet1!$C$2:$C$9,1,FALSE)),"","Y")</f>
        <v/>
      </c>
      <c r="D155" s="58" t="str">
        <f>IF(COUNTA(#REF!)&gt;0,"","Y")</f>
        <v/>
      </c>
      <c r="E155" t="s">
        <v>1531</v>
      </c>
      <c r="F155" t="s">
        <v>1532</v>
      </c>
      <c r="G155" t="s">
        <v>314</v>
      </c>
      <c r="H155">
        <v>0</v>
      </c>
      <c r="I155">
        <v>0</v>
      </c>
      <c r="J155">
        <v>186.76</v>
      </c>
      <c r="K155">
        <v>164.46</v>
      </c>
      <c r="L155">
        <v>0</v>
      </c>
      <c r="M155">
        <v>39.64</v>
      </c>
      <c r="N155">
        <v>113.34</v>
      </c>
      <c r="O155">
        <v>54.08</v>
      </c>
      <c r="P155">
        <v>0</v>
      </c>
      <c r="Q155">
        <v>0</v>
      </c>
      <c r="R155">
        <v>0</v>
      </c>
      <c r="S155">
        <v>0</v>
      </c>
    </row>
    <row r="156" spans="1:19" x14ac:dyDescent="0.25">
      <c r="A156" t="s">
        <v>682</v>
      </c>
      <c r="B156" t="str">
        <f>IF(ISERROR(VLOOKUP(Table7[[#This Row],[APPL_ID]],IO_Pre_14[APP_ID],1,FALSE)),"","Y")</f>
        <v>Y</v>
      </c>
      <c r="C156" s="58" t="str">
        <f>IF(ISERROR(VLOOKUP(Table7[[#This Row],[APPL_ID]],Sheet1!$C$2:$C$9,1,FALSE)),"","Y")</f>
        <v/>
      </c>
      <c r="D156" s="58" t="str">
        <f>IF(COUNTA(#REF!)&gt;0,"","Y")</f>
        <v/>
      </c>
      <c r="E156" t="s">
        <v>1531</v>
      </c>
      <c r="F156" t="s">
        <v>1533</v>
      </c>
      <c r="G156" t="s">
        <v>683</v>
      </c>
      <c r="H156">
        <v>32.53</v>
      </c>
      <c r="I156">
        <v>0</v>
      </c>
      <c r="J156">
        <v>0</v>
      </c>
      <c r="K156">
        <v>0</v>
      </c>
      <c r="L156">
        <v>67.171999999999997</v>
      </c>
      <c r="M156">
        <v>95.45</v>
      </c>
      <c r="N156">
        <v>98.99</v>
      </c>
      <c r="O156">
        <v>67.171999999999997</v>
      </c>
      <c r="P156">
        <v>0</v>
      </c>
      <c r="Q156">
        <v>0</v>
      </c>
      <c r="R156">
        <v>0</v>
      </c>
      <c r="S156">
        <v>0</v>
      </c>
    </row>
    <row r="157" spans="1:19" x14ac:dyDescent="0.25">
      <c r="A157" t="s">
        <v>334</v>
      </c>
      <c r="B157" t="str">
        <f>IF(ISERROR(VLOOKUP(Table7[[#This Row],[APPL_ID]],IO_Pre_14[APP_ID],1,FALSE)),"","Y")</f>
        <v>Y</v>
      </c>
      <c r="C157" s="58" t="str">
        <f>IF(ISERROR(VLOOKUP(Table7[[#This Row],[APPL_ID]],Sheet1!$C$2:$C$9,1,FALSE)),"","Y")</f>
        <v/>
      </c>
      <c r="D157" s="58" t="str">
        <f>IF(COUNTA(#REF!)&gt;0,"","Y")</f>
        <v/>
      </c>
      <c r="E157" t="s">
        <v>1531</v>
      </c>
      <c r="F157" t="s">
        <v>1532</v>
      </c>
      <c r="G157" t="s">
        <v>314</v>
      </c>
      <c r="H157">
        <v>0</v>
      </c>
      <c r="I157">
        <v>22.19</v>
      </c>
      <c r="J157">
        <v>143.34</v>
      </c>
      <c r="K157">
        <v>177.77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</row>
    <row r="158" spans="1:19" x14ac:dyDescent="0.25">
      <c r="A158" t="s">
        <v>1410</v>
      </c>
      <c r="B158" t="str">
        <f>IF(ISERROR(VLOOKUP(Table7[[#This Row],[APPL_ID]],IO_Pre_14[APP_ID],1,FALSE)),"","Y")</f>
        <v>Y</v>
      </c>
      <c r="C158" s="58" t="str">
        <f>IF(ISERROR(VLOOKUP(Table7[[#This Row],[APPL_ID]],Sheet1!$C$2:$C$9,1,FALSE)),"","Y")</f>
        <v/>
      </c>
      <c r="D158" s="58" t="str">
        <f>IF(COUNTA(#REF!)&gt;0,"","Y")</f>
        <v/>
      </c>
      <c r="E158" t="s">
        <v>1531</v>
      </c>
      <c r="F158" t="s">
        <v>1533</v>
      </c>
      <c r="G158" t="s">
        <v>1411</v>
      </c>
      <c r="H158">
        <v>0</v>
      </c>
      <c r="I158">
        <v>0</v>
      </c>
      <c r="J158">
        <v>0</v>
      </c>
      <c r="K158">
        <v>51.1</v>
      </c>
      <c r="L158">
        <v>51.9</v>
      </c>
      <c r="M158">
        <v>55.93</v>
      </c>
      <c r="N158">
        <v>8.8800000000000008</v>
      </c>
      <c r="O158">
        <v>72.25</v>
      </c>
      <c r="P158">
        <v>0</v>
      </c>
      <c r="Q158">
        <v>0</v>
      </c>
      <c r="R158">
        <v>0</v>
      </c>
      <c r="S158">
        <v>0</v>
      </c>
    </row>
    <row r="159" spans="1:19" x14ac:dyDescent="0.25">
      <c r="A159" t="s">
        <v>421</v>
      </c>
      <c r="B159" t="str">
        <f>IF(ISERROR(VLOOKUP(Table7[[#This Row],[APPL_ID]],IO_Pre_14[APP_ID],1,FALSE)),"","Y")</f>
        <v>Y</v>
      </c>
      <c r="C159" s="58" t="str">
        <f>IF(ISERROR(VLOOKUP(Table7[[#This Row],[APPL_ID]],Sheet1!$C$2:$C$9,1,FALSE)),"","Y")</f>
        <v/>
      </c>
      <c r="D159" s="58" t="str">
        <f>IF(COUNTA(#REF!)&gt;0,"","Y")</f>
        <v/>
      </c>
      <c r="E159" t="s">
        <v>1531</v>
      </c>
      <c r="F159" t="s">
        <v>1533</v>
      </c>
      <c r="G159" t="s">
        <v>422</v>
      </c>
      <c r="H159">
        <v>0</v>
      </c>
      <c r="I159">
        <v>0</v>
      </c>
      <c r="J159">
        <v>0</v>
      </c>
      <c r="K159">
        <v>39.619999999999997</v>
      </c>
      <c r="L159">
        <v>49.21</v>
      </c>
      <c r="M159">
        <v>126.56</v>
      </c>
      <c r="N159">
        <v>69.510000000000005</v>
      </c>
      <c r="O159">
        <v>52.82</v>
      </c>
      <c r="P159">
        <v>0</v>
      </c>
      <c r="Q159">
        <v>0</v>
      </c>
      <c r="R159">
        <v>0</v>
      </c>
      <c r="S159">
        <v>0</v>
      </c>
    </row>
    <row r="160" spans="1:19" x14ac:dyDescent="0.25">
      <c r="A160" t="s">
        <v>154</v>
      </c>
      <c r="B160" t="str">
        <f>IF(ISERROR(VLOOKUP(Table7[[#This Row],[APPL_ID]],IO_Pre_14[APP_ID],1,FALSE)),"","Y")</f>
        <v>Y</v>
      </c>
      <c r="C160" s="58" t="str">
        <f>IF(ISERROR(VLOOKUP(Table7[[#This Row],[APPL_ID]],Sheet1!$C$2:$C$9,1,FALSE)),"","Y")</f>
        <v/>
      </c>
      <c r="D160" s="58" t="str">
        <f>IF(COUNTA(#REF!)&gt;0,"","Y")</f>
        <v/>
      </c>
      <c r="E160" t="s">
        <v>1531</v>
      </c>
      <c r="F160" t="s">
        <v>1532</v>
      </c>
      <c r="G160" t="s">
        <v>155</v>
      </c>
      <c r="H160">
        <v>0</v>
      </c>
      <c r="I160">
        <v>0</v>
      </c>
      <c r="J160">
        <v>26.11</v>
      </c>
      <c r="K160">
        <v>33.21</v>
      </c>
      <c r="L160">
        <v>85.97</v>
      </c>
      <c r="M160">
        <v>124.27</v>
      </c>
      <c r="N160">
        <v>130.30000000000001</v>
      </c>
      <c r="O160">
        <v>118.3</v>
      </c>
      <c r="P160">
        <v>0</v>
      </c>
      <c r="Q160">
        <v>0</v>
      </c>
      <c r="R160">
        <v>0</v>
      </c>
      <c r="S160">
        <v>0</v>
      </c>
    </row>
    <row r="161" spans="1:19" x14ac:dyDescent="0.25">
      <c r="A161" t="s">
        <v>163</v>
      </c>
      <c r="B161" t="str">
        <f>IF(ISERROR(VLOOKUP(Table7[[#This Row],[APPL_ID]],IO_Pre_14[APP_ID],1,FALSE)),"","Y")</f>
        <v>Y</v>
      </c>
      <c r="C161" s="58" t="str">
        <f>IF(ISERROR(VLOOKUP(Table7[[#This Row],[APPL_ID]],Sheet1!$C$2:$C$9,1,FALSE)),"","Y")</f>
        <v/>
      </c>
      <c r="D161" s="58" t="str">
        <f>IF(COUNTA(#REF!)&gt;0,"","Y")</f>
        <v/>
      </c>
      <c r="E161" t="s">
        <v>1531</v>
      </c>
      <c r="F161" t="s">
        <v>1532</v>
      </c>
      <c r="G161" t="s">
        <v>155</v>
      </c>
      <c r="H161">
        <v>0</v>
      </c>
      <c r="I161">
        <v>0</v>
      </c>
      <c r="J161">
        <v>48.13</v>
      </c>
      <c r="K161">
        <v>59.32</v>
      </c>
      <c r="L161">
        <v>153.9</v>
      </c>
      <c r="M161">
        <v>218.97</v>
      </c>
      <c r="N161">
        <v>231.41</v>
      </c>
      <c r="O161">
        <v>208.6</v>
      </c>
      <c r="P161">
        <v>0</v>
      </c>
      <c r="Q161">
        <v>0</v>
      </c>
      <c r="R161">
        <v>0</v>
      </c>
      <c r="S161">
        <v>0</v>
      </c>
    </row>
    <row r="162" spans="1:19" x14ac:dyDescent="0.25">
      <c r="A162" t="s">
        <v>204</v>
      </c>
      <c r="B162" t="str">
        <f>IF(ISERROR(VLOOKUP(Table7[[#This Row],[APPL_ID]],IO_Pre_14[APP_ID],1,FALSE)),"","Y")</f>
        <v>Y</v>
      </c>
      <c r="C162" s="58" t="str">
        <f>IF(ISERROR(VLOOKUP(Table7[[#This Row],[APPL_ID]],Sheet1!$C$2:$C$9,1,FALSE)),"","Y")</f>
        <v/>
      </c>
      <c r="D162" s="58" t="str">
        <f>IF(COUNTA(#REF!)&gt;0,"","Y")</f>
        <v/>
      </c>
      <c r="E162" t="s">
        <v>1531</v>
      </c>
      <c r="F162" t="s">
        <v>1532</v>
      </c>
      <c r="G162" t="s">
        <v>205</v>
      </c>
      <c r="H162">
        <v>0</v>
      </c>
      <c r="I162">
        <v>0</v>
      </c>
      <c r="J162">
        <v>121.11</v>
      </c>
      <c r="K162">
        <v>112.5</v>
      </c>
      <c r="L162">
        <v>149.38999999999999</v>
      </c>
      <c r="M162">
        <v>165.03</v>
      </c>
      <c r="N162">
        <v>160.71</v>
      </c>
      <c r="O162">
        <v>113.31</v>
      </c>
      <c r="P162">
        <v>0</v>
      </c>
      <c r="Q162">
        <v>0</v>
      </c>
      <c r="R162">
        <v>0</v>
      </c>
      <c r="S162">
        <v>0</v>
      </c>
    </row>
    <row r="163" spans="1:19" x14ac:dyDescent="0.25">
      <c r="A163" t="s">
        <v>919</v>
      </c>
      <c r="B163" t="str">
        <f>IF(ISERROR(VLOOKUP(Table7[[#This Row],[APPL_ID]],IO_Pre_14[APP_ID],1,FALSE)),"","Y")</f>
        <v>Y</v>
      </c>
      <c r="C163" s="58" t="str">
        <f>IF(ISERROR(VLOOKUP(Table7[[#This Row],[APPL_ID]],Sheet1!$C$2:$C$9,1,FALSE)),"","Y")</f>
        <v/>
      </c>
      <c r="D163" s="58" t="str">
        <f>IF(COUNTA(#REF!)&gt;0,"","Y")</f>
        <v/>
      </c>
      <c r="E163" t="s">
        <v>1531</v>
      </c>
      <c r="F163" t="s">
        <v>1533</v>
      </c>
      <c r="G163" t="s">
        <v>920</v>
      </c>
      <c r="H163">
        <v>0</v>
      </c>
      <c r="I163">
        <v>0</v>
      </c>
      <c r="J163">
        <v>0</v>
      </c>
      <c r="K163">
        <v>0</v>
      </c>
      <c r="L163">
        <v>58.13</v>
      </c>
      <c r="M163">
        <v>78.44</v>
      </c>
      <c r="N163">
        <v>77.849999999999994</v>
      </c>
      <c r="O163">
        <v>67.63</v>
      </c>
      <c r="P163">
        <v>0</v>
      </c>
      <c r="Q163">
        <v>0</v>
      </c>
      <c r="R163">
        <v>0</v>
      </c>
      <c r="S163">
        <v>0</v>
      </c>
    </row>
    <row r="164" spans="1:19" x14ac:dyDescent="0.25">
      <c r="A164" t="s">
        <v>1037</v>
      </c>
      <c r="B164" t="str">
        <f>IF(ISERROR(VLOOKUP(Table7[[#This Row],[APPL_ID]],IO_Pre_14[APP_ID],1,FALSE)),"","Y")</f>
        <v>Y</v>
      </c>
      <c r="C164" s="58" t="str">
        <f>IF(ISERROR(VLOOKUP(Table7[[#This Row],[APPL_ID]],Sheet1!$C$2:$C$9,1,FALSE)),"","Y")</f>
        <v/>
      </c>
      <c r="D164" s="58" t="str">
        <f>IF(COUNTA(#REF!)&gt;0,"","Y")</f>
        <v/>
      </c>
      <c r="E164" t="s">
        <v>1531</v>
      </c>
      <c r="F164" t="s">
        <v>1533</v>
      </c>
      <c r="G164" t="s">
        <v>1038</v>
      </c>
      <c r="H164">
        <v>0</v>
      </c>
      <c r="I164">
        <v>0</v>
      </c>
      <c r="J164">
        <v>0</v>
      </c>
      <c r="K164">
        <v>0</v>
      </c>
      <c r="L164">
        <v>123.76</v>
      </c>
      <c r="M164">
        <v>167</v>
      </c>
      <c r="N164">
        <v>165.75</v>
      </c>
      <c r="O164">
        <v>143.97</v>
      </c>
      <c r="P164">
        <v>0</v>
      </c>
      <c r="Q164">
        <v>0</v>
      </c>
      <c r="R164">
        <v>0</v>
      </c>
      <c r="S164">
        <v>0</v>
      </c>
    </row>
    <row r="165" spans="1:19" x14ac:dyDescent="0.25">
      <c r="A165" t="s">
        <v>684</v>
      </c>
      <c r="B165" t="str">
        <f>IF(ISERROR(VLOOKUP(Table7[[#This Row],[APPL_ID]],IO_Pre_14[APP_ID],1,FALSE)),"","Y")</f>
        <v>Y</v>
      </c>
      <c r="C165" s="58" t="str">
        <f>IF(ISERROR(VLOOKUP(Table7[[#This Row],[APPL_ID]],Sheet1!$C$2:$C$9,1,FALSE)),"","Y")</f>
        <v/>
      </c>
      <c r="D165" s="58" t="str">
        <f>IF(COUNTA(#REF!)&gt;0,"","Y")</f>
        <v/>
      </c>
      <c r="E165" t="s">
        <v>1531</v>
      </c>
      <c r="F165" t="s">
        <v>1533</v>
      </c>
      <c r="G165" t="s">
        <v>685</v>
      </c>
      <c r="H165">
        <v>0</v>
      </c>
      <c r="I165">
        <v>0</v>
      </c>
      <c r="J165">
        <v>0</v>
      </c>
      <c r="K165">
        <v>0</v>
      </c>
      <c r="L165">
        <v>72.150000000000006</v>
      </c>
      <c r="M165">
        <v>141.80000000000001</v>
      </c>
      <c r="N165">
        <v>148.30000000000001</v>
      </c>
      <c r="O165">
        <v>117.13</v>
      </c>
      <c r="P165">
        <v>0</v>
      </c>
      <c r="Q165">
        <v>0</v>
      </c>
      <c r="R165">
        <v>0</v>
      </c>
      <c r="S165">
        <v>0</v>
      </c>
    </row>
    <row r="166" spans="1:19" x14ac:dyDescent="0.25">
      <c r="A166" t="s">
        <v>79</v>
      </c>
      <c r="B166" t="str">
        <f>IF(ISERROR(VLOOKUP(Table7[[#This Row],[APPL_ID]],IO_Pre_14[APP_ID],1,FALSE)),"","Y")</f>
        <v>Y</v>
      </c>
      <c r="C166" s="58" t="str">
        <f>IF(ISERROR(VLOOKUP(Table7[[#This Row],[APPL_ID]],Sheet1!$C$2:$C$9,1,FALSE)),"","Y")</f>
        <v/>
      </c>
      <c r="D166" s="58" t="str">
        <f>IF(COUNTA(#REF!)&gt;0,"","Y")</f>
        <v/>
      </c>
      <c r="E166" t="s">
        <v>1531</v>
      </c>
      <c r="F166" t="s">
        <v>1532</v>
      </c>
      <c r="G166" t="s">
        <v>80</v>
      </c>
      <c r="H166">
        <v>0</v>
      </c>
      <c r="I166">
        <v>0</v>
      </c>
      <c r="J166">
        <v>21.78</v>
      </c>
      <c r="K166">
        <v>103.22</v>
      </c>
      <c r="L166">
        <v>98.93</v>
      </c>
      <c r="M166">
        <v>48.14</v>
      </c>
      <c r="N166">
        <v>62.95</v>
      </c>
      <c r="O166">
        <v>55.93</v>
      </c>
      <c r="P166">
        <v>0</v>
      </c>
      <c r="Q166">
        <v>0</v>
      </c>
      <c r="R166">
        <v>0</v>
      </c>
      <c r="S166">
        <v>0</v>
      </c>
    </row>
    <row r="167" spans="1:19" x14ac:dyDescent="0.25">
      <c r="A167" t="s">
        <v>577</v>
      </c>
      <c r="B167" t="str">
        <f>IF(ISERROR(VLOOKUP(Table7[[#This Row],[APPL_ID]],IO_Pre_14[APP_ID],1,FALSE)),"","Y")</f>
        <v>Y</v>
      </c>
      <c r="C167" s="58" t="str">
        <f>IF(ISERROR(VLOOKUP(Table7[[#This Row],[APPL_ID]],Sheet1!$C$2:$C$9,1,FALSE)),"","Y")</f>
        <v/>
      </c>
      <c r="D167" s="58" t="str">
        <f>IF(COUNTA(#REF!)&gt;0,"","Y")</f>
        <v/>
      </c>
      <c r="E167" t="s">
        <v>1531</v>
      </c>
      <c r="F167" t="s">
        <v>1533</v>
      </c>
      <c r="G167" t="s">
        <v>485</v>
      </c>
      <c r="H167">
        <v>0</v>
      </c>
      <c r="I167">
        <v>0</v>
      </c>
      <c r="J167">
        <v>0</v>
      </c>
      <c r="K167">
        <v>21.23</v>
      </c>
      <c r="L167">
        <v>39.18</v>
      </c>
      <c r="M167">
        <v>75.540000000000006</v>
      </c>
      <c r="N167">
        <v>74.28</v>
      </c>
      <c r="O167">
        <v>61.44</v>
      </c>
      <c r="P167">
        <v>0</v>
      </c>
      <c r="Q167">
        <v>0</v>
      </c>
      <c r="R167">
        <v>0</v>
      </c>
      <c r="S167">
        <v>0</v>
      </c>
    </row>
    <row r="168" spans="1:19" x14ac:dyDescent="0.25">
      <c r="A168" t="s">
        <v>484</v>
      </c>
      <c r="B168" t="str">
        <f>IF(ISERROR(VLOOKUP(Table7[[#This Row],[APPL_ID]],IO_Pre_14[APP_ID],1,FALSE)),"","Y")</f>
        <v>Y</v>
      </c>
      <c r="C168" s="58" t="str">
        <f>IF(ISERROR(VLOOKUP(Table7[[#This Row],[APPL_ID]],Sheet1!$C$2:$C$9,1,FALSE)),"","Y")</f>
        <v/>
      </c>
      <c r="D168" s="58" t="str">
        <f>IF(COUNTA(#REF!)&gt;0,"","Y")</f>
        <v/>
      </c>
      <c r="E168" t="s">
        <v>1531</v>
      </c>
      <c r="F168" t="s">
        <v>1533</v>
      </c>
      <c r="G168" t="s">
        <v>485</v>
      </c>
      <c r="H168">
        <v>0</v>
      </c>
      <c r="I168">
        <v>0</v>
      </c>
      <c r="J168">
        <v>0</v>
      </c>
      <c r="K168">
        <v>15.57</v>
      </c>
      <c r="L168">
        <v>30.88</v>
      </c>
      <c r="M168">
        <v>59.67</v>
      </c>
      <c r="N168">
        <v>58.65</v>
      </c>
      <c r="O168">
        <v>48.47</v>
      </c>
      <c r="P168">
        <v>0</v>
      </c>
      <c r="Q168">
        <v>0</v>
      </c>
      <c r="R168">
        <v>0</v>
      </c>
      <c r="S168">
        <v>0</v>
      </c>
    </row>
    <row r="169" spans="1:19" x14ac:dyDescent="0.25">
      <c r="A169" t="s">
        <v>922</v>
      </c>
      <c r="B169" t="str">
        <f>IF(ISERROR(VLOOKUP(Table7[[#This Row],[APPL_ID]],IO_Pre_14[APP_ID],1,FALSE)),"","Y")</f>
        <v>Y</v>
      </c>
      <c r="C169" s="58" t="str">
        <f>IF(ISERROR(VLOOKUP(Table7[[#This Row],[APPL_ID]],Sheet1!$C$2:$C$9,1,FALSE)),"","Y")</f>
        <v/>
      </c>
      <c r="D169" s="58" t="str">
        <f>IF(COUNTA(#REF!)&gt;0,"","Y")</f>
        <v/>
      </c>
      <c r="E169" t="s">
        <v>1531</v>
      </c>
      <c r="F169" t="s">
        <v>1532</v>
      </c>
      <c r="G169" t="s">
        <v>923</v>
      </c>
      <c r="H169">
        <v>0</v>
      </c>
      <c r="I169">
        <v>0</v>
      </c>
      <c r="J169">
        <v>0</v>
      </c>
      <c r="K169">
        <v>0</v>
      </c>
      <c r="L169">
        <v>132.43799999999999</v>
      </c>
      <c r="M169">
        <v>315.43</v>
      </c>
      <c r="N169">
        <v>267.95</v>
      </c>
      <c r="O169">
        <v>36.6</v>
      </c>
      <c r="P169">
        <v>0</v>
      </c>
      <c r="Q169">
        <v>0</v>
      </c>
      <c r="R169">
        <v>0</v>
      </c>
      <c r="S169">
        <v>0</v>
      </c>
    </row>
    <row r="170" spans="1:19" x14ac:dyDescent="0.25">
      <c r="A170" t="s">
        <v>657</v>
      </c>
      <c r="B170" t="str">
        <f>IF(ISERROR(VLOOKUP(Table7[[#This Row],[APPL_ID]],IO_Pre_14[APP_ID],1,FALSE)),"","Y")</f>
        <v>Y</v>
      </c>
      <c r="C170" s="58" t="str">
        <f>IF(ISERROR(VLOOKUP(Table7[[#This Row],[APPL_ID]],Sheet1!$C$2:$C$9,1,FALSE)),"","Y")</f>
        <v/>
      </c>
      <c r="D170" s="58" t="str">
        <f>IF(COUNTA(#REF!)&gt;0,"","Y")</f>
        <v/>
      </c>
      <c r="E170" t="s">
        <v>1531</v>
      </c>
      <c r="F170" t="s">
        <v>1533</v>
      </c>
      <c r="G170" t="s">
        <v>658</v>
      </c>
      <c r="H170">
        <v>0</v>
      </c>
      <c r="I170">
        <v>0</v>
      </c>
      <c r="J170">
        <v>0</v>
      </c>
      <c r="K170">
        <v>90.85</v>
      </c>
      <c r="L170">
        <v>90.85</v>
      </c>
      <c r="M170">
        <v>90.85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</row>
    <row r="171" spans="1:19" x14ac:dyDescent="0.25">
      <c r="A171" t="s">
        <v>113</v>
      </c>
      <c r="B171" t="str">
        <f>IF(ISERROR(VLOOKUP(Table7[[#This Row],[APPL_ID]],IO_Pre_14[APP_ID],1,FALSE)),"","Y")</f>
        <v>Y</v>
      </c>
      <c r="C171" s="58" t="str">
        <f>IF(ISERROR(VLOOKUP(Table7[[#This Row],[APPL_ID]],Sheet1!$C$2:$C$9,1,FALSE)),"","Y")</f>
        <v/>
      </c>
      <c r="D171" s="58" t="str">
        <f>IF(COUNTA(#REF!)&gt;0,"","Y")</f>
        <v/>
      </c>
      <c r="E171" t="s">
        <v>1531</v>
      </c>
      <c r="F171" t="s">
        <v>1532</v>
      </c>
      <c r="G171" t="s">
        <v>114</v>
      </c>
      <c r="H171">
        <v>0</v>
      </c>
      <c r="I171">
        <v>0</v>
      </c>
      <c r="J171">
        <v>0</v>
      </c>
      <c r="K171">
        <v>17.86</v>
      </c>
      <c r="L171">
        <v>37.200000000000003</v>
      </c>
      <c r="M171">
        <v>45.12</v>
      </c>
      <c r="N171">
        <v>44.15</v>
      </c>
      <c r="O171">
        <v>42.74</v>
      </c>
      <c r="P171">
        <v>0</v>
      </c>
      <c r="Q171">
        <v>0</v>
      </c>
      <c r="R171">
        <v>0</v>
      </c>
      <c r="S171">
        <v>0</v>
      </c>
    </row>
    <row r="172" spans="1:19" x14ac:dyDescent="0.25">
      <c r="A172" t="s">
        <v>469</v>
      </c>
      <c r="B172" t="str">
        <f>IF(ISERROR(VLOOKUP(Table7[[#This Row],[APPL_ID]],IO_Pre_14[APP_ID],1,FALSE)),"","Y")</f>
        <v>Y</v>
      </c>
      <c r="C172" s="58" t="str">
        <f>IF(ISERROR(VLOOKUP(Table7[[#This Row],[APPL_ID]],Sheet1!$C$2:$C$9,1,FALSE)),"","Y")</f>
        <v/>
      </c>
      <c r="D172" s="58" t="str">
        <f>IF(COUNTA(#REF!)&gt;0,"","Y")</f>
        <v/>
      </c>
      <c r="E172" t="s">
        <v>1531</v>
      </c>
      <c r="F172" t="s">
        <v>1532</v>
      </c>
      <c r="G172" t="s">
        <v>470</v>
      </c>
      <c r="H172">
        <v>38.01</v>
      </c>
      <c r="I172">
        <v>21.94</v>
      </c>
      <c r="J172">
        <v>50.69</v>
      </c>
      <c r="K172">
        <v>35.11</v>
      </c>
      <c r="L172">
        <v>18.45</v>
      </c>
      <c r="M172">
        <v>52.79</v>
      </c>
      <c r="N172">
        <v>58.69</v>
      </c>
      <c r="O172">
        <v>43.32</v>
      </c>
      <c r="P172">
        <v>0</v>
      </c>
      <c r="Q172">
        <v>0</v>
      </c>
      <c r="R172">
        <v>0</v>
      </c>
      <c r="S172">
        <v>0</v>
      </c>
    </row>
    <row r="173" spans="1:19" x14ac:dyDescent="0.25">
      <c r="A173" t="s">
        <v>44</v>
      </c>
      <c r="B173" t="str">
        <f>IF(ISERROR(VLOOKUP(Table7[[#This Row],[APPL_ID]],IO_Pre_14[APP_ID],1,FALSE)),"","Y")</f>
        <v>Y</v>
      </c>
      <c r="C173" s="58" t="str">
        <f>IF(ISERROR(VLOOKUP(Table7[[#This Row],[APPL_ID]],Sheet1!$C$2:$C$9,1,FALSE)),"","Y")</f>
        <v/>
      </c>
      <c r="D173" s="58" t="str">
        <f>IF(COUNTA(#REF!)&gt;0,"","Y")</f>
        <v/>
      </c>
      <c r="E173" t="s">
        <v>1531</v>
      </c>
      <c r="F173" t="s">
        <v>1532</v>
      </c>
      <c r="G173" t="s">
        <v>40</v>
      </c>
      <c r="H173">
        <v>0</v>
      </c>
      <c r="I173">
        <v>0</v>
      </c>
      <c r="J173">
        <v>172.74</v>
      </c>
      <c r="K173">
        <v>266.55</v>
      </c>
      <c r="L173">
        <v>504.84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</row>
    <row r="174" spans="1:19" x14ac:dyDescent="0.25">
      <c r="A174" t="s">
        <v>43</v>
      </c>
      <c r="B174" t="str">
        <f>IF(ISERROR(VLOOKUP(Table7[[#This Row],[APPL_ID]],IO_Pre_14[APP_ID],1,FALSE)),"","Y")</f>
        <v>Y</v>
      </c>
      <c r="C174" s="58" t="str">
        <f>IF(ISERROR(VLOOKUP(Table7[[#This Row],[APPL_ID]],Sheet1!$C$2:$C$9,1,FALSE)),"","Y")</f>
        <v/>
      </c>
      <c r="D174" s="58" t="str">
        <f>IF(COUNTA(#REF!)&gt;0,"","Y")</f>
        <v/>
      </c>
      <c r="E174" t="s">
        <v>1531</v>
      </c>
      <c r="F174" t="s">
        <v>1532</v>
      </c>
      <c r="G174" t="s">
        <v>40</v>
      </c>
      <c r="H174">
        <v>1.68</v>
      </c>
      <c r="I174">
        <v>0.21</v>
      </c>
      <c r="J174">
        <v>418.89</v>
      </c>
      <c r="K174">
        <v>351.71</v>
      </c>
      <c r="L174">
        <v>787.43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</row>
    <row r="175" spans="1:19" x14ac:dyDescent="0.25">
      <c r="A175" t="s">
        <v>309</v>
      </c>
      <c r="B175" t="str">
        <f>IF(ISERROR(VLOOKUP(Table7[[#This Row],[APPL_ID]],IO_Pre_14[APP_ID],1,FALSE)),"","Y")</f>
        <v>Y</v>
      </c>
      <c r="C175" s="58" t="str">
        <f>IF(ISERROR(VLOOKUP(Table7[[#This Row],[APPL_ID]],Sheet1!$C$2:$C$9,1,FALSE)),"","Y")</f>
        <v/>
      </c>
      <c r="D175" s="58" t="str">
        <f>IF(COUNTA(#REF!)&gt;0,"","Y")</f>
        <v/>
      </c>
      <c r="E175" t="s">
        <v>1531</v>
      </c>
      <c r="F175" t="s">
        <v>1533</v>
      </c>
      <c r="G175" t="s">
        <v>310</v>
      </c>
      <c r="H175">
        <v>0</v>
      </c>
      <c r="I175">
        <v>0</v>
      </c>
      <c r="J175">
        <v>19</v>
      </c>
      <c r="K175">
        <v>49</v>
      </c>
      <c r="L175">
        <v>65.66</v>
      </c>
      <c r="M175">
        <v>98.99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</row>
    <row r="176" spans="1:19" x14ac:dyDescent="0.25">
      <c r="A176" t="s">
        <v>42</v>
      </c>
      <c r="B176" t="str">
        <f>IF(ISERROR(VLOOKUP(Table7[[#This Row],[APPL_ID]],IO_Pre_14[APP_ID],1,FALSE)),"","Y")</f>
        <v>Y</v>
      </c>
      <c r="C176" s="58" t="str">
        <f>IF(ISERROR(VLOOKUP(Table7[[#This Row],[APPL_ID]],Sheet1!$C$2:$C$9,1,FALSE)),"","Y")</f>
        <v/>
      </c>
      <c r="D176" s="58" t="str">
        <f>IF(COUNTA(#REF!)&gt;0,"","Y")</f>
        <v/>
      </c>
      <c r="E176" t="s">
        <v>1531</v>
      </c>
      <c r="F176" t="s">
        <v>1532</v>
      </c>
      <c r="G176" t="s">
        <v>40</v>
      </c>
      <c r="H176">
        <v>0</v>
      </c>
      <c r="I176">
        <v>0</v>
      </c>
      <c r="J176">
        <v>60.36</v>
      </c>
      <c r="K176">
        <v>0</v>
      </c>
      <c r="L176">
        <v>14.95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</row>
    <row r="177" spans="1:19" x14ac:dyDescent="0.25">
      <c r="A177" t="s">
        <v>478</v>
      </c>
      <c r="B177" t="str">
        <f>IF(ISERROR(VLOOKUP(Table7[[#This Row],[APPL_ID]],IO_Pre_14[APP_ID],1,FALSE)),"","Y")</f>
        <v>Y</v>
      </c>
      <c r="C177" s="58" t="str">
        <f>IF(ISERROR(VLOOKUP(Table7[[#This Row],[APPL_ID]],Sheet1!$C$2:$C$9,1,FALSE)),"","Y")</f>
        <v/>
      </c>
      <c r="D177" s="58" t="str">
        <f>IF(COUNTA(#REF!)&gt;0,"","Y")</f>
        <v/>
      </c>
      <c r="E177" t="s">
        <v>1531</v>
      </c>
      <c r="F177" t="s">
        <v>1533</v>
      </c>
      <c r="G177" t="s">
        <v>479</v>
      </c>
      <c r="H177">
        <v>41.78</v>
      </c>
      <c r="I177">
        <v>24.12</v>
      </c>
      <c r="J177">
        <v>55.71</v>
      </c>
      <c r="K177">
        <v>38.590000000000003</v>
      </c>
      <c r="L177">
        <v>66.650000000000006</v>
      </c>
      <c r="M177">
        <v>190.66</v>
      </c>
      <c r="N177">
        <v>211.95</v>
      </c>
      <c r="O177">
        <v>156.44999999999999</v>
      </c>
      <c r="P177">
        <v>0</v>
      </c>
      <c r="Q177">
        <v>0</v>
      </c>
      <c r="R177">
        <v>0</v>
      </c>
      <c r="S177">
        <v>0</v>
      </c>
    </row>
    <row r="178" spans="1:19" x14ac:dyDescent="0.25">
      <c r="A178" t="s">
        <v>41</v>
      </c>
      <c r="B178" t="str">
        <f>IF(ISERROR(VLOOKUP(Table7[[#This Row],[APPL_ID]],IO_Pre_14[APP_ID],1,FALSE)),"","Y")</f>
        <v>Y</v>
      </c>
      <c r="C178" s="58" t="str">
        <f>IF(ISERROR(VLOOKUP(Table7[[#This Row],[APPL_ID]],Sheet1!$C$2:$C$9,1,FALSE)),"","Y")</f>
        <v/>
      </c>
      <c r="D178" s="58" t="str">
        <f>IF(COUNTA(#REF!)&gt;0,"","Y")</f>
        <v/>
      </c>
      <c r="E178" t="s">
        <v>1531</v>
      </c>
      <c r="F178" t="s">
        <v>1532</v>
      </c>
      <c r="G178" t="s">
        <v>40</v>
      </c>
      <c r="H178">
        <v>0</v>
      </c>
      <c r="I178">
        <v>0</v>
      </c>
      <c r="J178">
        <v>10.3</v>
      </c>
      <c r="K178">
        <v>314.08999999999997</v>
      </c>
      <c r="L178">
        <v>137.03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</row>
    <row r="179" spans="1:19" x14ac:dyDescent="0.25">
      <c r="A179" t="s">
        <v>39</v>
      </c>
      <c r="B179" t="str">
        <f>IF(ISERROR(VLOOKUP(Table7[[#This Row],[APPL_ID]],IO_Pre_14[APP_ID],1,FALSE)),"","Y")</f>
        <v>Y</v>
      </c>
      <c r="C179" s="58" t="str">
        <f>IF(ISERROR(VLOOKUP(Table7[[#This Row],[APPL_ID]],Sheet1!$C$2:$C$9,1,FALSE)),"","Y")</f>
        <v/>
      </c>
      <c r="D179" s="58" t="str">
        <f>IF(COUNTA(#REF!)&gt;0,"","Y")</f>
        <v/>
      </c>
      <c r="E179" t="s">
        <v>1531</v>
      </c>
      <c r="F179" t="s">
        <v>1532</v>
      </c>
      <c r="G179" t="s">
        <v>40</v>
      </c>
      <c r="H179">
        <v>12.62</v>
      </c>
      <c r="I179">
        <v>157.80000000000001</v>
      </c>
      <c r="J179">
        <v>785.32</v>
      </c>
      <c r="K179">
        <v>1078.5899999999999</v>
      </c>
      <c r="L179">
        <v>1302.19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</row>
    <row r="180" spans="1:19" x14ac:dyDescent="0.25">
      <c r="A180" t="s">
        <v>1115</v>
      </c>
      <c r="B180" t="str">
        <f>IF(ISERROR(VLOOKUP(Table7[[#This Row],[APPL_ID]],IO_Pre_14[APP_ID],1,FALSE)),"","Y")</f>
        <v>Y</v>
      </c>
      <c r="C180" s="58" t="str">
        <f>IF(ISERROR(VLOOKUP(Table7[[#This Row],[APPL_ID]],Sheet1!$C$2:$C$9,1,FALSE)),"","Y")</f>
        <v/>
      </c>
      <c r="D180" s="58" t="str">
        <f>IF(COUNTA(#REF!)&gt;0,"","Y")</f>
        <v/>
      </c>
      <c r="E180" t="s">
        <v>1531</v>
      </c>
      <c r="F180" t="s">
        <v>1532</v>
      </c>
      <c r="G180" t="s">
        <v>1083</v>
      </c>
      <c r="H180">
        <v>0</v>
      </c>
      <c r="I180">
        <v>0</v>
      </c>
      <c r="J180">
        <v>73.16</v>
      </c>
      <c r="K180">
        <v>120.9</v>
      </c>
      <c r="L180">
        <v>232.44</v>
      </c>
      <c r="M180">
        <v>138.22</v>
      </c>
      <c r="N180">
        <v>139.66999999999999</v>
      </c>
      <c r="O180">
        <v>0</v>
      </c>
      <c r="P180">
        <v>0</v>
      </c>
      <c r="Q180">
        <v>0</v>
      </c>
      <c r="R180">
        <v>0</v>
      </c>
      <c r="S180">
        <v>0</v>
      </c>
    </row>
    <row r="181" spans="1:19" x14ac:dyDescent="0.25">
      <c r="A181" t="s">
        <v>1082</v>
      </c>
      <c r="B181" t="str">
        <f>IF(ISERROR(VLOOKUP(Table7[[#This Row],[APPL_ID]],IO_Pre_14[APP_ID],1,FALSE)),"","Y")</f>
        <v>Y</v>
      </c>
      <c r="C181" s="58" t="str">
        <f>IF(ISERROR(VLOOKUP(Table7[[#This Row],[APPL_ID]],Sheet1!$C$2:$C$9,1,FALSE)),"","Y")</f>
        <v/>
      </c>
      <c r="D181" s="58" t="str">
        <f>IF(COUNTA(#REF!)&gt;0,"","Y")</f>
        <v/>
      </c>
      <c r="E181" t="s">
        <v>1531</v>
      </c>
      <c r="F181" t="s">
        <v>1532</v>
      </c>
      <c r="G181" t="s">
        <v>1083</v>
      </c>
      <c r="H181">
        <v>0</v>
      </c>
      <c r="I181">
        <v>0</v>
      </c>
      <c r="J181">
        <v>120.63</v>
      </c>
      <c r="K181">
        <v>140.07</v>
      </c>
      <c r="L181">
        <v>214.14</v>
      </c>
      <c r="M181">
        <v>185.92</v>
      </c>
      <c r="N181">
        <v>197.93</v>
      </c>
      <c r="O181">
        <v>0</v>
      </c>
      <c r="P181">
        <v>0</v>
      </c>
      <c r="Q181">
        <v>0</v>
      </c>
      <c r="R181">
        <v>0</v>
      </c>
      <c r="S181">
        <v>0</v>
      </c>
    </row>
    <row r="182" spans="1:19" x14ac:dyDescent="0.25">
      <c r="A182" t="s">
        <v>1121</v>
      </c>
      <c r="B182" t="str">
        <f>IF(ISERROR(VLOOKUP(Table7[[#This Row],[APPL_ID]],IO_Pre_14[APP_ID],1,FALSE)),"","Y")</f>
        <v>Y</v>
      </c>
      <c r="C182" s="58" t="str">
        <f>IF(ISERROR(VLOOKUP(Table7[[#This Row],[APPL_ID]],Sheet1!$C$2:$C$9,1,FALSE)),"","Y")</f>
        <v/>
      </c>
      <c r="D182" s="58" t="str">
        <f>IF(COUNTA(#REF!)&gt;0,"","Y")</f>
        <v/>
      </c>
      <c r="E182" t="s">
        <v>1531</v>
      </c>
      <c r="F182" t="s">
        <v>1532</v>
      </c>
      <c r="G182" t="s">
        <v>1083</v>
      </c>
      <c r="H182">
        <v>0</v>
      </c>
      <c r="I182">
        <v>0</v>
      </c>
      <c r="J182">
        <v>71.510000000000005</v>
      </c>
      <c r="K182">
        <v>93.02</v>
      </c>
      <c r="L182">
        <v>77.92</v>
      </c>
      <c r="M182">
        <v>44.74</v>
      </c>
      <c r="N182">
        <v>36.590000000000003</v>
      </c>
      <c r="O182">
        <v>0</v>
      </c>
      <c r="P182">
        <v>0</v>
      </c>
      <c r="Q182">
        <v>0</v>
      </c>
      <c r="R182">
        <v>0</v>
      </c>
      <c r="S182">
        <v>0</v>
      </c>
    </row>
    <row r="183" spans="1:19" x14ac:dyDescent="0.25">
      <c r="A183" t="s">
        <v>1371</v>
      </c>
      <c r="B183" t="str">
        <f>IF(ISERROR(VLOOKUP(Table7[[#This Row],[APPL_ID]],IO_Pre_14[APP_ID],1,FALSE)),"","Y")</f>
        <v>Y</v>
      </c>
      <c r="C183" s="58" t="str">
        <f>IF(ISERROR(VLOOKUP(Table7[[#This Row],[APPL_ID]],Sheet1!$C$2:$C$9,1,FALSE)),"","Y")</f>
        <v/>
      </c>
      <c r="D183" s="58" t="str">
        <f>IF(COUNTA(#REF!)&gt;0,"","Y")</f>
        <v/>
      </c>
      <c r="E183" t="s">
        <v>1531</v>
      </c>
      <c r="F183" t="s">
        <v>1532</v>
      </c>
      <c r="G183" t="s">
        <v>1370</v>
      </c>
    </row>
    <row r="184" spans="1:19" x14ac:dyDescent="0.25">
      <c r="A184" t="s">
        <v>1122</v>
      </c>
      <c r="B184" t="str">
        <f>IF(ISERROR(VLOOKUP(Table7[[#This Row],[APPL_ID]],IO_Pre_14[APP_ID],1,FALSE)),"","Y")</f>
        <v>Y</v>
      </c>
      <c r="C184" s="58" t="str">
        <f>IF(ISERROR(VLOOKUP(Table7[[#This Row],[APPL_ID]],Sheet1!$C$2:$C$9,1,FALSE)),"","Y")</f>
        <v/>
      </c>
      <c r="D184" s="58" t="str">
        <f>IF(COUNTA(#REF!)&gt;0,"","Y")</f>
        <v/>
      </c>
      <c r="E184" t="s">
        <v>1531</v>
      </c>
      <c r="F184" t="s">
        <v>1532</v>
      </c>
      <c r="G184" t="s">
        <v>1083</v>
      </c>
      <c r="H184">
        <v>0</v>
      </c>
      <c r="I184">
        <v>0</v>
      </c>
      <c r="J184">
        <v>34.39</v>
      </c>
      <c r="K184">
        <v>45.32</v>
      </c>
      <c r="L184">
        <v>25.74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</row>
    <row r="185" spans="1:19" x14ac:dyDescent="0.25">
      <c r="A185" t="s">
        <v>1369</v>
      </c>
      <c r="B185" t="str">
        <f>IF(ISERROR(VLOOKUP(Table7[[#This Row],[APPL_ID]],IO_Pre_14[APP_ID],1,FALSE)),"","Y")</f>
        <v>Y</v>
      </c>
      <c r="C185" s="58" t="str">
        <f>IF(ISERROR(VLOOKUP(Table7[[#This Row],[APPL_ID]],Sheet1!$C$2:$C$9,1,FALSE)),"","Y")</f>
        <v/>
      </c>
      <c r="D185" s="58" t="str">
        <f>IF(COUNTA(#REF!)&gt;0,"","Y")</f>
        <v/>
      </c>
      <c r="E185" t="s">
        <v>1531</v>
      </c>
      <c r="F185" t="s">
        <v>1532</v>
      </c>
      <c r="G185" t="s">
        <v>1370</v>
      </c>
    </row>
    <row r="186" spans="1:19" x14ac:dyDescent="0.25">
      <c r="A186" t="s">
        <v>87</v>
      </c>
      <c r="B186" t="str">
        <f>IF(ISERROR(VLOOKUP(Table7[[#This Row],[APPL_ID]],IO_Pre_14[APP_ID],1,FALSE)),"","Y")</f>
        <v>Y</v>
      </c>
      <c r="C186" s="58" t="str">
        <f>IF(ISERROR(VLOOKUP(Table7[[#This Row],[APPL_ID]],Sheet1!$C$2:$C$9,1,FALSE)),"","Y")</f>
        <v/>
      </c>
      <c r="D186" s="58" t="str">
        <f>IF(COUNTA(#REF!)&gt;0,"","Y")</f>
        <v/>
      </c>
      <c r="E186" t="s">
        <v>1531</v>
      </c>
      <c r="F186" t="s">
        <v>1532</v>
      </c>
      <c r="G186" t="s">
        <v>82</v>
      </c>
      <c r="H186">
        <v>0</v>
      </c>
      <c r="I186">
        <v>0</v>
      </c>
      <c r="J186">
        <v>266.29500000000002</v>
      </c>
      <c r="K186">
        <v>254.12</v>
      </c>
      <c r="L186">
        <v>304.47000000000003</v>
      </c>
      <c r="M186">
        <v>418.85</v>
      </c>
      <c r="N186">
        <v>392.23</v>
      </c>
      <c r="O186">
        <v>329.26</v>
      </c>
      <c r="P186">
        <v>0</v>
      </c>
      <c r="Q186">
        <v>0</v>
      </c>
      <c r="R186">
        <v>0</v>
      </c>
      <c r="S186">
        <v>0</v>
      </c>
    </row>
    <row r="187" spans="1:19" x14ac:dyDescent="0.25">
      <c r="A187" t="s">
        <v>81</v>
      </c>
      <c r="B187" t="str">
        <f>IF(ISERROR(VLOOKUP(Table7[[#This Row],[APPL_ID]],IO_Pre_14[APP_ID],1,FALSE)),"","Y")</f>
        <v>Y</v>
      </c>
      <c r="C187" s="58" t="str">
        <f>IF(ISERROR(VLOOKUP(Table7[[#This Row],[APPL_ID]],Sheet1!$C$2:$C$9,1,FALSE)),"","Y")</f>
        <v/>
      </c>
      <c r="D187" s="58" t="str">
        <f>IF(COUNTA(#REF!)&gt;0,"","Y")</f>
        <v/>
      </c>
      <c r="E187" t="s">
        <v>1531</v>
      </c>
      <c r="F187" t="s">
        <v>1532</v>
      </c>
      <c r="G187" t="s">
        <v>82</v>
      </c>
      <c r="H187">
        <v>0</v>
      </c>
      <c r="I187">
        <v>0</v>
      </c>
      <c r="J187">
        <v>804.9</v>
      </c>
      <c r="K187">
        <v>964.01</v>
      </c>
      <c r="L187">
        <v>1217.54</v>
      </c>
      <c r="M187">
        <v>1633.84</v>
      </c>
      <c r="N187">
        <v>1442.07</v>
      </c>
      <c r="O187">
        <v>1082.82</v>
      </c>
      <c r="P187">
        <v>0</v>
      </c>
      <c r="Q187">
        <v>0</v>
      </c>
      <c r="R187">
        <v>0</v>
      </c>
      <c r="S187">
        <v>0</v>
      </c>
    </row>
    <row r="188" spans="1:19" x14ac:dyDescent="0.25">
      <c r="A188" t="s">
        <v>58</v>
      </c>
      <c r="B188" t="str">
        <f>IF(ISERROR(VLOOKUP(Table7[[#This Row],[APPL_ID]],IO_Pre_14[APP_ID],1,FALSE)),"","Y")</f>
        <v>Y</v>
      </c>
      <c r="C188" s="58" t="str">
        <f>IF(ISERROR(VLOOKUP(Table7[[#This Row],[APPL_ID]],Sheet1!$C$2:$C$9,1,FALSE)),"","Y")</f>
        <v/>
      </c>
      <c r="D188" s="58" t="str">
        <f>IF(COUNTA(#REF!)&gt;0,"","Y")</f>
        <v/>
      </c>
      <c r="E188" t="s">
        <v>1531</v>
      </c>
      <c r="F188" t="s">
        <v>1532</v>
      </c>
      <c r="G188" t="s">
        <v>57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</row>
    <row r="189" spans="1:19" x14ac:dyDescent="0.25">
      <c r="A189" t="s">
        <v>83</v>
      </c>
      <c r="B189" t="str">
        <f>IF(ISERROR(VLOOKUP(Table7[[#This Row],[APPL_ID]],IO_Pre_14[APP_ID],1,FALSE)),"","Y")</f>
        <v>Y</v>
      </c>
      <c r="C189" s="58" t="str">
        <f>IF(ISERROR(VLOOKUP(Table7[[#This Row],[APPL_ID]],Sheet1!$C$2:$C$9,1,FALSE)),"","Y")</f>
        <v/>
      </c>
      <c r="D189" s="58" t="str">
        <f>IF(COUNTA(#REF!)&gt;0,"","Y")</f>
        <v/>
      </c>
      <c r="E189" t="s">
        <v>1531</v>
      </c>
      <c r="F189" t="s">
        <v>1532</v>
      </c>
      <c r="G189" t="s">
        <v>82</v>
      </c>
      <c r="H189">
        <v>0</v>
      </c>
      <c r="I189">
        <v>0</v>
      </c>
      <c r="J189">
        <v>0</v>
      </c>
      <c r="K189">
        <v>17.03</v>
      </c>
      <c r="L189">
        <v>73.84</v>
      </c>
      <c r="M189">
        <v>178.69</v>
      </c>
      <c r="N189">
        <v>446.81</v>
      </c>
      <c r="O189">
        <v>258.38</v>
      </c>
      <c r="P189">
        <v>0</v>
      </c>
      <c r="Q189">
        <v>0</v>
      </c>
      <c r="R189">
        <v>0</v>
      </c>
      <c r="S189">
        <v>0</v>
      </c>
    </row>
    <row r="190" spans="1:19" x14ac:dyDescent="0.25">
      <c r="A190" t="s">
        <v>1254</v>
      </c>
      <c r="B190" t="str">
        <f>IF(ISERROR(VLOOKUP(Table7[[#This Row],[APPL_ID]],IO_Pre_14[APP_ID],1,FALSE)),"","Y")</f>
        <v>Y</v>
      </c>
      <c r="C190" s="58" t="str">
        <f>IF(ISERROR(VLOOKUP(Table7[[#This Row],[APPL_ID]],Sheet1!$C$2:$C$9,1,FALSE)),"","Y")</f>
        <v/>
      </c>
      <c r="D190" s="58" t="str">
        <f>IF(COUNTA(#REF!)&gt;0,"","Y")</f>
        <v/>
      </c>
      <c r="E190" t="s">
        <v>1531</v>
      </c>
      <c r="F190" t="s">
        <v>1532</v>
      </c>
      <c r="G190" t="s">
        <v>1255</v>
      </c>
      <c r="H190">
        <v>33.442999999999998</v>
      </c>
      <c r="I190">
        <v>47.912999999999997</v>
      </c>
      <c r="J190">
        <v>86.665999999999997</v>
      </c>
      <c r="K190">
        <v>81.974000000000004</v>
      </c>
      <c r="L190">
        <v>128.94300000000001</v>
      </c>
      <c r="M190">
        <v>465.27</v>
      </c>
      <c r="N190">
        <v>419.22</v>
      </c>
      <c r="O190">
        <v>0</v>
      </c>
      <c r="P190">
        <v>0</v>
      </c>
      <c r="Q190">
        <v>0</v>
      </c>
      <c r="R190">
        <v>0</v>
      </c>
      <c r="S190">
        <v>0</v>
      </c>
    </row>
    <row r="191" spans="1:19" x14ac:dyDescent="0.25">
      <c r="A191" t="s">
        <v>1388</v>
      </c>
      <c r="B191" t="str">
        <f>IF(ISERROR(VLOOKUP(Table7[[#This Row],[APPL_ID]],IO_Pre_14[APP_ID],1,FALSE)),"","Y")</f>
        <v>Y</v>
      </c>
      <c r="C191" s="58" t="str">
        <f>IF(ISERROR(VLOOKUP(Table7[[#This Row],[APPL_ID]],Sheet1!$C$2:$C$9,1,FALSE)),"","Y")</f>
        <v/>
      </c>
      <c r="D191" s="58" t="str">
        <f>IF(COUNTA(#REF!)&gt;0,"","Y")</f>
        <v/>
      </c>
      <c r="E191" t="s">
        <v>1531</v>
      </c>
      <c r="F191" t="s">
        <v>1532</v>
      </c>
      <c r="G191" t="s">
        <v>1258</v>
      </c>
      <c r="H191">
        <v>48.801000000000002</v>
      </c>
      <c r="I191">
        <v>69.918999999999997</v>
      </c>
      <c r="J191">
        <v>126.46899999999999</v>
      </c>
      <c r="K191">
        <v>119.614</v>
      </c>
      <c r="L191">
        <v>188.14500000000001</v>
      </c>
      <c r="M191">
        <v>200.26</v>
      </c>
      <c r="N191">
        <v>204.32</v>
      </c>
      <c r="O191">
        <v>0</v>
      </c>
      <c r="P191">
        <v>0</v>
      </c>
      <c r="Q191">
        <v>0</v>
      </c>
      <c r="R191">
        <v>0</v>
      </c>
      <c r="S191">
        <v>0</v>
      </c>
    </row>
    <row r="192" spans="1:19" x14ac:dyDescent="0.25">
      <c r="A192" t="s">
        <v>92</v>
      </c>
      <c r="B192" t="str">
        <f>IF(ISERROR(VLOOKUP(Table7[[#This Row],[APPL_ID]],IO_Pre_14[APP_ID],1,FALSE)),"","Y")</f>
        <v>Y</v>
      </c>
      <c r="C192" s="58" t="str">
        <f>IF(ISERROR(VLOOKUP(Table7[[#This Row],[APPL_ID]],Sheet1!$C$2:$C$9,1,FALSE)),"","Y")</f>
        <v/>
      </c>
      <c r="D192" s="58" t="str">
        <f>IF(COUNTA(#REF!)&gt;0,"","Y")</f>
        <v/>
      </c>
      <c r="E192" t="s">
        <v>1531</v>
      </c>
      <c r="F192" t="s">
        <v>1532</v>
      </c>
      <c r="G192" t="s">
        <v>82</v>
      </c>
      <c r="H192">
        <v>0</v>
      </c>
      <c r="I192">
        <v>0</v>
      </c>
      <c r="J192">
        <v>57.6</v>
      </c>
      <c r="K192">
        <v>23.26</v>
      </c>
      <c r="L192">
        <v>100.83</v>
      </c>
      <c r="M192">
        <v>224.37</v>
      </c>
      <c r="N192">
        <v>191</v>
      </c>
      <c r="O192">
        <v>26.19</v>
      </c>
      <c r="P192">
        <v>0</v>
      </c>
      <c r="Q192">
        <v>0</v>
      </c>
      <c r="R192">
        <v>0</v>
      </c>
      <c r="S192">
        <v>0</v>
      </c>
    </row>
    <row r="193" spans="1:19" x14ac:dyDescent="0.25">
      <c r="A193" t="s">
        <v>686</v>
      </c>
      <c r="B193" t="str">
        <f>IF(ISERROR(VLOOKUP(Table7[[#This Row],[APPL_ID]],IO_Pre_14[APP_ID],1,FALSE)),"","Y")</f>
        <v>Y</v>
      </c>
      <c r="C193" s="58" t="str">
        <f>IF(ISERROR(VLOOKUP(Table7[[#This Row],[APPL_ID]],Sheet1!$C$2:$C$9,1,FALSE)),"","Y")</f>
        <v/>
      </c>
      <c r="D193" s="58" t="str">
        <f>IF(COUNTA(#REF!)&gt;0,"","Y")</f>
        <v/>
      </c>
      <c r="E193" t="s">
        <v>1531</v>
      </c>
      <c r="F193" t="s">
        <v>1533</v>
      </c>
      <c r="G193" t="s">
        <v>687</v>
      </c>
      <c r="H193">
        <v>25.22</v>
      </c>
      <c r="I193">
        <v>0</v>
      </c>
      <c r="J193">
        <v>0</v>
      </c>
      <c r="K193">
        <v>59.658999999999999</v>
      </c>
      <c r="L193">
        <v>72.917000000000002</v>
      </c>
      <c r="M193">
        <v>99.43</v>
      </c>
      <c r="N193">
        <v>106.06100000000001</v>
      </c>
      <c r="O193">
        <v>86.174000000000007</v>
      </c>
      <c r="P193">
        <v>0</v>
      </c>
      <c r="Q193">
        <v>0</v>
      </c>
      <c r="R193">
        <v>0</v>
      </c>
      <c r="S193">
        <v>0</v>
      </c>
    </row>
    <row r="194" spans="1:19" x14ac:dyDescent="0.25">
      <c r="A194" t="s">
        <v>941</v>
      </c>
      <c r="B194" t="str">
        <f>IF(ISERROR(VLOOKUP(Table7[[#This Row],[APPL_ID]],IO_Pre_14[APP_ID],1,FALSE)),"","Y")</f>
        <v>Y</v>
      </c>
      <c r="C194" s="58" t="str">
        <f>IF(ISERROR(VLOOKUP(Table7[[#This Row],[APPL_ID]],Sheet1!$C$2:$C$9,1,FALSE)),"","Y")</f>
        <v/>
      </c>
      <c r="D194" s="58" t="str">
        <f>IF(COUNTA(#REF!)&gt;0,"","Y")</f>
        <v/>
      </c>
      <c r="E194" t="s">
        <v>1531</v>
      </c>
      <c r="F194" t="s">
        <v>1532</v>
      </c>
      <c r="G194" t="s">
        <v>942</v>
      </c>
      <c r="H194">
        <v>0</v>
      </c>
      <c r="I194">
        <v>0</v>
      </c>
      <c r="J194">
        <v>103.31</v>
      </c>
      <c r="K194">
        <v>71.284000000000006</v>
      </c>
      <c r="L194">
        <v>95.742000000000004</v>
      </c>
      <c r="M194">
        <v>109.85</v>
      </c>
      <c r="N194">
        <v>110.10899999999999</v>
      </c>
      <c r="O194">
        <v>98.644000000000005</v>
      </c>
      <c r="P194">
        <v>0</v>
      </c>
      <c r="Q194">
        <v>0</v>
      </c>
      <c r="R194">
        <v>0</v>
      </c>
      <c r="S194">
        <v>0</v>
      </c>
    </row>
    <row r="195" spans="1:19" x14ac:dyDescent="0.25">
      <c r="A195" t="s">
        <v>1257</v>
      </c>
      <c r="B195" t="str">
        <f>IF(ISERROR(VLOOKUP(Table7[[#This Row],[APPL_ID]],IO_Pre_14[APP_ID],1,FALSE)),"","Y")</f>
        <v>Y</v>
      </c>
      <c r="C195" s="58" t="str">
        <f>IF(ISERROR(VLOOKUP(Table7[[#This Row],[APPL_ID]],Sheet1!$C$2:$C$9,1,FALSE)),"","Y")</f>
        <v/>
      </c>
      <c r="D195" s="58" t="str">
        <f>IF(COUNTA(#REF!)&gt;0,"","Y")</f>
        <v/>
      </c>
      <c r="E195" t="s">
        <v>1531</v>
      </c>
      <c r="F195" t="s">
        <v>1532</v>
      </c>
      <c r="G195" t="s">
        <v>1258</v>
      </c>
      <c r="H195">
        <v>44.363999999999997</v>
      </c>
      <c r="I195">
        <v>63.564999999999998</v>
      </c>
      <c r="J195">
        <v>114.98</v>
      </c>
      <c r="K195">
        <v>108.736</v>
      </c>
      <c r="L195">
        <v>171.036</v>
      </c>
      <c r="M195">
        <v>182.05</v>
      </c>
      <c r="N195">
        <v>185.75</v>
      </c>
      <c r="O195">
        <v>0</v>
      </c>
      <c r="P195">
        <v>0</v>
      </c>
      <c r="Q195">
        <v>0</v>
      </c>
      <c r="R195">
        <v>0</v>
      </c>
      <c r="S195">
        <v>0</v>
      </c>
    </row>
    <row r="196" spans="1:19" x14ac:dyDescent="0.25">
      <c r="A196" t="s">
        <v>1260</v>
      </c>
      <c r="B196" t="str">
        <f>IF(ISERROR(VLOOKUP(Table7[[#This Row],[APPL_ID]],IO_Pre_14[APP_ID],1,FALSE)),"","Y")</f>
        <v>Y</v>
      </c>
      <c r="C196" s="58" t="str">
        <f>IF(ISERROR(VLOOKUP(Table7[[#This Row],[APPL_ID]],Sheet1!$C$2:$C$9,1,FALSE)),"","Y")</f>
        <v/>
      </c>
      <c r="D196" s="58" t="str">
        <f>IF(COUNTA(#REF!)&gt;0,"","Y")</f>
        <v/>
      </c>
      <c r="E196" t="s">
        <v>1531</v>
      </c>
      <c r="F196" t="s">
        <v>1532</v>
      </c>
      <c r="G196" t="s">
        <v>1258</v>
      </c>
      <c r="H196">
        <v>44.363999999999997</v>
      </c>
      <c r="I196">
        <v>63.564999999999998</v>
      </c>
      <c r="J196">
        <v>114.98</v>
      </c>
      <c r="K196">
        <v>108.736</v>
      </c>
      <c r="L196">
        <v>171.036</v>
      </c>
      <c r="M196">
        <v>182.05</v>
      </c>
      <c r="N196">
        <v>185.75</v>
      </c>
      <c r="O196">
        <v>0</v>
      </c>
      <c r="P196">
        <v>0</v>
      </c>
      <c r="Q196">
        <v>0</v>
      </c>
      <c r="R196">
        <v>0</v>
      </c>
      <c r="S196">
        <v>0</v>
      </c>
    </row>
    <row r="197" spans="1:19" x14ac:dyDescent="0.25">
      <c r="A197" t="s">
        <v>943</v>
      </c>
      <c r="B197" t="str">
        <f>IF(ISERROR(VLOOKUP(Table7[[#This Row],[APPL_ID]],IO_Pre_14[APP_ID],1,FALSE)),"","Y")</f>
        <v>Y</v>
      </c>
      <c r="C197" s="58" t="str">
        <f>IF(ISERROR(VLOOKUP(Table7[[#This Row],[APPL_ID]],Sheet1!$C$2:$C$9,1,FALSE)),"","Y")</f>
        <v/>
      </c>
      <c r="D197" s="58" t="str">
        <f>IF(COUNTA(#REF!)&gt;0,"","Y")</f>
        <v/>
      </c>
      <c r="E197" t="s">
        <v>1531</v>
      </c>
      <c r="F197" t="s">
        <v>1532</v>
      </c>
      <c r="G197" t="s">
        <v>944</v>
      </c>
      <c r="H197">
        <v>0</v>
      </c>
      <c r="I197">
        <v>0</v>
      </c>
      <c r="J197">
        <v>103.31</v>
      </c>
      <c r="K197">
        <v>71.284000000000006</v>
      </c>
      <c r="L197">
        <v>95.742000000000004</v>
      </c>
      <c r="M197">
        <v>109.85</v>
      </c>
      <c r="N197">
        <v>110.10899999999999</v>
      </c>
      <c r="O197">
        <v>98.644000000000005</v>
      </c>
      <c r="P197">
        <v>0</v>
      </c>
      <c r="Q197">
        <v>0</v>
      </c>
      <c r="R197">
        <v>0</v>
      </c>
      <c r="S197">
        <v>0</v>
      </c>
    </row>
    <row r="198" spans="1:19" x14ac:dyDescent="0.25">
      <c r="A198" t="s">
        <v>816</v>
      </c>
      <c r="B198" t="str">
        <f>IF(ISERROR(VLOOKUP(Table7[[#This Row],[APPL_ID]],IO_Pre_14[APP_ID],1,FALSE)),"","Y")</f>
        <v>Y</v>
      </c>
      <c r="C198" s="58" t="str">
        <f>IF(ISERROR(VLOOKUP(Table7[[#This Row],[APPL_ID]],Sheet1!$C$2:$C$9,1,FALSE)),"","Y")</f>
        <v/>
      </c>
      <c r="D198" s="58" t="str">
        <f>IF(COUNTA(#REF!)&gt;0,"","Y")</f>
        <v/>
      </c>
      <c r="E198" t="s">
        <v>1531</v>
      </c>
      <c r="F198" t="s">
        <v>1532</v>
      </c>
      <c r="G198" t="s">
        <v>707</v>
      </c>
      <c r="H198">
        <v>0</v>
      </c>
      <c r="I198">
        <v>0</v>
      </c>
      <c r="J198">
        <v>166.35</v>
      </c>
      <c r="K198">
        <v>238.65</v>
      </c>
      <c r="L198">
        <v>414.79</v>
      </c>
      <c r="M198">
        <v>528.14</v>
      </c>
      <c r="N198">
        <v>480.84</v>
      </c>
      <c r="O198">
        <v>217.27</v>
      </c>
      <c r="P198">
        <v>0</v>
      </c>
      <c r="Q198">
        <v>0</v>
      </c>
      <c r="R198">
        <v>0</v>
      </c>
      <c r="S198">
        <v>0</v>
      </c>
    </row>
    <row r="199" spans="1:19" x14ac:dyDescent="0.25">
      <c r="A199" t="s">
        <v>862</v>
      </c>
      <c r="B199" t="str">
        <f>IF(ISERROR(VLOOKUP(Table7[[#This Row],[APPL_ID]],IO_Pre_14[APP_ID],1,FALSE)),"","Y")</f>
        <v>Y</v>
      </c>
      <c r="C199" s="58" t="str">
        <f>IF(ISERROR(VLOOKUP(Table7[[#This Row],[APPL_ID]],Sheet1!$C$2:$C$9,1,FALSE)),"","Y")</f>
        <v/>
      </c>
      <c r="D199" s="58" t="str">
        <f>IF(COUNTA(#REF!)&gt;0,"","Y")</f>
        <v/>
      </c>
      <c r="E199" t="s">
        <v>1531</v>
      </c>
      <c r="F199" t="s">
        <v>1532</v>
      </c>
      <c r="G199" t="s">
        <v>707</v>
      </c>
      <c r="H199">
        <v>0</v>
      </c>
      <c r="I199">
        <v>0</v>
      </c>
      <c r="J199">
        <v>248.85</v>
      </c>
      <c r="K199">
        <v>290.02999999999997</v>
      </c>
      <c r="L199">
        <v>337.29</v>
      </c>
      <c r="M199">
        <v>372.14</v>
      </c>
      <c r="N199">
        <v>368.33</v>
      </c>
      <c r="O199">
        <v>257.68</v>
      </c>
      <c r="P199">
        <v>0</v>
      </c>
      <c r="Q199">
        <v>0</v>
      </c>
      <c r="R199">
        <v>0</v>
      </c>
      <c r="S199">
        <v>0</v>
      </c>
    </row>
    <row r="200" spans="1:19" x14ac:dyDescent="0.25">
      <c r="A200" t="s">
        <v>738</v>
      </c>
      <c r="B200" t="str">
        <f>IF(ISERROR(VLOOKUP(Table7[[#This Row],[APPL_ID]],IO_Pre_14[APP_ID],1,FALSE)),"","Y")</f>
        <v>Y</v>
      </c>
      <c r="C200" s="58" t="str">
        <f>IF(ISERROR(VLOOKUP(Table7[[#This Row],[APPL_ID]],Sheet1!$C$2:$C$9,1,FALSE)),"","Y")</f>
        <v/>
      </c>
      <c r="D200" s="58" t="str">
        <f>IF(COUNTA(#REF!)&gt;0,"","Y")</f>
        <v/>
      </c>
      <c r="E200" t="s">
        <v>1531</v>
      </c>
      <c r="F200" t="s">
        <v>1532</v>
      </c>
      <c r="G200" t="s">
        <v>707</v>
      </c>
      <c r="H200">
        <v>0</v>
      </c>
      <c r="I200">
        <v>0</v>
      </c>
      <c r="J200">
        <v>26.949000000000002</v>
      </c>
      <c r="K200">
        <v>41.59</v>
      </c>
      <c r="L200">
        <v>58.9</v>
      </c>
      <c r="M200">
        <v>50.93</v>
      </c>
      <c r="N200">
        <v>52.24</v>
      </c>
      <c r="O200">
        <v>46.59</v>
      </c>
      <c r="P200">
        <v>0</v>
      </c>
      <c r="Q200">
        <v>0</v>
      </c>
      <c r="R200">
        <v>0</v>
      </c>
      <c r="S200">
        <v>0</v>
      </c>
    </row>
    <row r="201" spans="1:19" x14ac:dyDescent="0.25">
      <c r="A201" t="s">
        <v>706</v>
      </c>
      <c r="B201" t="str">
        <f>IF(ISERROR(VLOOKUP(Table7[[#This Row],[APPL_ID]],IO_Pre_14[APP_ID],1,FALSE)),"","Y")</f>
        <v>Y</v>
      </c>
      <c r="C201" s="58" t="str">
        <f>IF(ISERROR(VLOOKUP(Table7[[#This Row],[APPL_ID]],Sheet1!$C$2:$C$9,1,FALSE)),"","Y")</f>
        <v/>
      </c>
      <c r="D201" s="58" t="str">
        <f>IF(COUNTA(#REF!)&gt;0,"","Y")</f>
        <v/>
      </c>
      <c r="E201" t="s">
        <v>1531</v>
      </c>
      <c r="F201" t="s">
        <v>1532</v>
      </c>
      <c r="G201" t="s">
        <v>707</v>
      </c>
      <c r="H201">
        <v>0</v>
      </c>
      <c r="I201">
        <v>0</v>
      </c>
      <c r="J201">
        <v>23.28</v>
      </c>
      <c r="K201">
        <v>10.48</v>
      </c>
      <c r="L201">
        <v>45.43</v>
      </c>
      <c r="M201">
        <v>81.150000000000006</v>
      </c>
      <c r="N201">
        <v>68.94</v>
      </c>
      <c r="O201">
        <v>9.42</v>
      </c>
      <c r="P201">
        <v>0</v>
      </c>
      <c r="Q201">
        <v>0</v>
      </c>
      <c r="R201">
        <v>0</v>
      </c>
      <c r="S201">
        <v>0</v>
      </c>
    </row>
    <row r="202" spans="1:19" x14ac:dyDescent="0.25">
      <c r="A202" t="s">
        <v>733</v>
      </c>
      <c r="B202" t="str">
        <f>IF(ISERROR(VLOOKUP(Table7[[#This Row],[APPL_ID]],IO_Pre_14[APP_ID],1,FALSE)),"","Y")</f>
        <v>Y</v>
      </c>
      <c r="C202" s="58" t="str">
        <f>IF(ISERROR(VLOOKUP(Table7[[#This Row],[APPL_ID]],Sheet1!$C$2:$C$9,1,FALSE)),"","Y")</f>
        <v/>
      </c>
      <c r="D202" s="58" t="str">
        <f>IF(COUNTA(#REF!)&gt;0,"","Y")</f>
        <v/>
      </c>
      <c r="E202" t="s">
        <v>1531</v>
      </c>
      <c r="F202" t="s">
        <v>1532</v>
      </c>
      <c r="G202" t="s">
        <v>707</v>
      </c>
      <c r="H202">
        <v>0</v>
      </c>
      <c r="I202">
        <v>0</v>
      </c>
      <c r="J202">
        <v>20.63</v>
      </c>
      <c r="K202">
        <v>9.2799999999999994</v>
      </c>
      <c r="L202">
        <v>40.24</v>
      </c>
      <c r="M202">
        <v>71.88</v>
      </c>
      <c r="N202">
        <v>61.06</v>
      </c>
      <c r="O202">
        <v>8.34</v>
      </c>
      <c r="P202">
        <v>0</v>
      </c>
      <c r="Q202">
        <v>0</v>
      </c>
      <c r="R202">
        <v>0</v>
      </c>
      <c r="S202">
        <v>0</v>
      </c>
    </row>
    <row r="203" spans="1:19" x14ac:dyDescent="0.25">
      <c r="A203" t="s">
        <v>715</v>
      </c>
      <c r="B203" t="str">
        <f>IF(ISERROR(VLOOKUP(Table7[[#This Row],[APPL_ID]],IO_Pre_14[APP_ID],1,FALSE)),"","Y")</f>
        <v>Y</v>
      </c>
      <c r="C203" s="58" t="str">
        <f>IF(ISERROR(VLOOKUP(Table7[[#This Row],[APPL_ID]],Sheet1!$C$2:$C$9,1,FALSE)),"","Y")</f>
        <v/>
      </c>
      <c r="D203" s="58" t="str">
        <f>IF(COUNTA(#REF!)&gt;0,"","Y")</f>
        <v/>
      </c>
      <c r="E203" t="s">
        <v>1531</v>
      </c>
      <c r="F203" t="s">
        <v>1532</v>
      </c>
      <c r="G203" t="s">
        <v>707</v>
      </c>
      <c r="H203">
        <v>0</v>
      </c>
      <c r="I203">
        <v>0</v>
      </c>
      <c r="J203">
        <v>23.28</v>
      </c>
      <c r="K203">
        <v>10.48</v>
      </c>
      <c r="L203">
        <v>45.43</v>
      </c>
      <c r="M203">
        <v>81.150000000000006</v>
      </c>
      <c r="N203">
        <v>68.94</v>
      </c>
      <c r="O203">
        <v>9.42</v>
      </c>
      <c r="P203">
        <v>0</v>
      </c>
      <c r="Q203">
        <v>0</v>
      </c>
      <c r="R203">
        <v>0</v>
      </c>
      <c r="S203">
        <v>0</v>
      </c>
    </row>
    <row r="204" spans="1:19" x14ac:dyDescent="0.25">
      <c r="A204" t="s">
        <v>743</v>
      </c>
      <c r="B204" t="str">
        <f>IF(ISERROR(VLOOKUP(Table7[[#This Row],[APPL_ID]],IO_Pre_14[APP_ID],1,FALSE)),"","Y")</f>
        <v>Y</v>
      </c>
      <c r="C204" s="58" t="str">
        <f>IF(ISERROR(VLOOKUP(Table7[[#This Row],[APPL_ID]],Sheet1!$C$2:$C$9,1,FALSE)),"","Y")</f>
        <v/>
      </c>
      <c r="D204" s="58" t="str">
        <f>IF(COUNTA(#REF!)&gt;0,"","Y")</f>
        <v/>
      </c>
      <c r="E204" t="s">
        <v>1531</v>
      </c>
      <c r="F204" t="s">
        <v>1532</v>
      </c>
      <c r="G204" t="s">
        <v>707</v>
      </c>
      <c r="H204">
        <v>0</v>
      </c>
      <c r="I204">
        <v>0</v>
      </c>
      <c r="J204">
        <v>39.770000000000003</v>
      </c>
      <c r="K204">
        <v>78.709999999999994</v>
      </c>
      <c r="L204">
        <v>104.46</v>
      </c>
      <c r="M204">
        <v>109.77</v>
      </c>
      <c r="N204">
        <v>109.89</v>
      </c>
      <c r="O204">
        <v>83.26</v>
      </c>
      <c r="P204">
        <v>0</v>
      </c>
      <c r="Q204">
        <v>0</v>
      </c>
      <c r="R204">
        <v>0</v>
      </c>
      <c r="S204">
        <v>0</v>
      </c>
    </row>
    <row r="205" spans="1:19" x14ac:dyDescent="0.25">
      <c r="A205" t="s">
        <v>859</v>
      </c>
      <c r="B205" t="str">
        <f>IF(ISERROR(VLOOKUP(Table7[[#This Row],[APPL_ID]],IO_Pre_14[APP_ID],1,FALSE)),"","Y")</f>
        <v>Y</v>
      </c>
      <c r="C205" s="58" t="str">
        <f>IF(ISERROR(VLOOKUP(Table7[[#This Row],[APPL_ID]],Sheet1!$C$2:$C$9,1,FALSE)),"","Y")</f>
        <v/>
      </c>
      <c r="D205" s="58" t="str">
        <f>IF(COUNTA(#REF!)&gt;0,"","Y")</f>
        <v/>
      </c>
      <c r="E205" t="s">
        <v>1531</v>
      </c>
      <c r="F205" t="s">
        <v>1532</v>
      </c>
      <c r="G205" t="s">
        <v>707</v>
      </c>
      <c r="H205">
        <v>0</v>
      </c>
      <c r="I205">
        <v>0</v>
      </c>
      <c r="J205">
        <v>61.34</v>
      </c>
      <c r="K205">
        <v>56.8</v>
      </c>
      <c r="L205">
        <v>74.42</v>
      </c>
      <c r="M205">
        <v>102.43</v>
      </c>
      <c r="N205">
        <v>111.58</v>
      </c>
      <c r="O205">
        <v>86.27</v>
      </c>
      <c r="P205">
        <v>0</v>
      </c>
      <c r="Q205">
        <v>0</v>
      </c>
      <c r="R205">
        <v>0</v>
      </c>
      <c r="S205">
        <v>0</v>
      </c>
    </row>
    <row r="206" spans="1:19" x14ac:dyDescent="0.25">
      <c r="A206" t="s">
        <v>822</v>
      </c>
      <c r="B206" t="str">
        <f>IF(ISERROR(VLOOKUP(Table7[[#This Row],[APPL_ID]],IO_Pre_14[APP_ID],1,FALSE)),"","Y")</f>
        <v>Y</v>
      </c>
      <c r="C206" s="58" t="str">
        <f>IF(ISERROR(VLOOKUP(Table7[[#This Row],[APPL_ID]],Sheet1!$C$2:$C$9,1,FALSE)),"","Y")</f>
        <v/>
      </c>
      <c r="D206" s="58" t="str">
        <f>IF(COUNTA(#REF!)&gt;0,"","Y")</f>
        <v/>
      </c>
      <c r="E206" t="s">
        <v>1531</v>
      </c>
      <c r="F206" t="s">
        <v>1532</v>
      </c>
      <c r="G206" t="s">
        <v>707</v>
      </c>
      <c r="H206">
        <v>0</v>
      </c>
      <c r="I206">
        <v>0</v>
      </c>
      <c r="J206">
        <v>111.69</v>
      </c>
      <c r="K206">
        <v>116.57</v>
      </c>
      <c r="L206">
        <v>162.28</v>
      </c>
      <c r="M206">
        <v>174.73</v>
      </c>
      <c r="N206">
        <v>165.69</v>
      </c>
      <c r="O206">
        <v>104.5</v>
      </c>
      <c r="P206">
        <v>0</v>
      </c>
      <c r="Q206">
        <v>0</v>
      </c>
      <c r="R206">
        <v>0</v>
      </c>
      <c r="S206">
        <v>0</v>
      </c>
    </row>
    <row r="207" spans="1:19" x14ac:dyDescent="0.25">
      <c r="A207" t="s">
        <v>523</v>
      </c>
      <c r="B207" t="str">
        <f>IF(ISERROR(VLOOKUP(Table7[[#This Row],[APPL_ID]],IO_Pre_14[APP_ID],1,FALSE)),"","Y")</f>
        <v>Y</v>
      </c>
      <c r="C207" s="58" t="str">
        <f>IF(ISERROR(VLOOKUP(Table7[[#This Row],[APPL_ID]],Sheet1!$C$2:$C$9,1,FALSE)),"","Y")</f>
        <v/>
      </c>
      <c r="D207" s="58" t="str">
        <f>IF(COUNTA(#REF!)&gt;0,"","Y")</f>
        <v/>
      </c>
      <c r="E207" t="s">
        <v>1531</v>
      </c>
      <c r="F207" t="s">
        <v>1532</v>
      </c>
      <c r="G207" t="s">
        <v>524</v>
      </c>
      <c r="H207">
        <v>18.241</v>
      </c>
      <c r="I207">
        <v>29.213999999999999</v>
      </c>
      <c r="J207">
        <v>65.632999999999996</v>
      </c>
      <c r="K207">
        <v>98.013000000000005</v>
      </c>
      <c r="L207">
        <v>48.72</v>
      </c>
      <c r="M207">
        <v>63.28</v>
      </c>
      <c r="N207">
        <v>119.29</v>
      </c>
      <c r="O207">
        <v>92.83</v>
      </c>
      <c r="P207">
        <v>0</v>
      </c>
      <c r="Q207">
        <v>0</v>
      </c>
      <c r="R207">
        <v>0</v>
      </c>
      <c r="S207">
        <v>0</v>
      </c>
    </row>
    <row r="208" spans="1:19" x14ac:dyDescent="0.25">
      <c r="A208" t="s">
        <v>851</v>
      </c>
      <c r="B208" t="str">
        <f>IF(ISERROR(VLOOKUP(Table7[[#This Row],[APPL_ID]],IO_Pre_14[APP_ID],1,FALSE)),"","Y")</f>
        <v>Y</v>
      </c>
      <c r="C208" s="58" t="str">
        <f>IF(ISERROR(VLOOKUP(Table7[[#This Row],[APPL_ID]],Sheet1!$C$2:$C$9,1,FALSE)),"","Y")</f>
        <v/>
      </c>
      <c r="D208" s="58" t="str">
        <f>IF(COUNTA(#REF!)&gt;0,"","Y")</f>
        <v/>
      </c>
      <c r="E208" t="s">
        <v>1531</v>
      </c>
      <c r="F208" t="s">
        <v>1532</v>
      </c>
      <c r="G208" t="s">
        <v>707</v>
      </c>
      <c r="H208">
        <v>0</v>
      </c>
      <c r="I208">
        <v>0</v>
      </c>
      <c r="J208">
        <v>113.92</v>
      </c>
      <c r="K208">
        <v>146.38</v>
      </c>
      <c r="L208">
        <v>95.48</v>
      </c>
      <c r="M208">
        <v>194.54</v>
      </c>
      <c r="N208">
        <v>262.35000000000002</v>
      </c>
      <c r="O208">
        <v>211.08</v>
      </c>
      <c r="P208">
        <v>0</v>
      </c>
      <c r="Q208">
        <v>0</v>
      </c>
      <c r="R208">
        <v>0</v>
      </c>
      <c r="S208">
        <v>0</v>
      </c>
    </row>
    <row r="209" spans="1:19" x14ac:dyDescent="0.25">
      <c r="A209" t="s">
        <v>748</v>
      </c>
      <c r="B209" t="str">
        <f>IF(ISERROR(VLOOKUP(Table7[[#This Row],[APPL_ID]],IO_Pre_14[APP_ID],1,FALSE)),"","Y")</f>
        <v>Y</v>
      </c>
      <c r="C209" s="58" t="str">
        <f>IF(ISERROR(VLOOKUP(Table7[[#This Row],[APPL_ID]],Sheet1!$C$2:$C$9,1,FALSE)),"","Y")</f>
        <v/>
      </c>
      <c r="D209" s="58" t="str">
        <f>IF(COUNTA(#REF!)&gt;0,"","Y")</f>
        <v/>
      </c>
      <c r="E209" t="s">
        <v>1531</v>
      </c>
      <c r="F209" t="s">
        <v>1532</v>
      </c>
      <c r="G209" t="s">
        <v>707</v>
      </c>
      <c r="H209">
        <v>0</v>
      </c>
      <c r="I209">
        <v>0</v>
      </c>
      <c r="J209">
        <v>118.06</v>
      </c>
      <c r="K209">
        <v>182.14</v>
      </c>
      <c r="L209">
        <v>382.7</v>
      </c>
      <c r="M209">
        <v>331.42</v>
      </c>
      <c r="N209">
        <v>343.66</v>
      </c>
      <c r="O209">
        <v>299.37</v>
      </c>
      <c r="P209">
        <v>0</v>
      </c>
      <c r="Q209">
        <v>0</v>
      </c>
      <c r="R209">
        <v>0</v>
      </c>
      <c r="S209">
        <v>0</v>
      </c>
    </row>
    <row r="210" spans="1:19" x14ac:dyDescent="0.25">
      <c r="A210" t="s">
        <v>838</v>
      </c>
      <c r="B210" t="str">
        <f>IF(ISERROR(VLOOKUP(Table7[[#This Row],[APPL_ID]],IO_Pre_14[APP_ID],1,FALSE)),"","Y")</f>
        <v>Y</v>
      </c>
      <c r="C210" s="58" t="str">
        <f>IF(ISERROR(VLOOKUP(Table7[[#This Row],[APPL_ID]],Sheet1!$C$2:$C$9,1,FALSE)),"","Y")</f>
        <v/>
      </c>
      <c r="D210" s="58" t="str">
        <f>IF(COUNTA(#REF!)&gt;0,"","Y")</f>
        <v/>
      </c>
      <c r="E210" t="s">
        <v>1531</v>
      </c>
      <c r="F210" t="s">
        <v>1532</v>
      </c>
      <c r="G210" t="s">
        <v>707</v>
      </c>
      <c r="H210">
        <v>0</v>
      </c>
      <c r="I210">
        <v>0</v>
      </c>
      <c r="J210">
        <v>219.56</v>
      </c>
      <c r="K210">
        <v>252.86</v>
      </c>
      <c r="L210">
        <v>300.43</v>
      </c>
      <c r="M210">
        <v>371.3</v>
      </c>
      <c r="N210">
        <v>376.46</v>
      </c>
      <c r="O210">
        <v>257.55</v>
      </c>
      <c r="P210">
        <v>0</v>
      </c>
      <c r="Q210">
        <v>0</v>
      </c>
      <c r="R210">
        <v>0</v>
      </c>
      <c r="S210">
        <v>0</v>
      </c>
    </row>
    <row r="211" spans="1:19" x14ac:dyDescent="0.25">
      <c r="A211" t="s">
        <v>806</v>
      </c>
      <c r="B211" t="str">
        <f>IF(ISERROR(VLOOKUP(Table7[[#This Row],[APPL_ID]],IO_Pre_14[APP_ID],1,FALSE)),"","Y")</f>
        <v>Y</v>
      </c>
      <c r="C211" s="58" t="str">
        <f>IF(ISERROR(VLOOKUP(Table7[[#This Row],[APPL_ID]],Sheet1!$C$2:$C$9,1,FALSE)),"","Y")</f>
        <v/>
      </c>
      <c r="D211" s="58" t="str">
        <f>IF(COUNTA(#REF!)&gt;0,"","Y")</f>
        <v/>
      </c>
      <c r="E211" t="s">
        <v>1531</v>
      </c>
      <c r="F211" t="s">
        <v>1532</v>
      </c>
      <c r="G211" t="s">
        <v>707</v>
      </c>
      <c r="H211">
        <v>0</v>
      </c>
      <c r="I211">
        <v>0</v>
      </c>
      <c r="J211">
        <v>53.65</v>
      </c>
      <c r="K211">
        <v>120.53</v>
      </c>
      <c r="L211">
        <v>79.81</v>
      </c>
      <c r="M211">
        <v>150.26</v>
      </c>
      <c r="N211">
        <v>135.69</v>
      </c>
      <c r="O211">
        <v>42.26</v>
      </c>
      <c r="P211">
        <v>0</v>
      </c>
      <c r="Q211">
        <v>0</v>
      </c>
      <c r="R211">
        <v>0</v>
      </c>
      <c r="S211">
        <v>0</v>
      </c>
    </row>
    <row r="212" spans="1:19" x14ac:dyDescent="0.25">
      <c r="A212" t="s">
        <v>969</v>
      </c>
      <c r="B212" t="str">
        <f>IF(ISERROR(VLOOKUP(Table7[[#This Row],[APPL_ID]],IO_Pre_14[APP_ID],1,FALSE)),"","Y")</f>
        <v>Y</v>
      </c>
      <c r="C212" s="58" t="str">
        <f>IF(ISERROR(VLOOKUP(Table7[[#This Row],[APPL_ID]],Sheet1!$C$2:$C$9,1,FALSE)),"","Y")</f>
        <v/>
      </c>
      <c r="D212" s="58" t="str">
        <f>IF(COUNTA(#REF!)&gt;0,"","Y")</f>
        <v/>
      </c>
      <c r="E212" t="s">
        <v>1531</v>
      </c>
      <c r="F212" t="s">
        <v>1533</v>
      </c>
      <c r="G212" t="s">
        <v>970</v>
      </c>
      <c r="H212">
        <v>0</v>
      </c>
      <c r="I212">
        <v>0</v>
      </c>
      <c r="J212">
        <v>0</v>
      </c>
      <c r="K212">
        <v>48.46</v>
      </c>
      <c r="L212">
        <v>40.200000000000003</v>
      </c>
      <c r="M212">
        <v>49.07</v>
      </c>
      <c r="N212">
        <v>74</v>
      </c>
      <c r="O212">
        <v>79</v>
      </c>
      <c r="P212">
        <v>0</v>
      </c>
      <c r="Q212">
        <v>0</v>
      </c>
      <c r="R212">
        <v>0</v>
      </c>
      <c r="S212">
        <v>0</v>
      </c>
    </row>
    <row r="213" spans="1:19" x14ac:dyDescent="0.25">
      <c r="A213" t="s">
        <v>1209</v>
      </c>
      <c r="B213" t="str">
        <f>IF(ISERROR(VLOOKUP(Table7[[#This Row],[APPL_ID]],IO_Pre_14[APP_ID],1,FALSE)),"","Y")</f>
        <v>Y</v>
      </c>
      <c r="C213" s="58" t="str">
        <f>IF(ISERROR(VLOOKUP(Table7[[#This Row],[APPL_ID]],Sheet1!$C$2:$C$9,1,FALSE)),"","Y")</f>
        <v/>
      </c>
      <c r="D213" s="58" t="str">
        <f>IF(COUNTA(#REF!)&gt;0,"","Y")</f>
        <v/>
      </c>
      <c r="E213" t="s">
        <v>1531</v>
      </c>
      <c r="F213" t="s">
        <v>1533</v>
      </c>
      <c r="G213" t="s">
        <v>1210</v>
      </c>
      <c r="H213">
        <v>0</v>
      </c>
      <c r="I213">
        <v>0</v>
      </c>
      <c r="J213">
        <v>0</v>
      </c>
      <c r="K213">
        <v>10.5</v>
      </c>
      <c r="L213">
        <v>25</v>
      </c>
      <c r="M213">
        <v>35</v>
      </c>
      <c r="N213">
        <v>35</v>
      </c>
      <c r="O213">
        <v>25</v>
      </c>
      <c r="P213">
        <v>25</v>
      </c>
      <c r="Q213">
        <v>0</v>
      </c>
      <c r="R213">
        <v>0</v>
      </c>
      <c r="S213">
        <v>0</v>
      </c>
    </row>
    <row r="214" spans="1:19" x14ac:dyDescent="0.25">
      <c r="A214" t="s">
        <v>1219</v>
      </c>
      <c r="B214" t="str">
        <f>IF(ISERROR(VLOOKUP(Table7[[#This Row],[APPL_ID]],IO_Pre_14[APP_ID],1,FALSE)),"","Y")</f>
        <v>Y</v>
      </c>
      <c r="C214" s="58" t="str">
        <f>IF(ISERROR(VLOOKUP(Table7[[#This Row],[APPL_ID]],Sheet1!$C$2:$C$9,1,FALSE)),"","Y")</f>
        <v/>
      </c>
      <c r="D214" s="58" t="str">
        <f>IF(COUNTA(#REF!)&gt;0,"","Y")</f>
        <v/>
      </c>
      <c r="E214" t="s">
        <v>1531</v>
      </c>
      <c r="F214" t="s">
        <v>1533</v>
      </c>
      <c r="G214" t="s">
        <v>1210</v>
      </c>
      <c r="H214">
        <v>0</v>
      </c>
      <c r="I214">
        <v>0</v>
      </c>
      <c r="J214">
        <v>0</v>
      </c>
      <c r="K214">
        <v>14</v>
      </c>
      <c r="L214">
        <v>52</v>
      </c>
      <c r="M214">
        <v>60</v>
      </c>
      <c r="N214">
        <v>50</v>
      </c>
      <c r="O214">
        <v>35</v>
      </c>
      <c r="P214">
        <v>30</v>
      </c>
      <c r="Q214">
        <v>0</v>
      </c>
      <c r="R214">
        <v>0</v>
      </c>
      <c r="S214">
        <v>0</v>
      </c>
    </row>
    <row r="215" spans="1:19" x14ac:dyDescent="0.25">
      <c r="A215" t="s">
        <v>1095</v>
      </c>
      <c r="B215" t="str">
        <f>IF(ISERROR(VLOOKUP(Table7[[#This Row],[APPL_ID]],IO_Pre_14[APP_ID],1,FALSE)),"","Y")</f>
        <v>Y</v>
      </c>
      <c r="C215" s="58" t="str">
        <f>IF(ISERROR(VLOOKUP(Table7[[#This Row],[APPL_ID]],Sheet1!$C$2:$C$9,1,FALSE)),"","Y")</f>
        <v/>
      </c>
      <c r="D215" s="58" t="str">
        <f>IF(COUNTA(#REF!)&gt;0,"","Y")</f>
        <v/>
      </c>
      <c r="E215" t="s">
        <v>1531</v>
      </c>
      <c r="F215" t="s">
        <v>1532</v>
      </c>
      <c r="G215" t="s">
        <v>1070</v>
      </c>
      <c r="H215">
        <v>38.200000000000003</v>
      </c>
      <c r="I215">
        <v>37.92</v>
      </c>
      <c r="J215">
        <v>81.540000000000006</v>
      </c>
      <c r="K215">
        <v>64.72</v>
      </c>
      <c r="L215">
        <v>115.22</v>
      </c>
      <c r="M215">
        <v>136.31</v>
      </c>
      <c r="N215">
        <v>141.46</v>
      </c>
      <c r="O215">
        <v>51.33</v>
      </c>
      <c r="P215">
        <v>0</v>
      </c>
      <c r="Q215">
        <v>0</v>
      </c>
      <c r="R215">
        <v>0</v>
      </c>
      <c r="S215">
        <v>0</v>
      </c>
    </row>
    <row r="216" spans="1:19" x14ac:dyDescent="0.25">
      <c r="A216" t="s">
        <v>307</v>
      </c>
      <c r="B216" t="str">
        <f>IF(ISERROR(VLOOKUP(Table7[[#This Row],[APPL_ID]],IO_Pre_14[APP_ID],1,FALSE)),"","Y")</f>
        <v>Y</v>
      </c>
      <c r="C216" s="58" t="str">
        <f>IF(ISERROR(VLOOKUP(Table7[[#This Row],[APPL_ID]],Sheet1!$C$2:$C$9,1,FALSE)),"","Y")</f>
        <v/>
      </c>
      <c r="D216" s="58" t="str">
        <f>IF(COUNTA(#REF!)&gt;0,"","Y")</f>
        <v/>
      </c>
      <c r="E216" t="s">
        <v>1531</v>
      </c>
      <c r="F216" t="s">
        <v>1532</v>
      </c>
      <c r="G216" t="s">
        <v>308</v>
      </c>
      <c r="H216">
        <v>67.709999999999994</v>
      </c>
      <c r="I216">
        <v>39.08</v>
      </c>
      <c r="J216">
        <v>90.28</v>
      </c>
      <c r="K216">
        <v>62.548999999999999</v>
      </c>
      <c r="L216">
        <v>196.99199999999999</v>
      </c>
      <c r="M216">
        <v>457.411</v>
      </c>
      <c r="N216">
        <v>367.59800000000001</v>
      </c>
      <c r="O216">
        <v>0</v>
      </c>
      <c r="P216">
        <v>0</v>
      </c>
      <c r="Q216">
        <v>0</v>
      </c>
      <c r="R216">
        <v>0</v>
      </c>
      <c r="S216">
        <v>0</v>
      </c>
    </row>
    <row r="217" spans="1:19" x14ac:dyDescent="0.25">
      <c r="A217" t="s">
        <v>899</v>
      </c>
      <c r="B217" t="str">
        <f>IF(ISERROR(VLOOKUP(Table7[[#This Row],[APPL_ID]],IO_Pre_14[APP_ID],1,FALSE)),"","Y")</f>
        <v>Y</v>
      </c>
      <c r="C217" s="58" t="str">
        <f>IF(ISERROR(VLOOKUP(Table7[[#This Row],[APPL_ID]],Sheet1!$C$2:$C$9,1,FALSE)),"","Y")</f>
        <v/>
      </c>
      <c r="D217" s="58" t="str">
        <f>IF(COUNTA(#REF!)&gt;0,"","Y")</f>
        <v/>
      </c>
      <c r="E217" t="s">
        <v>1531</v>
      </c>
      <c r="F217" t="s">
        <v>1532</v>
      </c>
      <c r="G217" t="s">
        <v>900</v>
      </c>
      <c r="H217">
        <v>0</v>
      </c>
      <c r="I217">
        <v>0</v>
      </c>
      <c r="J217">
        <v>64.540000000000006</v>
      </c>
      <c r="K217">
        <v>100.27</v>
      </c>
      <c r="L217">
        <v>232.5</v>
      </c>
      <c r="M217">
        <v>262.8</v>
      </c>
      <c r="N217">
        <v>276.20999999999998</v>
      </c>
      <c r="O217">
        <v>0</v>
      </c>
      <c r="P217">
        <v>0</v>
      </c>
      <c r="Q217">
        <v>0</v>
      </c>
      <c r="R217">
        <v>0</v>
      </c>
      <c r="S217">
        <v>0</v>
      </c>
    </row>
    <row r="218" spans="1:19" x14ac:dyDescent="0.25">
      <c r="A218" t="s">
        <v>1123</v>
      </c>
      <c r="B218" t="str">
        <f>IF(ISERROR(VLOOKUP(Table7[[#This Row],[APPL_ID]],IO_Pre_14[APP_ID],1,FALSE)),"","Y")</f>
        <v>Y</v>
      </c>
      <c r="C218" s="58" t="str">
        <f>IF(ISERROR(VLOOKUP(Table7[[#This Row],[APPL_ID]],Sheet1!$C$2:$C$9,1,FALSE)),"","Y")</f>
        <v/>
      </c>
      <c r="D218" s="58" t="str">
        <f>IF(COUNTA(#REF!)&gt;0,"","Y")</f>
        <v/>
      </c>
      <c r="E218" t="s">
        <v>1531</v>
      </c>
      <c r="F218" t="s">
        <v>1532</v>
      </c>
      <c r="G218" t="s">
        <v>1118</v>
      </c>
      <c r="H218">
        <v>0</v>
      </c>
      <c r="I218">
        <v>0</v>
      </c>
      <c r="J218">
        <v>0</v>
      </c>
      <c r="K218">
        <v>60.58</v>
      </c>
      <c r="L218">
        <v>87.14</v>
      </c>
      <c r="M218">
        <v>0</v>
      </c>
      <c r="N218">
        <v>236.69</v>
      </c>
      <c r="O218">
        <v>131.36500000000001</v>
      </c>
      <c r="P218">
        <v>0</v>
      </c>
      <c r="Q218">
        <v>0</v>
      </c>
      <c r="R218">
        <v>0</v>
      </c>
      <c r="S218">
        <v>0</v>
      </c>
    </row>
    <row r="219" spans="1:19" x14ac:dyDescent="0.25">
      <c r="A219" t="s">
        <v>1146</v>
      </c>
      <c r="B219" t="str">
        <f>IF(ISERROR(VLOOKUP(Table7[[#This Row],[APPL_ID]],IO_Pre_14[APP_ID],1,FALSE)),"","Y")</f>
        <v>Y</v>
      </c>
      <c r="C219" s="58" t="str">
        <f>IF(ISERROR(VLOOKUP(Table7[[#This Row],[APPL_ID]],Sheet1!$C$2:$C$9,1,FALSE)),"","Y")</f>
        <v/>
      </c>
      <c r="D219" s="58" t="str">
        <f>IF(COUNTA(#REF!)&gt;0,"","Y")</f>
        <v/>
      </c>
      <c r="E219" t="s">
        <v>1531</v>
      </c>
      <c r="F219" t="s">
        <v>1532</v>
      </c>
      <c r="G219" t="s">
        <v>1147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</row>
    <row r="220" spans="1:19" x14ac:dyDescent="0.25">
      <c r="A220" t="s">
        <v>1116</v>
      </c>
      <c r="B220" t="str">
        <f>IF(ISERROR(VLOOKUP(Table7[[#This Row],[APPL_ID]],IO_Pre_14[APP_ID],1,FALSE)),"","Y")</f>
        <v>Y</v>
      </c>
      <c r="C220" s="58" t="str">
        <f>IF(ISERROR(VLOOKUP(Table7[[#This Row],[APPL_ID]],Sheet1!$C$2:$C$9,1,FALSE)),"","Y")</f>
        <v/>
      </c>
      <c r="D220" s="58" t="str">
        <f>IF(COUNTA(#REF!)&gt;0,"","Y")</f>
        <v/>
      </c>
      <c r="E220" t="s">
        <v>1531</v>
      </c>
      <c r="F220" t="s">
        <v>1533</v>
      </c>
      <c r="G220" t="s">
        <v>1076</v>
      </c>
      <c r="H220">
        <v>0</v>
      </c>
      <c r="I220">
        <v>0</v>
      </c>
      <c r="J220">
        <v>0</v>
      </c>
      <c r="K220">
        <v>0.12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</row>
    <row r="221" spans="1:19" x14ac:dyDescent="0.25">
      <c r="A221" t="s">
        <v>1169</v>
      </c>
      <c r="B221" t="str">
        <f>IF(ISERROR(VLOOKUP(Table7[[#This Row],[APPL_ID]],IO_Pre_14[APP_ID],1,FALSE)),"","Y")</f>
        <v>Y</v>
      </c>
      <c r="C221" s="58" t="str">
        <f>IF(ISERROR(VLOOKUP(Table7[[#This Row],[APPL_ID]],Sheet1!$C$2:$C$9,1,FALSE)),"","Y")</f>
        <v/>
      </c>
      <c r="D221" s="58" t="str">
        <f>IF(COUNTA(#REF!)&gt;0,"","Y")</f>
        <v/>
      </c>
      <c r="E221" t="s">
        <v>1531</v>
      </c>
      <c r="F221" t="s">
        <v>1533</v>
      </c>
      <c r="G221" t="s">
        <v>1076</v>
      </c>
    </row>
    <row r="222" spans="1:19" x14ac:dyDescent="0.25">
      <c r="A222" t="s">
        <v>1075</v>
      </c>
      <c r="B222" t="str">
        <f>IF(ISERROR(VLOOKUP(Table7[[#This Row],[APPL_ID]],IO_Pre_14[APP_ID],1,FALSE)),"","Y")</f>
        <v>Y</v>
      </c>
      <c r="C222" s="58" t="str">
        <f>IF(ISERROR(VLOOKUP(Table7[[#This Row],[APPL_ID]],Sheet1!$C$2:$C$9,1,FALSE)),"","Y")</f>
        <v/>
      </c>
      <c r="D222" s="58" t="str">
        <f>IF(COUNTA(#REF!)&gt;0,"","Y")</f>
        <v/>
      </c>
      <c r="E222" t="s">
        <v>1531</v>
      </c>
      <c r="F222" t="s">
        <v>1533</v>
      </c>
      <c r="G222" t="s">
        <v>1076</v>
      </c>
    </row>
    <row r="223" spans="1:19" x14ac:dyDescent="0.25">
      <c r="A223" t="s">
        <v>1150</v>
      </c>
      <c r="B223" t="str">
        <f>IF(ISERROR(VLOOKUP(Table7[[#This Row],[APPL_ID]],IO_Pre_14[APP_ID],1,FALSE)),"","Y")</f>
        <v>Y</v>
      </c>
      <c r="C223" s="58" t="str">
        <f>IF(ISERROR(VLOOKUP(Table7[[#This Row],[APPL_ID]],Sheet1!$C$2:$C$9,1,FALSE)),"","Y")</f>
        <v/>
      </c>
      <c r="D223" s="58" t="str">
        <f>IF(COUNTA(#REF!)&gt;0,"","Y")</f>
        <v/>
      </c>
      <c r="E223" t="s">
        <v>1531</v>
      </c>
      <c r="F223" t="s">
        <v>1533</v>
      </c>
      <c r="G223" t="s">
        <v>1076</v>
      </c>
      <c r="H223">
        <v>0</v>
      </c>
      <c r="I223">
        <v>0</v>
      </c>
      <c r="J223">
        <v>0</v>
      </c>
      <c r="K223">
        <v>164.24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</row>
    <row r="224" spans="1:19" x14ac:dyDescent="0.25">
      <c r="A224" t="s">
        <v>1181</v>
      </c>
      <c r="B224" t="str">
        <f>IF(ISERROR(VLOOKUP(Table7[[#This Row],[APPL_ID]],IO_Pre_14[APP_ID],1,FALSE)),"","Y")</f>
        <v>Y</v>
      </c>
      <c r="C224" s="58" t="str">
        <f>IF(ISERROR(VLOOKUP(Table7[[#This Row],[APPL_ID]],Sheet1!$C$2:$C$9,1,FALSE)),"","Y")</f>
        <v/>
      </c>
      <c r="D224" s="58" t="str">
        <f>IF(COUNTA(#REF!)&gt;0,"","Y")</f>
        <v/>
      </c>
      <c r="E224" t="s">
        <v>1531</v>
      </c>
      <c r="F224" t="s">
        <v>1533</v>
      </c>
      <c r="G224" t="s">
        <v>1076</v>
      </c>
      <c r="H224">
        <v>0</v>
      </c>
      <c r="I224">
        <v>0</v>
      </c>
      <c r="J224">
        <v>0</v>
      </c>
      <c r="K224">
        <v>0.12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</row>
    <row r="225" spans="1:19" x14ac:dyDescent="0.25">
      <c r="A225" t="s">
        <v>713</v>
      </c>
      <c r="B225" t="str">
        <f>IF(ISERROR(VLOOKUP(Table7[[#This Row],[APPL_ID]],IO_Pre_14[APP_ID],1,FALSE)),"","Y")</f>
        <v>Y</v>
      </c>
      <c r="C225" s="58" t="str">
        <f>IF(ISERROR(VLOOKUP(Table7[[#This Row],[APPL_ID]],Sheet1!$C$2:$C$9,1,FALSE)),"","Y")</f>
        <v/>
      </c>
      <c r="D225" s="58" t="str">
        <f>IF(COUNTA(#REF!)&gt;0,"","Y")</f>
        <v/>
      </c>
      <c r="E225" t="s">
        <v>1531</v>
      </c>
      <c r="F225" t="s">
        <v>1533</v>
      </c>
      <c r="G225" t="s">
        <v>714</v>
      </c>
      <c r="H225">
        <v>0</v>
      </c>
      <c r="I225">
        <v>0</v>
      </c>
      <c r="J225">
        <v>0</v>
      </c>
      <c r="K225">
        <v>26.53</v>
      </c>
      <c r="L225">
        <v>42.61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</row>
    <row r="226" spans="1:19" x14ac:dyDescent="0.25">
      <c r="A226" t="s">
        <v>948</v>
      </c>
      <c r="B226" t="str">
        <f>IF(ISERROR(VLOOKUP(Table7[[#This Row],[APPL_ID]],IO_Pre_14[APP_ID],1,FALSE)),"","Y")</f>
        <v>Y</v>
      </c>
      <c r="C226" s="58" t="str">
        <f>IF(ISERROR(VLOOKUP(Table7[[#This Row],[APPL_ID]],Sheet1!$C$2:$C$9,1,FALSE)),"","Y")</f>
        <v/>
      </c>
      <c r="D226" s="58" t="str">
        <f>IF(COUNTA(#REF!)&gt;0,"","Y")</f>
        <v/>
      </c>
      <c r="E226" t="s">
        <v>1531</v>
      </c>
      <c r="F226" t="s">
        <v>1532</v>
      </c>
      <c r="G226" t="s">
        <v>949</v>
      </c>
      <c r="H226">
        <v>0</v>
      </c>
      <c r="I226">
        <v>0</v>
      </c>
      <c r="J226">
        <v>17.53</v>
      </c>
      <c r="K226">
        <v>0</v>
      </c>
      <c r="L226">
        <v>0</v>
      </c>
      <c r="M226">
        <v>48.16</v>
      </c>
      <c r="N226">
        <v>49.13</v>
      </c>
      <c r="O226">
        <v>0</v>
      </c>
      <c r="P226">
        <v>0</v>
      </c>
      <c r="Q226">
        <v>0</v>
      </c>
      <c r="R226">
        <v>0</v>
      </c>
      <c r="S226">
        <v>0</v>
      </c>
    </row>
    <row r="227" spans="1:19" x14ac:dyDescent="0.25">
      <c r="A227" t="s">
        <v>1056</v>
      </c>
      <c r="B227" t="str">
        <f>IF(ISERROR(VLOOKUP(Table7[[#This Row],[APPL_ID]],IO_Pre_14[APP_ID],1,FALSE)),"","Y")</f>
        <v>Y</v>
      </c>
      <c r="C227" s="58" t="str">
        <f>IF(ISERROR(VLOOKUP(Table7[[#This Row],[APPL_ID]],Sheet1!$C$2:$C$9,1,FALSE)),"","Y")</f>
        <v/>
      </c>
      <c r="D227" s="58" t="str">
        <f>IF(COUNTA(#REF!)&gt;0,"","Y")</f>
        <v/>
      </c>
      <c r="E227" t="s">
        <v>1531</v>
      </c>
      <c r="F227" t="s">
        <v>1532</v>
      </c>
      <c r="G227" t="s">
        <v>1057</v>
      </c>
      <c r="H227">
        <v>3.41</v>
      </c>
      <c r="I227">
        <v>11.42</v>
      </c>
      <c r="J227">
        <v>36.46</v>
      </c>
      <c r="K227">
        <v>33.9</v>
      </c>
      <c r="L227">
        <v>32.74</v>
      </c>
      <c r="M227">
        <v>45.99</v>
      </c>
      <c r="N227">
        <v>53.74</v>
      </c>
      <c r="O227">
        <v>44.02</v>
      </c>
      <c r="P227">
        <v>0</v>
      </c>
      <c r="Q227">
        <v>0</v>
      </c>
      <c r="R227">
        <v>0</v>
      </c>
      <c r="S227">
        <v>0</v>
      </c>
    </row>
    <row r="228" spans="1:19" x14ac:dyDescent="0.25">
      <c r="A228" t="s">
        <v>1063</v>
      </c>
      <c r="B228" t="str">
        <f>IF(ISERROR(VLOOKUP(Table7[[#This Row],[APPL_ID]],IO_Pre_14[APP_ID],1,FALSE)),"","Y")</f>
        <v>Y</v>
      </c>
      <c r="C228" s="58" t="str">
        <f>IF(ISERROR(VLOOKUP(Table7[[#This Row],[APPL_ID]],Sheet1!$C$2:$C$9,1,FALSE)),"","Y")</f>
        <v/>
      </c>
      <c r="D228" s="58" t="str">
        <f>IF(COUNTA(#REF!)&gt;0,"","Y")</f>
        <v/>
      </c>
      <c r="E228" t="s">
        <v>1531</v>
      </c>
      <c r="F228" t="s">
        <v>1532</v>
      </c>
      <c r="G228" t="s">
        <v>1057</v>
      </c>
      <c r="H228">
        <v>3.41</v>
      </c>
      <c r="I228">
        <v>11.42</v>
      </c>
      <c r="J228">
        <v>36.46</v>
      </c>
      <c r="K228">
        <v>33.9</v>
      </c>
      <c r="L228">
        <v>32.74</v>
      </c>
      <c r="M228">
        <v>1</v>
      </c>
      <c r="N228">
        <v>1</v>
      </c>
      <c r="O228">
        <v>1</v>
      </c>
      <c r="P228">
        <v>0</v>
      </c>
      <c r="Q228">
        <v>0</v>
      </c>
      <c r="R228">
        <v>0</v>
      </c>
      <c r="S228">
        <v>0</v>
      </c>
    </row>
    <row r="229" spans="1:19" x14ac:dyDescent="0.25">
      <c r="A229" t="s">
        <v>1125</v>
      </c>
      <c r="B229" t="str">
        <f>IF(ISERROR(VLOOKUP(Table7[[#This Row],[APPL_ID]],IO_Pre_14[APP_ID],1,FALSE)),"","Y")</f>
        <v>Y</v>
      </c>
      <c r="C229" s="58" t="str">
        <f>IF(ISERROR(VLOOKUP(Table7[[#This Row],[APPL_ID]],Sheet1!$C$2:$C$9,1,FALSE)),"","Y")</f>
        <v/>
      </c>
      <c r="D229" s="58" t="str">
        <f>IF(COUNTA(#REF!)&gt;0,"","Y")</f>
        <v/>
      </c>
      <c r="E229" t="s">
        <v>1531</v>
      </c>
      <c r="F229" t="s">
        <v>1532</v>
      </c>
      <c r="G229" t="s">
        <v>1070</v>
      </c>
      <c r="H229">
        <v>57.86</v>
      </c>
      <c r="I229">
        <v>58.17</v>
      </c>
      <c r="J229">
        <v>131.31</v>
      </c>
      <c r="K229">
        <v>175.2</v>
      </c>
      <c r="L229">
        <v>266.57</v>
      </c>
      <c r="M229">
        <v>170.51</v>
      </c>
      <c r="N229">
        <v>193.13</v>
      </c>
      <c r="O229">
        <v>162.75</v>
      </c>
      <c r="P229">
        <v>0</v>
      </c>
      <c r="Q229">
        <v>0</v>
      </c>
      <c r="R229">
        <v>0</v>
      </c>
      <c r="S229">
        <v>0</v>
      </c>
    </row>
    <row r="230" spans="1:19" x14ac:dyDescent="0.25">
      <c r="A230" t="s">
        <v>932</v>
      </c>
      <c r="B230" t="str">
        <f>IF(ISERROR(VLOOKUP(Table7[[#This Row],[APPL_ID]],IO_Pre_14[APP_ID],1,FALSE)),"","Y")</f>
        <v>Y</v>
      </c>
      <c r="C230" s="58" t="str">
        <f>IF(ISERROR(VLOOKUP(Table7[[#This Row],[APPL_ID]],Sheet1!$C$2:$C$9,1,FALSE)),"","Y")</f>
        <v/>
      </c>
      <c r="D230" s="58" t="str">
        <f>IF(COUNTA(#REF!)&gt;0,"","Y")</f>
        <v/>
      </c>
      <c r="E230" t="s">
        <v>1531</v>
      </c>
      <c r="F230" t="s">
        <v>1533</v>
      </c>
      <c r="G230" t="s">
        <v>485</v>
      </c>
      <c r="H230">
        <v>0</v>
      </c>
      <c r="I230">
        <v>0</v>
      </c>
      <c r="J230">
        <v>0</v>
      </c>
      <c r="K230">
        <v>35.799999999999997</v>
      </c>
      <c r="L230">
        <v>65.22</v>
      </c>
      <c r="M230">
        <v>125.35</v>
      </c>
      <c r="N230">
        <v>123.29</v>
      </c>
      <c r="O230">
        <v>102.09</v>
      </c>
      <c r="P230">
        <v>0</v>
      </c>
      <c r="Q230">
        <v>0</v>
      </c>
      <c r="R230">
        <v>0</v>
      </c>
      <c r="S230">
        <v>0</v>
      </c>
    </row>
    <row r="231" spans="1:19" x14ac:dyDescent="0.25">
      <c r="A231" t="s">
        <v>856</v>
      </c>
      <c r="B231" t="str">
        <f>IF(ISERROR(VLOOKUP(Table7[[#This Row],[APPL_ID]],IO_Pre_14[APP_ID],1,FALSE)),"","Y")</f>
        <v>Y</v>
      </c>
      <c r="C231" s="58" t="str">
        <f>IF(ISERROR(VLOOKUP(Table7[[#This Row],[APPL_ID]],Sheet1!$C$2:$C$9,1,FALSE)),"","Y")</f>
        <v/>
      </c>
      <c r="D231" s="58" t="str">
        <f>IF(COUNTA(#REF!)&gt;0,"","Y")</f>
        <v/>
      </c>
      <c r="E231" t="s">
        <v>1531</v>
      </c>
      <c r="F231" t="s">
        <v>1533</v>
      </c>
      <c r="G231" t="s">
        <v>485</v>
      </c>
      <c r="H231">
        <v>0</v>
      </c>
      <c r="I231">
        <v>0</v>
      </c>
      <c r="J231">
        <v>0</v>
      </c>
      <c r="K231">
        <v>36.229999999999997</v>
      </c>
      <c r="L231">
        <v>45.97</v>
      </c>
      <c r="M231">
        <v>67.11</v>
      </c>
      <c r="N231">
        <v>64.59</v>
      </c>
      <c r="O231">
        <v>56.23</v>
      </c>
      <c r="P231">
        <v>0</v>
      </c>
      <c r="Q231">
        <v>0</v>
      </c>
      <c r="R231">
        <v>0</v>
      </c>
      <c r="S231">
        <v>0</v>
      </c>
    </row>
    <row r="232" spans="1:19" x14ac:dyDescent="0.25">
      <c r="A232" t="s">
        <v>1020</v>
      </c>
      <c r="B232" t="str">
        <f>IF(ISERROR(VLOOKUP(Table7[[#This Row],[APPL_ID]],IO_Pre_14[APP_ID],1,FALSE)),"","Y")</f>
        <v>Y</v>
      </c>
      <c r="C232" s="58" t="str">
        <f>IF(ISERROR(VLOOKUP(Table7[[#This Row],[APPL_ID]],Sheet1!$C$2:$C$9,1,FALSE)),"","Y")</f>
        <v/>
      </c>
      <c r="D232" s="58" t="str">
        <f>IF(COUNTA(#REF!)&gt;0,"","Y")</f>
        <v/>
      </c>
      <c r="E232" t="s">
        <v>1531</v>
      </c>
      <c r="F232" t="s">
        <v>1532</v>
      </c>
      <c r="G232" t="s">
        <v>1021</v>
      </c>
      <c r="H232">
        <v>21.4</v>
      </c>
      <c r="I232">
        <v>31.13</v>
      </c>
      <c r="J232">
        <v>107.02</v>
      </c>
      <c r="K232">
        <v>62.8</v>
      </c>
      <c r="L232">
        <v>63.98</v>
      </c>
      <c r="M232">
        <v>190.62</v>
      </c>
      <c r="N232">
        <v>240.26</v>
      </c>
      <c r="O232">
        <v>170.25</v>
      </c>
      <c r="P232">
        <v>0</v>
      </c>
      <c r="Q232">
        <v>0</v>
      </c>
      <c r="R232">
        <v>0</v>
      </c>
      <c r="S232">
        <v>0</v>
      </c>
    </row>
    <row r="233" spans="1:19" x14ac:dyDescent="0.25">
      <c r="A233" t="s">
        <v>1030</v>
      </c>
      <c r="B233" t="str">
        <f>IF(ISERROR(VLOOKUP(Table7[[#This Row],[APPL_ID]],IO_Pre_14[APP_ID],1,FALSE)),"","Y")</f>
        <v>Y</v>
      </c>
      <c r="C233" s="58" t="str">
        <f>IF(ISERROR(VLOOKUP(Table7[[#This Row],[APPL_ID]],Sheet1!$C$2:$C$9,1,FALSE)),"","Y")</f>
        <v/>
      </c>
      <c r="D233" s="58" t="str">
        <f>IF(COUNTA(#REF!)&gt;0,"","Y")</f>
        <v/>
      </c>
      <c r="E233" t="s">
        <v>1531</v>
      </c>
      <c r="F233" t="s">
        <v>1532</v>
      </c>
      <c r="G233" t="s">
        <v>1021</v>
      </c>
      <c r="H233">
        <v>44.37</v>
      </c>
      <c r="I233">
        <v>30.71</v>
      </c>
      <c r="J233">
        <v>80.319999999999993</v>
      </c>
      <c r="K233">
        <v>53.16</v>
      </c>
      <c r="L233">
        <v>62.12</v>
      </c>
      <c r="M233">
        <v>175.59</v>
      </c>
      <c r="N233">
        <v>201.05</v>
      </c>
      <c r="O233">
        <v>143.9</v>
      </c>
      <c r="P233">
        <v>0</v>
      </c>
      <c r="Q233">
        <v>0</v>
      </c>
      <c r="R233">
        <v>0</v>
      </c>
      <c r="S233">
        <v>0</v>
      </c>
    </row>
    <row r="234" spans="1:19" x14ac:dyDescent="0.25">
      <c r="A234" t="s">
        <v>1393</v>
      </c>
      <c r="B234" t="str">
        <f>IF(ISERROR(VLOOKUP(Table7[[#This Row],[APPL_ID]],IO_Pre_14[APP_ID],1,FALSE)),"","Y")</f>
        <v>Y</v>
      </c>
      <c r="C234" s="58" t="str">
        <f>IF(ISERROR(VLOOKUP(Table7[[#This Row],[APPL_ID]],Sheet1!$C$2:$C$9,1,FALSE)),"","Y")</f>
        <v/>
      </c>
      <c r="D234" s="58" t="str">
        <f>IF(COUNTA(#REF!)&gt;0,"","Y")</f>
        <v/>
      </c>
      <c r="E234" t="s">
        <v>1531</v>
      </c>
      <c r="F234" t="s">
        <v>1532</v>
      </c>
      <c r="G234" t="s">
        <v>949</v>
      </c>
      <c r="H234">
        <v>0</v>
      </c>
      <c r="I234">
        <v>0</v>
      </c>
      <c r="J234">
        <v>17.53</v>
      </c>
      <c r="K234">
        <v>0</v>
      </c>
      <c r="L234">
        <v>0</v>
      </c>
      <c r="M234">
        <v>48.16</v>
      </c>
      <c r="N234">
        <v>49.13</v>
      </c>
      <c r="O234">
        <v>0</v>
      </c>
      <c r="P234">
        <v>0</v>
      </c>
      <c r="Q234">
        <v>0</v>
      </c>
      <c r="R234">
        <v>0</v>
      </c>
      <c r="S234">
        <v>0</v>
      </c>
    </row>
    <row r="235" spans="1:19" x14ac:dyDescent="0.25">
      <c r="A235" t="s">
        <v>1394</v>
      </c>
      <c r="B235" t="str">
        <f>IF(ISERROR(VLOOKUP(Table7[[#This Row],[APPL_ID]],IO_Pre_14[APP_ID],1,FALSE)),"","Y")</f>
        <v>Y</v>
      </c>
      <c r="C235" s="58" t="str">
        <f>IF(ISERROR(VLOOKUP(Table7[[#This Row],[APPL_ID]],Sheet1!$C$2:$C$9,1,FALSE)),"","Y")</f>
        <v/>
      </c>
      <c r="D235" s="58" t="str">
        <f>IF(COUNTA(#REF!)&gt;0,"","Y")</f>
        <v/>
      </c>
      <c r="E235" t="s">
        <v>1531</v>
      </c>
      <c r="F235" t="s">
        <v>1532</v>
      </c>
      <c r="G235" t="s">
        <v>949</v>
      </c>
      <c r="H235">
        <v>0</v>
      </c>
      <c r="I235">
        <v>0</v>
      </c>
      <c r="J235">
        <v>17.53</v>
      </c>
      <c r="K235">
        <v>0</v>
      </c>
      <c r="L235">
        <v>0</v>
      </c>
      <c r="M235">
        <v>48.16</v>
      </c>
      <c r="N235">
        <v>49.13</v>
      </c>
      <c r="O235">
        <v>0</v>
      </c>
      <c r="P235">
        <v>0</v>
      </c>
      <c r="Q235">
        <v>0</v>
      </c>
      <c r="R235">
        <v>0</v>
      </c>
      <c r="S235">
        <v>0</v>
      </c>
    </row>
    <row r="236" spans="1:19" x14ac:dyDescent="0.25">
      <c r="A236" t="s">
        <v>1238</v>
      </c>
      <c r="B236" t="str">
        <f>IF(ISERROR(VLOOKUP(Table7[[#This Row],[APPL_ID]],IO_Pre_14[APP_ID],1,FALSE)),"","Y")</f>
        <v>Y</v>
      </c>
      <c r="C236" s="58" t="str">
        <f>IF(ISERROR(VLOOKUP(Table7[[#This Row],[APPL_ID]],Sheet1!$C$2:$C$9,1,FALSE)),"","Y")</f>
        <v/>
      </c>
      <c r="D236" s="58" t="str">
        <f>IF(COUNTA(#REF!)&gt;0,"","Y")</f>
        <v/>
      </c>
      <c r="E236" t="s">
        <v>1531</v>
      </c>
      <c r="F236" t="s">
        <v>1533</v>
      </c>
      <c r="G236" t="s">
        <v>1239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12.61</v>
      </c>
      <c r="N236">
        <v>9.9700000000000006</v>
      </c>
      <c r="O236">
        <v>72.16</v>
      </c>
      <c r="P236">
        <v>0</v>
      </c>
      <c r="Q236">
        <v>0</v>
      </c>
      <c r="R236">
        <v>0</v>
      </c>
      <c r="S236">
        <v>0</v>
      </c>
    </row>
    <row r="237" spans="1:19" x14ac:dyDescent="0.25">
      <c r="A237" t="s">
        <v>1247</v>
      </c>
      <c r="B237" t="str">
        <f>IF(ISERROR(VLOOKUP(Table7[[#This Row],[APPL_ID]],IO_Pre_14[APP_ID],1,FALSE)),"","Y")</f>
        <v>Y</v>
      </c>
      <c r="C237" s="58" t="str">
        <f>IF(ISERROR(VLOOKUP(Table7[[#This Row],[APPL_ID]],Sheet1!$C$2:$C$9,1,FALSE)),"","Y")</f>
        <v/>
      </c>
      <c r="D237" s="58" t="str">
        <f>IF(COUNTA(#REF!)&gt;0,"","Y")</f>
        <v/>
      </c>
      <c r="E237" t="s">
        <v>1531</v>
      </c>
      <c r="F237" t="s">
        <v>1533</v>
      </c>
      <c r="G237" t="s">
        <v>1239</v>
      </c>
      <c r="H237">
        <v>0</v>
      </c>
      <c r="I237">
        <v>0</v>
      </c>
      <c r="J237">
        <v>32.75</v>
      </c>
      <c r="K237">
        <v>17.100000000000001</v>
      </c>
      <c r="L237">
        <v>51.8</v>
      </c>
      <c r="M237">
        <v>69.900000000000006</v>
      </c>
      <c r="N237">
        <v>13.06</v>
      </c>
      <c r="O237">
        <v>88.17</v>
      </c>
      <c r="P237">
        <v>0</v>
      </c>
      <c r="Q237">
        <v>0</v>
      </c>
      <c r="R237">
        <v>0</v>
      </c>
      <c r="S237">
        <v>0</v>
      </c>
    </row>
    <row r="238" spans="1:19" x14ac:dyDescent="0.25">
      <c r="A238" t="s">
        <v>1259</v>
      </c>
      <c r="B238" t="str">
        <f>IF(ISERROR(VLOOKUP(Table7[[#This Row],[APPL_ID]],IO_Pre_14[APP_ID],1,FALSE)),"","Y")</f>
        <v>Y</v>
      </c>
      <c r="C238" s="58" t="str">
        <f>IF(ISERROR(VLOOKUP(Table7[[#This Row],[APPL_ID]],Sheet1!$C$2:$C$9,1,FALSE)),"","Y")</f>
        <v/>
      </c>
      <c r="D238" s="58" t="str">
        <f>IF(COUNTA(#REF!)&gt;0,"","Y")</f>
        <v/>
      </c>
      <c r="E238" t="s">
        <v>1531</v>
      </c>
      <c r="F238" t="s">
        <v>1533</v>
      </c>
      <c r="G238" t="s">
        <v>1239</v>
      </c>
      <c r="H238">
        <v>0</v>
      </c>
      <c r="I238">
        <v>0</v>
      </c>
      <c r="J238">
        <v>26</v>
      </c>
      <c r="K238">
        <v>54.4</v>
      </c>
      <c r="L238">
        <v>63.24</v>
      </c>
      <c r="M238">
        <v>59.5</v>
      </c>
      <c r="N238">
        <v>105.77</v>
      </c>
      <c r="O238">
        <v>68.5</v>
      </c>
      <c r="P238">
        <v>0</v>
      </c>
      <c r="Q238">
        <v>0</v>
      </c>
      <c r="R238">
        <v>0</v>
      </c>
      <c r="S238">
        <v>0</v>
      </c>
    </row>
    <row r="239" spans="1:19" x14ac:dyDescent="0.25">
      <c r="A239" t="s">
        <v>1261</v>
      </c>
      <c r="B239" t="str">
        <f>IF(ISERROR(VLOOKUP(Table7[[#This Row],[APPL_ID]],IO_Pre_14[APP_ID],1,FALSE)),"","Y")</f>
        <v>Y</v>
      </c>
      <c r="C239" s="58" t="str">
        <f>IF(ISERROR(VLOOKUP(Table7[[#This Row],[APPL_ID]],Sheet1!$C$2:$C$9,1,FALSE)),"","Y")</f>
        <v/>
      </c>
      <c r="D239" s="58" t="str">
        <f>IF(COUNTA(#REF!)&gt;0,"","Y")</f>
        <v/>
      </c>
      <c r="E239" t="s">
        <v>1531</v>
      </c>
      <c r="F239" t="s">
        <v>1533</v>
      </c>
      <c r="G239" t="s">
        <v>1239</v>
      </c>
      <c r="H239">
        <v>0</v>
      </c>
      <c r="I239">
        <v>0</v>
      </c>
      <c r="J239">
        <v>72.5</v>
      </c>
      <c r="K239">
        <v>149.80000000000001</v>
      </c>
      <c r="L239">
        <v>198.8</v>
      </c>
      <c r="M239">
        <v>163.69999999999999</v>
      </c>
      <c r="N239">
        <v>24.52</v>
      </c>
      <c r="O239">
        <v>210.9</v>
      </c>
      <c r="P239">
        <v>0</v>
      </c>
      <c r="Q239">
        <v>0</v>
      </c>
      <c r="R239">
        <v>0</v>
      </c>
      <c r="S239">
        <v>0</v>
      </c>
    </row>
    <row r="240" spans="1:19" x14ac:dyDescent="0.25">
      <c r="A240" t="s">
        <v>802</v>
      </c>
      <c r="B240" t="str">
        <f>IF(ISERROR(VLOOKUP(Table7[[#This Row],[APPL_ID]],IO_Pre_14[APP_ID],1,FALSE)),"","Y")</f>
        <v>Y</v>
      </c>
      <c r="C240" s="58" t="str">
        <f>IF(ISERROR(VLOOKUP(Table7[[#This Row],[APPL_ID]],Sheet1!$C$2:$C$9,1,FALSE)),"","Y")</f>
        <v/>
      </c>
      <c r="D240" s="58" t="str">
        <f>IF(COUNTA(#REF!)&gt;0,"","Y")</f>
        <v/>
      </c>
      <c r="E240" t="s">
        <v>1531</v>
      </c>
      <c r="F240" t="s">
        <v>1532</v>
      </c>
      <c r="G240" t="s">
        <v>803</v>
      </c>
      <c r="H240">
        <v>198</v>
      </c>
      <c r="I240">
        <v>0</v>
      </c>
      <c r="J240">
        <v>343</v>
      </c>
      <c r="K240">
        <v>347</v>
      </c>
      <c r="L240">
        <v>352</v>
      </c>
      <c r="M240">
        <v>353</v>
      </c>
      <c r="N240">
        <v>359.2</v>
      </c>
      <c r="O240">
        <v>322.64</v>
      </c>
      <c r="P240">
        <v>0</v>
      </c>
      <c r="Q240">
        <v>0</v>
      </c>
      <c r="R240">
        <v>0</v>
      </c>
      <c r="S240">
        <v>0</v>
      </c>
    </row>
    <row r="241" spans="1:19" x14ac:dyDescent="0.25">
      <c r="A241" t="s">
        <v>938</v>
      </c>
      <c r="B241" t="str">
        <f>IF(ISERROR(VLOOKUP(Table7[[#This Row],[APPL_ID]],IO_Pre_14[APP_ID],1,FALSE)),"","Y")</f>
        <v>Y</v>
      </c>
      <c r="C241" s="58" t="str">
        <f>IF(ISERROR(VLOOKUP(Table7[[#This Row],[APPL_ID]],Sheet1!$C$2:$C$9,1,FALSE)),"","Y")</f>
        <v/>
      </c>
      <c r="D241" s="58" t="str">
        <f>IF(COUNTA(#REF!)&gt;0,"","Y")</f>
        <v/>
      </c>
      <c r="E241" t="s">
        <v>1531</v>
      </c>
      <c r="F241" t="s">
        <v>1533</v>
      </c>
      <c r="G241" t="s">
        <v>939</v>
      </c>
      <c r="H241">
        <v>0</v>
      </c>
      <c r="I241">
        <v>0</v>
      </c>
      <c r="J241">
        <v>0</v>
      </c>
      <c r="K241">
        <v>168</v>
      </c>
      <c r="L241">
        <v>168</v>
      </c>
      <c r="M241">
        <v>152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</row>
    <row r="242" spans="1:19" x14ac:dyDescent="0.25">
      <c r="A242" t="s">
        <v>839</v>
      </c>
      <c r="B242" t="str">
        <f>IF(ISERROR(VLOOKUP(Table7[[#This Row],[APPL_ID]],IO_Pre_14[APP_ID],1,FALSE)),"","Y")</f>
        <v>Y</v>
      </c>
      <c r="C242" s="58" t="str">
        <f>IF(ISERROR(VLOOKUP(Table7[[#This Row],[APPL_ID]],Sheet1!$C$2:$C$9,1,FALSE)),"","Y")</f>
        <v/>
      </c>
      <c r="D242" s="58" t="str">
        <f>IF(COUNTA(#REF!)&gt;0,"","Y")</f>
        <v/>
      </c>
      <c r="E242" t="s">
        <v>1531</v>
      </c>
      <c r="F242" t="s">
        <v>1532</v>
      </c>
      <c r="G242" t="s">
        <v>840</v>
      </c>
      <c r="H242">
        <v>0</v>
      </c>
      <c r="I242">
        <v>0</v>
      </c>
      <c r="J242">
        <v>248</v>
      </c>
      <c r="K242">
        <v>276</v>
      </c>
      <c r="L242">
        <v>251</v>
      </c>
      <c r="M242">
        <v>207</v>
      </c>
      <c r="N242">
        <v>258.7</v>
      </c>
      <c r="O242">
        <v>217.25</v>
      </c>
      <c r="P242">
        <v>0</v>
      </c>
      <c r="Q242">
        <v>0</v>
      </c>
      <c r="R242">
        <v>0</v>
      </c>
      <c r="S242">
        <v>0</v>
      </c>
    </row>
    <row r="243" spans="1:19" x14ac:dyDescent="0.25">
      <c r="A243" t="s">
        <v>1440</v>
      </c>
      <c r="B243" t="str">
        <f>IF(ISERROR(VLOOKUP(Table7[[#This Row],[APPL_ID]],IO_Pre_14[APP_ID],1,FALSE)),"","Y")</f>
        <v>Y</v>
      </c>
      <c r="C243" s="58" t="str">
        <f>IF(ISERROR(VLOOKUP(Table7[[#This Row],[APPL_ID]],Sheet1!$C$2:$C$9,1,FALSE)),"","Y")</f>
        <v/>
      </c>
      <c r="D243" s="58" t="str">
        <f>IF(COUNTA(#REF!)&gt;0,"","Y")</f>
        <v/>
      </c>
      <c r="E243" t="s">
        <v>1531</v>
      </c>
      <c r="F243" t="s">
        <v>1533</v>
      </c>
      <c r="G243" t="s">
        <v>1441</v>
      </c>
      <c r="H243">
        <v>0</v>
      </c>
      <c r="I243">
        <v>0</v>
      </c>
      <c r="J243">
        <v>0</v>
      </c>
      <c r="K243">
        <v>0</v>
      </c>
      <c r="L243">
        <v>118.5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</row>
    <row r="244" spans="1:19" x14ac:dyDescent="0.25">
      <c r="A244" t="s">
        <v>1003</v>
      </c>
      <c r="B244" t="str">
        <f>IF(ISERROR(VLOOKUP(Table7[[#This Row],[APPL_ID]],IO_Pre_14[APP_ID],1,FALSE)),"","Y")</f>
        <v>Y</v>
      </c>
      <c r="C244" s="58" t="str">
        <f>IF(ISERROR(VLOOKUP(Table7[[#This Row],[APPL_ID]],Sheet1!$C$2:$C$9,1,FALSE)),"","Y")</f>
        <v/>
      </c>
      <c r="D244" s="58" t="str">
        <f>IF(COUNTA(#REF!)&gt;0,"","Y")</f>
        <v/>
      </c>
      <c r="E244" t="s">
        <v>1531</v>
      </c>
      <c r="F244" t="s">
        <v>1532</v>
      </c>
      <c r="G244" t="s">
        <v>1004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</row>
    <row r="245" spans="1:19" x14ac:dyDescent="0.25">
      <c r="A245" t="s">
        <v>1442</v>
      </c>
      <c r="B245" t="str">
        <f>IF(ISERROR(VLOOKUP(Table7[[#This Row],[APPL_ID]],IO_Pre_14[APP_ID],1,FALSE)),"","Y")</f>
        <v>Y</v>
      </c>
      <c r="C245" s="58" t="str">
        <f>IF(ISERROR(VLOOKUP(Table7[[#This Row],[APPL_ID]],Sheet1!$C$2:$C$9,1,FALSE)),"","Y")</f>
        <v/>
      </c>
      <c r="D245" s="58" t="str">
        <f>IF(COUNTA(#REF!)&gt;0,"","Y")</f>
        <v/>
      </c>
      <c r="E245" t="s">
        <v>1531</v>
      </c>
      <c r="F245" t="s">
        <v>1533</v>
      </c>
      <c r="G245" t="s">
        <v>1441</v>
      </c>
      <c r="H245">
        <v>0</v>
      </c>
      <c r="I245">
        <v>0</v>
      </c>
      <c r="J245">
        <v>0</v>
      </c>
      <c r="K245">
        <v>0</v>
      </c>
      <c r="L245">
        <v>46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</row>
    <row r="246" spans="1:19" x14ac:dyDescent="0.25">
      <c r="A246" t="s">
        <v>800</v>
      </c>
      <c r="B246" t="str">
        <f>IF(ISERROR(VLOOKUP(Table7[[#This Row],[APPL_ID]],IO_Pre_14[APP_ID],1,FALSE)),"","Y")</f>
        <v>Y</v>
      </c>
      <c r="C246" s="58" t="str">
        <f>IF(ISERROR(VLOOKUP(Table7[[#This Row],[APPL_ID]],Sheet1!$C$2:$C$9,1,FALSE)),"","Y")</f>
        <v/>
      </c>
      <c r="D246" s="58" t="str">
        <f>IF(COUNTA(#REF!)&gt;0,"","Y")</f>
        <v/>
      </c>
      <c r="E246" t="s">
        <v>1531</v>
      </c>
      <c r="F246" t="s">
        <v>1533</v>
      </c>
      <c r="G246" t="s">
        <v>801</v>
      </c>
      <c r="H246">
        <v>27.88</v>
      </c>
      <c r="I246">
        <v>113.16</v>
      </c>
      <c r="J246">
        <v>224.25</v>
      </c>
      <c r="K246">
        <v>0</v>
      </c>
      <c r="L246">
        <v>0</v>
      </c>
      <c r="M246">
        <v>95.71</v>
      </c>
      <c r="N246">
        <v>158.15</v>
      </c>
      <c r="O246">
        <v>0</v>
      </c>
      <c r="P246">
        <v>0</v>
      </c>
      <c r="Q246">
        <v>0</v>
      </c>
      <c r="R246">
        <v>0</v>
      </c>
      <c r="S246">
        <v>0</v>
      </c>
    </row>
    <row r="247" spans="1:19" x14ac:dyDescent="0.25">
      <c r="A247" t="s">
        <v>836</v>
      </c>
      <c r="B247" t="str">
        <f>IF(ISERROR(VLOOKUP(Table7[[#This Row],[APPL_ID]],IO_Pre_14[APP_ID],1,FALSE)),"","Y")</f>
        <v>Y</v>
      </c>
      <c r="C247" s="58" t="str">
        <f>IF(ISERROR(VLOOKUP(Table7[[#This Row],[APPL_ID]],Sheet1!$C$2:$C$9,1,FALSE)),"","Y")</f>
        <v/>
      </c>
      <c r="D247" s="58" t="str">
        <f>IF(COUNTA(#REF!)&gt;0,"","Y")</f>
        <v/>
      </c>
      <c r="E247" t="s">
        <v>1531</v>
      </c>
      <c r="F247" t="s">
        <v>1533</v>
      </c>
      <c r="G247" t="s">
        <v>801</v>
      </c>
      <c r="H247">
        <v>0</v>
      </c>
      <c r="I247">
        <v>11.95</v>
      </c>
      <c r="J247">
        <v>25.97</v>
      </c>
      <c r="K247">
        <v>0</v>
      </c>
      <c r="L247">
        <v>0</v>
      </c>
      <c r="M247">
        <v>188.52</v>
      </c>
      <c r="N247">
        <v>342.91</v>
      </c>
      <c r="O247">
        <v>0</v>
      </c>
      <c r="P247">
        <v>0</v>
      </c>
      <c r="Q247">
        <v>0</v>
      </c>
      <c r="R247">
        <v>0</v>
      </c>
      <c r="S247">
        <v>0</v>
      </c>
    </row>
    <row r="248" spans="1:19" x14ac:dyDescent="0.25">
      <c r="A248" t="s">
        <v>1117</v>
      </c>
      <c r="B248" t="str">
        <f>IF(ISERROR(VLOOKUP(Table7[[#This Row],[APPL_ID]],IO_Pre_14[APP_ID],1,FALSE)),"","Y")</f>
        <v>Y</v>
      </c>
      <c r="C248" s="58" t="str">
        <f>IF(ISERROR(VLOOKUP(Table7[[#This Row],[APPL_ID]],Sheet1!$C$2:$C$9,1,FALSE)),"","Y")</f>
        <v/>
      </c>
      <c r="D248" s="58" t="str">
        <f>IF(COUNTA(#REF!)&gt;0,"","Y")</f>
        <v/>
      </c>
      <c r="E248" t="s">
        <v>1531</v>
      </c>
      <c r="F248" t="s">
        <v>1532</v>
      </c>
      <c r="G248" t="s">
        <v>1118</v>
      </c>
      <c r="H248">
        <v>0</v>
      </c>
      <c r="I248">
        <v>0</v>
      </c>
      <c r="J248">
        <v>0</v>
      </c>
      <c r="K248">
        <v>54.47</v>
      </c>
      <c r="L248">
        <v>58.72</v>
      </c>
      <c r="M248">
        <v>37.82</v>
      </c>
      <c r="N248">
        <v>87.41</v>
      </c>
      <c r="O248">
        <v>65.739000000000004</v>
      </c>
      <c r="P248">
        <v>0</v>
      </c>
      <c r="Q248">
        <v>0</v>
      </c>
      <c r="R248">
        <v>0</v>
      </c>
      <c r="S248">
        <v>0</v>
      </c>
    </row>
    <row r="249" spans="1:19" x14ac:dyDescent="0.25">
      <c r="A249" t="s">
        <v>869</v>
      </c>
      <c r="B249" t="str">
        <f>IF(ISERROR(VLOOKUP(Table7[[#This Row],[APPL_ID]],IO_Pre_14[APP_ID],1,FALSE)),"","Y")</f>
        <v>Y</v>
      </c>
      <c r="C249" s="58" t="str">
        <f>IF(ISERROR(VLOOKUP(Table7[[#This Row],[APPL_ID]],Sheet1!$C$2:$C$9,1,FALSE)),"","Y")</f>
        <v/>
      </c>
      <c r="D249" s="58" t="str">
        <f>IF(COUNTA(#REF!)&gt;0,"","Y")</f>
        <v/>
      </c>
      <c r="E249" t="s">
        <v>1531</v>
      </c>
      <c r="F249" t="s">
        <v>1533</v>
      </c>
      <c r="G249" t="s">
        <v>801</v>
      </c>
      <c r="H249">
        <v>1.07</v>
      </c>
      <c r="I249">
        <v>42.7</v>
      </c>
      <c r="J249">
        <v>90.13</v>
      </c>
      <c r="K249">
        <v>1.88</v>
      </c>
      <c r="L249">
        <v>4.26</v>
      </c>
      <c r="M249">
        <v>167.69</v>
      </c>
      <c r="N249">
        <v>184.5</v>
      </c>
      <c r="O249">
        <v>5.09</v>
      </c>
      <c r="P249">
        <v>0</v>
      </c>
      <c r="Q249">
        <v>0</v>
      </c>
      <c r="R249">
        <v>0</v>
      </c>
      <c r="S249">
        <v>0</v>
      </c>
    </row>
    <row r="250" spans="1:19" x14ac:dyDescent="0.25">
      <c r="A250" t="s">
        <v>893</v>
      </c>
      <c r="B250" t="str">
        <f>IF(ISERROR(VLOOKUP(Table7[[#This Row],[APPL_ID]],IO_Pre_14[APP_ID],1,FALSE)),"","Y")</f>
        <v>Y</v>
      </c>
      <c r="C250" s="58" t="str">
        <f>IF(ISERROR(VLOOKUP(Table7[[#This Row],[APPL_ID]],Sheet1!$C$2:$C$9,1,FALSE)),"","Y")</f>
        <v/>
      </c>
      <c r="D250" s="58" t="str">
        <f>IF(COUNTA(#REF!)&gt;0,"","Y")</f>
        <v/>
      </c>
      <c r="E250" t="s">
        <v>1531</v>
      </c>
      <c r="F250" t="s">
        <v>1533</v>
      </c>
      <c r="G250" t="s">
        <v>801</v>
      </c>
      <c r="H250">
        <v>3.74</v>
      </c>
      <c r="I250">
        <v>29.97</v>
      </c>
      <c r="J250">
        <v>63.79</v>
      </c>
      <c r="K250">
        <v>4.22</v>
      </c>
      <c r="L250">
        <v>61.4</v>
      </c>
      <c r="M250">
        <v>150.09</v>
      </c>
      <c r="N250">
        <v>186.64</v>
      </c>
      <c r="O250">
        <v>36.43</v>
      </c>
      <c r="P250">
        <v>0</v>
      </c>
      <c r="Q250">
        <v>0</v>
      </c>
      <c r="R250">
        <v>0</v>
      </c>
      <c r="S250">
        <v>0</v>
      </c>
    </row>
    <row r="251" spans="1:19" x14ac:dyDescent="0.25">
      <c r="A251" t="s">
        <v>1317</v>
      </c>
      <c r="B251" t="str">
        <f>IF(ISERROR(VLOOKUP(Table7[[#This Row],[APPL_ID]],IO_Pre_14[APP_ID],1,FALSE)),"","Y")</f>
        <v>Y</v>
      </c>
      <c r="C251" s="58" t="str">
        <f>IF(ISERROR(VLOOKUP(Table7[[#This Row],[APPL_ID]],Sheet1!$C$2:$C$9,1,FALSE)),"","Y")</f>
        <v/>
      </c>
      <c r="D251" s="58" t="str">
        <f>IF(COUNTA(#REF!)&gt;0,"","Y")</f>
        <v/>
      </c>
      <c r="E251" t="s">
        <v>1531</v>
      </c>
      <c r="F251" t="s">
        <v>1532</v>
      </c>
      <c r="G251" t="s">
        <v>1318</v>
      </c>
      <c r="H251">
        <v>0</v>
      </c>
      <c r="I251">
        <v>0</v>
      </c>
      <c r="J251">
        <v>0</v>
      </c>
      <c r="K251">
        <v>75.98</v>
      </c>
      <c r="L251">
        <v>69.543000000000006</v>
      </c>
      <c r="M251">
        <v>38.33</v>
      </c>
      <c r="N251">
        <v>34.26</v>
      </c>
      <c r="O251">
        <v>0</v>
      </c>
      <c r="P251">
        <v>0</v>
      </c>
      <c r="Q251">
        <v>0</v>
      </c>
      <c r="R251">
        <v>0</v>
      </c>
      <c r="S251">
        <v>0</v>
      </c>
    </row>
    <row r="252" spans="1:19" x14ac:dyDescent="0.25">
      <c r="A252" t="s">
        <v>897</v>
      </c>
      <c r="B252" t="str">
        <f>IF(ISERROR(VLOOKUP(Table7[[#This Row],[APPL_ID]],IO_Pre_14[APP_ID],1,FALSE)),"","Y")</f>
        <v>Y</v>
      </c>
      <c r="C252" s="58" t="str">
        <f>IF(ISERROR(VLOOKUP(Table7[[#This Row],[APPL_ID]],Sheet1!$C$2:$C$9,1,FALSE)),"","Y")</f>
        <v/>
      </c>
      <c r="D252" s="58" t="str">
        <f>IF(COUNTA(#REF!)&gt;0,"","Y")</f>
        <v/>
      </c>
      <c r="E252" t="s">
        <v>1531</v>
      </c>
      <c r="F252" t="s">
        <v>1533</v>
      </c>
      <c r="G252" t="s">
        <v>801</v>
      </c>
      <c r="H252">
        <v>0</v>
      </c>
      <c r="I252">
        <v>57.47</v>
      </c>
      <c r="J252">
        <v>123.52</v>
      </c>
      <c r="K252">
        <v>0</v>
      </c>
      <c r="L252">
        <v>0</v>
      </c>
      <c r="M252">
        <v>21.71</v>
      </c>
      <c r="N252">
        <v>197.61</v>
      </c>
      <c r="O252">
        <v>117.2</v>
      </c>
      <c r="P252">
        <v>0</v>
      </c>
      <c r="Q252">
        <v>0</v>
      </c>
      <c r="R252">
        <v>0</v>
      </c>
      <c r="S252">
        <v>0</v>
      </c>
    </row>
    <row r="253" spans="1:19" x14ac:dyDescent="0.25">
      <c r="A253" t="s">
        <v>904</v>
      </c>
      <c r="B253" t="str">
        <f>IF(ISERROR(VLOOKUP(Table7[[#This Row],[APPL_ID]],IO_Pre_14[APP_ID],1,FALSE)),"","Y")</f>
        <v>Y</v>
      </c>
      <c r="C253" s="58" t="str">
        <f>IF(ISERROR(VLOOKUP(Table7[[#This Row],[APPL_ID]],Sheet1!$C$2:$C$9,1,FALSE)),"","Y")</f>
        <v/>
      </c>
      <c r="D253" s="58" t="str">
        <f>IF(COUNTA(#REF!)&gt;0,"","Y")</f>
        <v/>
      </c>
      <c r="E253" t="s">
        <v>1531</v>
      </c>
      <c r="F253" t="s">
        <v>1533</v>
      </c>
      <c r="G253" t="s">
        <v>801</v>
      </c>
      <c r="H253">
        <v>0.88</v>
      </c>
      <c r="I253">
        <v>37.630000000000003</v>
      </c>
      <c r="J253">
        <v>81.48</v>
      </c>
      <c r="K253">
        <v>0</v>
      </c>
      <c r="L253">
        <v>168.39</v>
      </c>
      <c r="M253">
        <v>370.6</v>
      </c>
      <c r="N253">
        <v>402.54</v>
      </c>
      <c r="O253">
        <v>97.51</v>
      </c>
      <c r="P253">
        <v>0</v>
      </c>
      <c r="Q253">
        <v>0</v>
      </c>
      <c r="R253">
        <v>0</v>
      </c>
      <c r="S253">
        <v>0</v>
      </c>
    </row>
    <row r="254" spans="1:19" x14ac:dyDescent="0.25">
      <c r="A254" t="s">
        <v>1319</v>
      </c>
      <c r="B254" t="str">
        <f>IF(ISERROR(VLOOKUP(Table7[[#This Row],[APPL_ID]],IO_Pre_14[APP_ID],1,FALSE)),"","Y")</f>
        <v>Y</v>
      </c>
      <c r="C254" s="58" t="str">
        <f>IF(ISERROR(VLOOKUP(Table7[[#This Row],[APPL_ID]],Sheet1!$C$2:$C$9,1,FALSE)),"","Y")</f>
        <v/>
      </c>
      <c r="D254" s="58" t="str">
        <f>IF(COUNTA(#REF!)&gt;0,"","Y")</f>
        <v/>
      </c>
      <c r="E254" t="s">
        <v>1531</v>
      </c>
      <c r="F254" t="s">
        <v>1532</v>
      </c>
      <c r="G254" t="s">
        <v>1318</v>
      </c>
      <c r="H254">
        <v>0</v>
      </c>
      <c r="I254">
        <v>0</v>
      </c>
      <c r="J254">
        <v>0</v>
      </c>
      <c r="K254">
        <v>75.98</v>
      </c>
      <c r="L254">
        <v>69.543000000000006</v>
      </c>
      <c r="M254">
        <v>38.33</v>
      </c>
      <c r="N254">
        <v>34.26</v>
      </c>
      <c r="O254">
        <v>0</v>
      </c>
      <c r="P254">
        <v>0</v>
      </c>
      <c r="Q254">
        <v>0</v>
      </c>
      <c r="R254">
        <v>0</v>
      </c>
      <c r="S254">
        <v>0</v>
      </c>
    </row>
    <row r="255" spans="1:19" x14ac:dyDescent="0.25">
      <c r="A255" t="s">
        <v>248</v>
      </c>
      <c r="B255" t="str">
        <f>IF(ISERROR(VLOOKUP(Table7[[#This Row],[APPL_ID]],IO_Pre_14[APP_ID],1,FALSE)),"","Y")</f>
        <v>Y</v>
      </c>
      <c r="C255" s="58" t="str">
        <f>IF(ISERROR(VLOOKUP(Table7[[#This Row],[APPL_ID]],Sheet1!$C$2:$C$9,1,FALSE)),"","Y")</f>
        <v/>
      </c>
      <c r="D255" s="58" t="str">
        <f>IF(COUNTA(#REF!)&gt;0,"","Y")</f>
        <v/>
      </c>
      <c r="E255" t="s">
        <v>1531</v>
      </c>
      <c r="F255" t="s">
        <v>1532</v>
      </c>
      <c r="G255" t="s">
        <v>249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</row>
    <row r="256" spans="1:19" x14ac:dyDescent="0.25">
      <c r="A256" t="s">
        <v>857</v>
      </c>
      <c r="B256" t="str">
        <f>IF(ISERROR(VLOOKUP(Table7[[#This Row],[APPL_ID]],IO_Pre_14[APP_ID],1,FALSE)),"","Y")</f>
        <v>Y</v>
      </c>
      <c r="C256" s="58" t="str">
        <f>IF(ISERROR(VLOOKUP(Table7[[#This Row],[APPL_ID]],Sheet1!$C$2:$C$9,1,FALSE)),"","Y")</f>
        <v/>
      </c>
      <c r="D256" s="58" t="str">
        <f>IF(COUNTA(#REF!)&gt;0,"","Y")</f>
        <v/>
      </c>
      <c r="E256" t="s">
        <v>1531</v>
      </c>
      <c r="F256" t="s">
        <v>1533</v>
      </c>
      <c r="G256" t="s">
        <v>858</v>
      </c>
      <c r="H256">
        <v>0</v>
      </c>
      <c r="I256">
        <v>0</v>
      </c>
      <c r="J256">
        <v>0.5</v>
      </c>
      <c r="K256">
        <v>15.25</v>
      </c>
      <c r="L256">
        <v>17.8</v>
      </c>
      <c r="M256">
        <v>22.5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</row>
    <row r="257" spans="1:19" x14ac:dyDescent="0.25">
      <c r="A257" t="s">
        <v>1136</v>
      </c>
      <c r="B257" t="str">
        <f>IF(ISERROR(VLOOKUP(Table7[[#This Row],[APPL_ID]],IO_Pre_14[APP_ID],1,FALSE)),"","Y")</f>
        <v>Y</v>
      </c>
      <c r="C257" s="58" t="str">
        <f>IF(ISERROR(VLOOKUP(Table7[[#This Row],[APPL_ID]],Sheet1!$C$2:$C$9,1,FALSE)),"","Y")</f>
        <v/>
      </c>
      <c r="D257" s="58" t="str">
        <f>IF(COUNTA(#REF!)&gt;0,"","Y")</f>
        <v/>
      </c>
      <c r="E257" t="s">
        <v>1531</v>
      </c>
      <c r="F257" t="s">
        <v>1532</v>
      </c>
      <c r="G257" t="s">
        <v>1070</v>
      </c>
      <c r="H257">
        <v>21.51</v>
      </c>
      <c r="I257">
        <v>22.2</v>
      </c>
      <c r="J257">
        <v>50.32</v>
      </c>
      <c r="K257">
        <v>69.239999999999995</v>
      </c>
      <c r="L257">
        <v>102.63</v>
      </c>
      <c r="M257">
        <v>36.299999999999997</v>
      </c>
      <c r="N257">
        <v>41.66</v>
      </c>
      <c r="O257">
        <v>37.119999999999997</v>
      </c>
      <c r="P257">
        <v>0</v>
      </c>
      <c r="Q257">
        <v>0</v>
      </c>
      <c r="R257">
        <v>0</v>
      </c>
      <c r="S257">
        <v>0</v>
      </c>
    </row>
    <row r="258" spans="1:19" x14ac:dyDescent="0.25">
      <c r="A258" t="s">
        <v>1143</v>
      </c>
      <c r="B258" t="str">
        <f>IF(ISERROR(VLOOKUP(Table7[[#This Row],[APPL_ID]],IO_Pre_14[APP_ID],1,FALSE)),"","Y")</f>
        <v>Y</v>
      </c>
      <c r="C258" s="58" t="str">
        <f>IF(ISERROR(VLOOKUP(Table7[[#This Row],[APPL_ID]],Sheet1!$C$2:$C$9,1,FALSE)),"","Y")</f>
        <v/>
      </c>
      <c r="D258" s="58" t="str">
        <f>IF(COUNTA(#REF!)&gt;0,"","Y")</f>
        <v/>
      </c>
      <c r="E258" t="s">
        <v>1531</v>
      </c>
      <c r="F258" t="s">
        <v>1532</v>
      </c>
      <c r="G258" t="s">
        <v>1070</v>
      </c>
      <c r="H258">
        <v>28.14</v>
      </c>
      <c r="I258">
        <v>29.05</v>
      </c>
      <c r="J258">
        <v>65.83</v>
      </c>
      <c r="K258">
        <v>90.58</v>
      </c>
      <c r="L258">
        <v>134.24</v>
      </c>
      <c r="M258">
        <v>72.66</v>
      </c>
      <c r="N258">
        <v>83.39</v>
      </c>
      <c r="O258">
        <v>74.3</v>
      </c>
      <c r="P258">
        <v>0</v>
      </c>
      <c r="Q258">
        <v>0</v>
      </c>
      <c r="R258">
        <v>0</v>
      </c>
      <c r="S258">
        <v>0</v>
      </c>
    </row>
    <row r="259" spans="1:19" x14ac:dyDescent="0.25">
      <c r="A259" t="s">
        <v>780</v>
      </c>
      <c r="B259" t="str">
        <f>IF(ISERROR(VLOOKUP(Table7[[#This Row],[APPL_ID]],IO_Pre_14[APP_ID],1,FALSE)),"","Y")</f>
        <v>Y</v>
      </c>
      <c r="C259" s="58" t="str">
        <f>IF(ISERROR(VLOOKUP(Table7[[#This Row],[APPL_ID]],Sheet1!$C$2:$C$9,1,FALSE)),"","Y")</f>
        <v/>
      </c>
      <c r="D259" s="58" t="str">
        <f>IF(COUNTA(#REF!)&gt;0,"","Y")</f>
        <v/>
      </c>
      <c r="E259" t="s">
        <v>1531</v>
      </c>
      <c r="F259" t="s">
        <v>1533</v>
      </c>
      <c r="G259" t="s">
        <v>781</v>
      </c>
      <c r="H259">
        <v>0</v>
      </c>
      <c r="I259">
        <v>0</v>
      </c>
      <c r="J259">
        <v>3.5</v>
      </c>
      <c r="K259">
        <v>24.75</v>
      </c>
      <c r="L259">
        <v>64</v>
      </c>
      <c r="M259">
        <v>78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</row>
    <row r="260" spans="1:19" x14ac:dyDescent="0.25">
      <c r="A260" t="s">
        <v>975</v>
      </c>
      <c r="B260" t="str">
        <f>IF(ISERROR(VLOOKUP(Table7[[#This Row],[APPL_ID]],IO_Pre_14[APP_ID],1,FALSE)),"","Y")</f>
        <v>Y</v>
      </c>
      <c r="C260" s="58" t="str">
        <f>IF(ISERROR(VLOOKUP(Table7[[#This Row],[APPL_ID]],Sheet1!$C$2:$C$9,1,FALSE)),"","Y")</f>
        <v/>
      </c>
      <c r="D260" s="58" t="str">
        <f>IF(COUNTA(#REF!)&gt;0,"","Y")</f>
        <v/>
      </c>
      <c r="E260" t="s">
        <v>1531</v>
      </c>
      <c r="F260" t="s">
        <v>1532</v>
      </c>
      <c r="G260" t="s">
        <v>976</v>
      </c>
      <c r="H260">
        <v>37.08</v>
      </c>
      <c r="I260">
        <v>0</v>
      </c>
      <c r="J260">
        <v>0</v>
      </c>
      <c r="K260">
        <v>0</v>
      </c>
      <c r="L260">
        <v>13.38</v>
      </c>
      <c r="M260">
        <v>58.28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</row>
    <row r="261" spans="1:19" x14ac:dyDescent="0.25">
      <c r="A261" t="s">
        <v>1298</v>
      </c>
      <c r="B261" t="str">
        <f>IF(ISERROR(VLOOKUP(Table7[[#This Row],[APPL_ID]],IO_Pre_14[APP_ID],1,FALSE)),"","Y")</f>
        <v>Y</v>
      </c>
      <c r="C261" s="58" t="str">
        <f>IF(ISERROR(VLOOKUP(Table7[[#This Row],[APPL_ID]],Sheet1!$C$2:$C$9,1,FALSE)),"","Y")</f>
        <v/>
      </c>
      <c r="D261" s="58" t="str">
        <f>IF(COUNTA(#REF!)&gt;0,"","Y")</f>
        <v/>
      </c>
      <c r="E261" t="s">
        <v>1531</v>
      </c>
      <c r="F261" t="s">
        <v>1533</v>
      </c>
      <c r="G261" t="s">
        <v>1297</v>
      </c>
      <c r="H261">
        <v>0</v>
      </c>
      <c r="I261">
        <v>0</v>
      </c>
      <c r="J261">
        <v>42.16</v>
      </c>
      <c r="K261">
        <v>43.52</v>
      </c>
      <c r="L261">
        <v>91</v>
      </c>
      <c r="M261">
        <v>200.29</v>
      </c>
      <c r="N261">
        <v>210.3</v>
      </c>
      <c r="O261">
        <v>0</v>
      </c>
      <c r="P261">
        <v>0</v>
      </c>
      <c r="Q261">
        <v>0</v>
      </c>
      <c r="R261">
        <v>0</v>
      </c>
      <c r="S261">
        <v>0</v>
      </c>
    </row>
    <row r="262" spans="1:19" x14ac:dyDescent="0.25">
      <c r="A262" t="s">
        <v>1296</v>
      </c>
      <c r="B262" t="str">
        <f>IF(ISERROR(VLOOKUP(Table7[[#This Row],[APPL_ID]],IO_Pre_14[APP_ID],1,FALSE)),"","Y")</f>
        <v>Y</v>
      </c>
      <c r="C262" s="58" t="str">
        <f>IF(ISERROR(VLOOKUP(Table7[[#This Row],[APPL_ID]],Sheet1!$C$2:$C$9,1,FALSE)),"","Y")</f>
        <v/>
      </c>
      <c r="D262" s="58" t="str">
        <f>IF(COUNTA(#REF!)&gt;0,"","Y")</f>
        <v/>
      </c>
      <c r="E262" t="s">
        <v>1531</v>
      </c>
      <c r="F262" t="s">
        <v>1533</v>
      </c>
      <c r="G262" t="s">
        <v>1297</v>
      </c>
      <c r="H262">
        <v>0</v>
      </c>
      <c r="I262">
        <v>0</v>
      </c>
      <c r="J262">
        <v>42.16</v>
      </c>
      <c r="K262">
        <v>43.52</v>
      </c>
      <c r="L262">
        <v>91</v>
      </c>
      <c r="M262">
        <v>200.29</v>
      </c>
      <c r="N262">
        <v>210.3</v>
      </c>
      <c r="O262">
        <v>0</v>
      </c>
      <c r="P262">
        <v>0</v>
      </c>
      <c r="Q262">
        <v>0</v>
      </c>
      <c r="R262">
        <v>0</v>
      </c>
      <c r="S262">
        <v>0</v>
      </c>
    </row>
    <row r="263" spans="1:19" x14ac:dyDescent="0.25">
      <c r="A263" t="s">
        <v>1265</v>
      </c>
      <c r="B263" t="str">
        <f>IF(ISERROR(VLOOKUP(Table7[[#This Row],[APPL_ID]],IO_Pre_14[APP_ID],1,FALSE)),"","Y")</f>
        <v>Y</v>
      </c>
      <c r="C263" s="58" t="str">
        <f>IF(ISERROR(VLOOKUP(Table7[[#This Row],[APPL_ID]],Sheet1!$C$2:$C$9,1,FALSE)),"","Y")</f>
        <v/>
      </c>
      <c r="D263" s="58" t="str">
        <f>IF(COUNTA(#REF!)&gt;0,"","Y")</f>
        <v/>
      </c>
      <c r="E263" t="s">
        <v>1531</v>
      </c>
      <c r="F263" t="s">
        <v>1532</v>
      </c>
      <c r="G263" t="s">
        <v>1266</v>
      </c>
      <c r="H263">
        <v>0</v>
      </c>
      <c r="I263">
        <v>0</v>
      </c>
      <c r="J263">
        <v>49.2</v>
      </c>
      <c r="K263">
        <v>0</v>
      </c>
      <c r="L263">
        <v>0</v>
      </c>
      <c r="M263">
        <v>62.2</v>
      </c>
      <c r="N263">
        <v>106.59</v>
      </c>
      <c r="O263">
        <v>0</v>
      </c>
      <c r="P263">
        <v>0</v>
      </c>
      <c r="Q263">
        <v>0</v>
      </c>
      <c r="R263">
        <v>0</v>
      </c>
      <c r="S263">
        <v>0</v>
      </c>
    </row>
    <row r="264" spans="1:19" x14ac:dyDescent="0.25">
      <c r="A264" t="s">
        <v>1268</v>
      </c>
      <c r="B264" t="str">
        <f>IF(ISERROR(VLOOKUP(Table7[[#This Row],[APPL_ID]],IO_Pre_14[APP_ID],1,FALSE)),"","Y")</f>
        <v>Y</v>
      </c>
      <c r="C264" s="58" t="str">
        <f>IF(ISERROR(VLOOKUP(Table7[[#This Row],[APPL_ID]],Sheet1!$C$2:$C$9,1,FALSE)),"","Y")</f>
        <v/>
      </c>
      <c r="D264" s="58" t="str">
        <f>IF(COUNTA(#REF!)&gt;0,"","Y")</f>
        <v/>
      </c>
      <c r="E264" t="s">
        <v>1531</v>
      </c>
      <c r="F264" t="s">
        <v>1532</v>
      </c>
      <c r="G264" t="s">
        <v>1266</v>
      </c>
      <c r="H264">
        <v>0</v>
      </c>
      <c r="I264">
        <v>0</v>
      </c>
      <c r="J264">
        <v>49.2</v>
      </c>
      <c r="K264">
        <v>0</v>
      </c>
      <c r="L264">
        <v>0</v>
      </c>
      <c r="M264">
        <v>62.2</v>
      </c>
      <c r="N264">
        <v>106.59</v>
      </c>
      <c r="O264">
        <v>0</v>
      </c>
      <c r="P264">
        <v>0</v>
      </c>
      <c r="Q264">
        <v>0</v>
      </c>
      <c r="R264">
        <v>0</v>
      </c>
      <c r="S264">
        <v>0</v>
      </c>
    </row>
    <row r="265" spans="1:19" x14ac:dyDescent="0.25">
      <c r="A265" t="s">
        <v>1269</v>
      </c>
      <c r="B265" t="str">
        <f>IF(ISERROR(VLOOKUP(Table7[[#This Row],[APPL_ID]],IO_Pre_14[APP_ID],1,FALSE)),"","Y")</f>
        <v>Y</v>
      </c>
      <c r="C265" s="58" t="str">
        <f>IF(ISERROR(VLOOKUP(Table7[[#This Row],[APPL_ID]],Sheet1!$C$2:$C$9,1,FALSE)),"","Y")</f>
        <v/>
      </c>
      <c r="D265" s="58" t="str">
        <f>IF(COUNTA(#REF!)&gt;0,"","Y")</f>
        <v/>
      </c>
      <c r="E265" t="s">
        <v>1531</v>
      </c>
      <c r="F265" t="s">
        <v>1532</v>
      </c>
      <c r="G265" t="s">
        <v>1266</v>
      </c>
      <c r="H265">
        <v>0</v>
      </c>
      <c r="I265">
        <v>0</v>
      </c>
      <c r="J265">
        <v>49.2</v>
      </c>
      <c r="K265">
        <v>0</v>
      </c>
      <c r="L265">
        <v>0</v>
      </c>
      <c r="M265">
        <v>62.2</v>
      </c>
      <c r="N265">
        <v>106.59</v>
      </c>
      <c r="O265">
        <v>0</v>
      </c>
      <c r="P265">
        <v>0</v>
      </c>
      <c r="Q265">
        <v>0</v>
      </c>
      <c r="R265">
        <v>0</v>
      </c>
      <c r="S265">
        <v>0</v>
      </c>
    </row>
    <row r="266" spans="1:19" x14ac:dyDescent="0.25">
      <c r="A266" t="s">
        <v>741</v>
      </c>
      <c r="B266" t="str">
        <f>IF(ISERROR(VLOOKUP(Table7[[#This Row],[APPL_ID]],IO_Pre_14[APP_ID],1,FALSE)),"","Y")</f>
        <v>Y</v>
      </c>
      <c r="C266" s="58" t="str">
        <f>IF(ISERROR(VLOOKUP(Table7[[#This Row],[APPL_ID]],Sheet1!$C$2:$C$9,1,FALSE)),"","Y")</f>
        <v/>
      </c>
      <c r="D266" s="58" t="str">
        <f>IF(COUNTA(#REF!)&gt;0,"","Y")</f>
        <v/>
      </c>
      <c r="E266" t="s">
        <v>1531</v>
      </c>
      <c r="F266" t="s">
        <v>1533</v>
      </c>
      <c r="G266" t="s">
        <v>742</v>
      </c>
      <c r="H266">
        <v>0</v>
      </c>
      <c r="I266">
        <v>0</v>
      </c>
      <c r="J266">
        <v>0</v>
      </c>
      <c r="K266">
        <v>13.4</v>
      </c>
      <c r="L266">
        <v>4.97</v>
      </c>
      <c r="M266">
        <v>15.3</v>
      </c>
      <c r="N266">
        <v>19.399999999999999</v>
      </c>
      <c r="O266">
        <v>0</v>
      </c>
      <c r="P266">
        <v>0</v>
      </c>
      <c r="Q266">
        <v>0</v>
      </c>
      <c r="R266">
        <v>0</v>
      </c>
      <c r="S266">
        <v>0</v>
      </c>
    </row>
    <row r="267" spans="1:19" x14ac:dyDescent="0.25">
      <c r="A267" t="s">
        <v>1270</v>
      </c>
      <c r="B267" t="str">
        <f>IF(ISERROR(VLOOKUP(Table7[[#This Row],[APPL_ID]],IO_Pre_14[APP_ID],1,FALSE)),"","Y")</f>
        <v>Y</v>
      </c>
      <c r="C267" s="58" t="str">
        <f>IF(ISERROR(VLOOKUP(Table7[[#This Row],[APPL_ID]],Sheet1!$C$2:$C$9,1,FALSE)),"","Y")</f>
        <v/>
      </c>
      <c r="D267" s="58" t="str">
        <f>IF(COUNTA(#REF!)&gt;0,"","Y")</f>
        <v/>
      </c>
      <c r="E267" t="s">
        <v>1531</v>
      </c>
      <c r="F267" t="s">
        <v>1532</v>
      </c>
      <c r="G267" t="s">
        <v>1266</v>
      </c>
      <c r="H267">
        <v>0</v>
      </c>
      <c r="I267">
        <v>0</v>
      </c>
      <c r="J267">
        <v>40.92</v>
      </c>
      <c r="K267">
        <v>0</v>
      </c>
      <c r="L267">
        <v>0</v>
      </c>
      <c r="M267">
        <v>62.2</v>
      </c>
      <c r="N267">
        <v>106.59</v>
      </c>
      <c r="O267">
        <v>0</v>
      </c>
      <c r="P267">
        <v>0</v>
      </c>
      <c r="Q267">
        <v>0</v>
      </c>
      <c r="R267">
        <v>0</v>
      </c>
      <c r="S267">
        <v>0</v>
      </c>
    </row>
    <row r="268" spans="1:19" x14ac:dyDescent="0.25">
      <c r="A268" t="s">
        <v>1194</v>
      </c>
      <c r="B268" t="str">
        <f>IF(ISERROR(VLOOKUP(Table7[[#This Row],[APPL_ID]],IO_Pre_14[APP_ID],1,FALSE)),"","Y")</f>
        <v>Y</v>
      </c>
      <c r="C268" s="58" t="str">
        <f>IF(ISERROR(VLOOKUP(Table7[[#This Row],[APPL_ID]],Sheet1!$C$2:$C$9,1,FALSE)),"","Y")</f>
        <v/>
      </c>
      <c r="D268" s="58" t="str">
        <f>IF(COUNTA(#REF!)&gt;0,"","Y")</f>
        <v/>
      </c>
      <c r="E268" t="s">
        <v>1531</v>
      </c>
      <c r="F268" t="s">
        <v>1532</v>
      </c>
      <c r="G268" t="s">
        <v>1195</v>
      </c>
      <c r="H268">
        <v>42.7</v>
      </c>
      <c r="I268">
        <v>8.1999999999999993</v>
      </c>
      <c r="J268">
        <v>1199.8</v>
      </c>
      <c r="K268">
        <v>1405.1</v>
      </c>
      <c r="L268">
        <v>3502.1</v>
      </c>
      <c r="M268">
        <v>2623</v>
      </c>
      <c r="N268">
        <v>4613</v>
      </c>
      <c r="O268">
        <v>0</v>
      </c>
      <c r="P268">
        <v>0</v>
      </c>
      <c r="Q268">
        <v>0</v>
      </c>
      <c r="R268">
        <v>0</v>
      </c>
      <c r="S268">
        <v>0</v>
      </c>
    </row>
    <row r="269" spans="1:19" x14ac:dyDescent="0.25">
      <c r="A269" t="s">
        <v>744</v>
      </c>
      <c r="B269" t="str">
        <f>IF(ISERROR(VLOOKUP(Table7[[#This Row],[APPL_ID]],IO_Pre_14[APP_ID],1,FALSE)),"","Y")</f>
        <v>Y</v>
      </c>
      <c r="C269" s="58" t="str">
        <f>IF(ISERROR(VLOOKUP(Table7[[#This Row],[APPL_ID]],Sheet1!$C$2:$C$9,1,FALSE)),"","Y")</f>
        <v/>
      </c>
      <c r="D269" s="58" t="str">
        <f>IF(COUNTA(#REF!)&gt;0,"","Y")</f>
        <v/>
      </c>
      <c r="E269" t="s">
        <v>1531</v>
      </c>
      <c r="F269" t="s">
        <v>1533</v>
      </c>
      <c r="G269" t="s">
        <v>742</v>
      </c>
      <c r="H269">
        <v>0</v>
      </c>
      <c r="I269">
        <v>0</v>
      </c>
      <c r="J269">
        <v>0</v>
      </c>
      <c r="K269">
        <v>42.616999999999997</v>
      </c>
      <c r="L269">
        <v>60.32</v>
      </c>
      <c r="M269">
        <v>26.053999999999998</v>
      </c>
      <c r="N269">
        <v>30.2</v>
      </c>
      <c r="O269">
        <v>37.799999999999997</v>
      </c>
      <c r="P269">
        <v>0</v>
      </c>
      <c r="Q269">
        <v>0</v>
      </c>
      <c r="R269">
        <v>0</v>
      </c>
      <c r="S269">
        <v>0</v>
      </c>
    </row>
    <row r="270" spans="1:19" x14ac:dyDescent="0.25">
      <c r="A270" t="s">
        <v>1176</v>
      </c>
      <c r="B270" t="str">
        <f>IF(ISERROR(VLOOKUP(Table7[[#This Row],[APPL_ID]],IO_Pre_14[APP_ID],1,FALSE)),"","Y")</f>
        <v>Y</v>
      </c>
      <c r="C270" s="58" t="str">
        <f>IF(ISERROR(VLOOKUP(Table7[[#This Row],[APPL_ID]],Sheet1!$C$2:$C$9,1,FALSE)),"","Y")</f>
        <v/>
      </c>
      <c r="D270" s="58" t="str">
        <f>IF(COUNTA(#REF!)&gt;0,"","Y")</f>
        <v/>
      </c>
      <c r="E270" t="s">
        <v>1531</v>
      </c>
      <c r="F270" t="s">
        <v>1532</v>
      </c>
      <c r="G270" t="s">
        <v>1177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</row>
    <row r="271" spans="1:19" x14ac:dyDescent="0.25">
      <c r="A271" t="s">
        <v>1199</v>
      </c>
      <c r="B271" t="str">
        <f>IF(ISERROR(VLOOKUP(Table7[[#This Row],[APPL_ID]],IO_Pre_14[APP_ID],1,FALSE)),"","Y")</f>
        <v>Y</v>
      </c>
      <c r="C271" s="58" t="str">
        <f>IF(ISERROR(VLOOKUP(Table7[[#This Row],[APPL_ID]],Sheet1!$C$2:$C$9,1,FALSE)),"","Y")</f>
        <v/>
      </c>
      <c r="D271" s="58" t="str">
        <f>IF(COUNTA(#REF!)&gt;0,"","Y")</f>
        <v/>
      </c>
      <c r="E271" t="s">
        <v>1531</v>
      </c>
      <c r="F271" t="s">
        <v>1532</v>
      </c>
      <c r="G271" t="s">
        <v>1195</v>
      </c>
      <c r="H271">
        <v>0</v>
      </c>
      <c r="I271">
        <v>0</v>
      </c>
      <c r="J271">
        <v>23.271999999999998</v>
      </c>
      <c r="K271">
        <v>28.5</v>
      </c>
      <c r="L271">
        <v>215.6</v>
      </c>
      <c r="M271">
        <v>171</v>
      </c>
      <c r="N271">
        <v>298</v>
      </c>
      <c r="O271">
        <v>0</v>
      </c>
      <c r="P271">
        <v>0</v>
      </c>
      <c r="Q271">
        <v>0</v>
      </c>
      <c r="R271">
        <v>0</v>
      </c>
      <c r="S271">
        <v>0</v>
      </c>
    </row>
    <row r="272" spans="1:19" x14ac:dyDescent="0.25">
      <c r="A272" t="s">
        <v>896</v>
      </c>
      <c r="B272" t="str">
        <f>IF(ISERROR(VLOOKUP(Table7[[#This Row],[APPL_ID]],IO_Pre_14[APP_ID],1,FALSE)),"","Y")</f>
        <v>Y</v>
      </c>
      <c r="C272" s="58" t="str">
        <f>IF(ISERROR(VLOOKUP(Table7[[#This Row],[APPL_ID]],Sheet1!$C$2:$C$9,1,FALSE)),"","Y")</f>
        <v/>
      </c>
      <c r="D272" s="58" t="str">
        <f>IF(COUNTA(#REF!)&gt;0,"","Y")</f>
        <v/>
      </c>
      <c r="E272" t="s">
        <v>1531</v>
      </c>
      <c r="F272" t="s">
        <v>1532</v>
      </c>
      <c r="G272" t="s">
        <v>57</v>
      </c>
      <c r="H272">
        <v>0</v>
      </c>
      <c r="I272">
        <v>0</v>
      </c>
      <c r="J272">
        <v>34.409999999999997</v>
      </c>
      <c r="K272">
        <v>49.15</v>
      </c>
      <c r="L272">
        <v>57.33</v>
      </c>
      <c r="M272">
        <v>66.84</v>
      </c>
      <c r="N272">
        <v>67.227999999999994</v>
      </c>
      <c r="O272">
        <v>58.728999999999999</v>
      </c>
      <c r="P272">
        <v>0</v>
      </c>
      <c r="Q272">
        <v>0</v>
      </c>
      <c r="R272">
        <v>0</v>
      </c>
      <c r="S272">
        <v>0</v>
      </c>
    </row>
    <row r="273" spans="1:19" x14ac:dyDescent="0.25">
      <c r="A273" t="s">
        <v>701</v>
      </c>
      <c r="B273" t="str">
        <f>IF(ISERROR(VLOOKUP(Table7[[#This Row],[APPL_ID]],IO_Pre_14[APP_ID],1,FALSE)),"","Y")</f>
        <v>Y</v>
      </c>
      <c r="C273" s="58" t="str">
        <f>IF(ISERROR(VLOOKUP(Table7[[#This Row],[APPL_ID]],Sheet1!$C$2:$C$9,1,FALSE)),"","Y")</f>
        <v/>
      </c>
      <c r="D273" s="58" t="str">
        <f>IF(COUNTA(#REF!)&gt;0,"","Y")</f>
        <v/>
      </c>
      <c r="E273" t="s">
        <v>1531</v>
      </c>
      <c r="F273" t="s">
        <v>1532</v>
      </c>
      <c r="G273" t="s">
        <v>57</v>
      </c>
      <c r="H273">
        <v>0</v>
      </c>
      <c r="I273">
        <v>0</v>
      </c>
      <c r="J273">
        <v>0</v>
      </c>
      <c r="K273">
        <v>54.33</v>
      </c>
      <c r="L273">
        <v>63.38</v>
      </c>
      <c r="M273">
        <v>73.89</v>
      </c>
      <c r="N273">
        <v>74.316999999999993</v>
      </c>
      <c r="O273">
        <v>62.43</v>
      </c>
      <c r="P273">
        <v>0</v>
      </c>
      <c r="Q273">
        <v>0</v>
      </c>
      <c r="R273">
        <v>0</v>
      </c>
      <c r="S273">
        <v>0</v>
      </c>
    </row>
    <row r="274" spans="1:19" x14ac:dyDescent="0.25">
      <c r="A274" t="s">
        <v>770</v>
      </c>
      <c r="B274" t="str">
        <f>IF(ISERROR(VLOOKUP(Table7[[#This Row],[APPL_ID]],IO_Pre_14[APP_ID],1,FALSE)),"","Y")</f>
        <v>Y</v>
      </c>
      <c r="C274" s="58" t="str">
        <f>IF(ISERROR(VLOOKUP(Table7[[#This Row],[APPL_ID]],Sheet1!$C$2:$C$9,1,FALSE)),"","Y")</f>
        <v/>
      </c>
      <c r="D274" s="58" t="str">
        <f>IF(COUNTA(#REF!)&gt;0,"","Y")</f>
        <v/>
      </c>
      <c r="E274" t="s">
        <v>1531</v>
      </c>
      <c r="F274" t="s">
        <v>1532</v>
      </c>
      <c r="G274" t="s">
        <v>771</v>
      </c>
      <c r="H274">
        <v>0</v>
      </c>
      <c r="I274">
        <v>0</v>
      </c>
      <c r="J274">
        <v>0</v>
      </c>
      <c r="K274">
        <v>75.900000000000006</v>
      </c>
      <c r="L274">
        <v>79.989999999999995</v>
      </c>
      <c r="M274">
        <v>0</v>
      </c>
      <c r="N274">
        <v>57.48</v>
      </c>
      <c r="O274">
        <v>49.244999999999997</v>
      </c>
      <c r="P274">
        <v>0</v>
      </c>
      <c r="Q274">
        <v>0</v>
      </c>
      <c r="R274">
        <v>0</v>
      </c>
      <c r="S274">
        <v>0</v>
      </c>
    </row>
    <row r="275" spans="1:19" x14ac:dyDescent="0.25">
      <c r="A275" t="s">
        <v>710</v>
      </c>
      <c r="B275" t="str">
        <f>IF(ISERROR(VLOOKUP(Table7[[#This Row],[APPL_ID]],IO_Pre_14[APP_ID],1,FALSE)),"","Y")</f>
        <v>Y</v>
      </c>
      <c r="C275" s="58" t="str">
        <f>IF(ISERROR(VLOOKUP(Table7[[#This Row],[APPL_ID]],Sheet1!$C$2:$C$9,1,FALSE)),"","Y")</f>
        <v/>
      </c>
      <c r="D275" s="58" t="str">
        <f>IF(COUNTA(#REF!)&gt;0,"","Y")</f>
        <v/>
      </c>
      <c r="E275" t="s">
        <v>1531</v>
      </c>
      <c r="F275" t="s">
        <v>1532</v>
      </c>
      <c r="G275" t="s">
        <v>57</v>
      </c>
      <c r="H275">
        <v>0</v>
      </c>
      <c r="I275">
        <v>0</v>
      </c>
      <c r="J275">
        <v>0</v>
      </c>
      <c r="K275">
        <v>56.03</v>
      </c>
      <c r="L275">
        <v>65.349999999999994</v>
      </c>
      <c r="M275">
        <v>76.2</v>
      </c>
      <c r="N275">
        <v>76.643000000000001</v>
      </c>
      <c r="O275">
        <v>66.954999999999998</v>
      </c>
      <c r="P275">
        <v>0</v>
      </c>
      <c r="Q275">
        <v>0</v>
      </c>
      <c r="R275">
        <v>0</v>
      </c>
      <c r="S275">
        <v>0</v>
      </c>
    </row>
    <row r="276" spans="1:19" x14ac:dyDescent="0.25">
      <c r="A276" t="s">
        <v>33</v>
      </c>
      <c r="B276" t="str">
        <f>IF(ISERROR(VLOOKUP(Table7[[#This Row],[APPL_ID]],IO_Pre_14[APP_ID],1,FALSE)),"","Y")</f>
        <v>Y</v>
      </c>
      <c r="C276" s="58" t="str">
        <f>IF(ISERROR(VLOOKUP(Table7[[#This Row],[APPL_ID]],Sheet1!$C$2:$C$9,1,FALSE)),"","Y")</f>
        <v/>
      </c>
      <c r="D276" s="58" t="str">
        <f>IF(COUNTA(#REF!)&gt;0,"","Y")</f>
        <v/>
      </c>
      <c r="E276" t="s">
        <v>1531</v>
      </c>
      <c r="F276" t="s">
        <v>1532</v>
      </c>
      <c r="G276" t="s">
        <v>34</v>
      </c>
      <c r="H276">
        <v>104.49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134.94999999999999</v>
      </c>
      <c r="O276">
        <v>94.41</v>
      </c>
      <c r="P276">
        <v>0</v>
      </c>
      <c r="Q276">
        <v>0</v>
      </c>
      <c r="R276">
        <v>0</v>
      </c>
      <c r="S276">
        <v>0</v>
      </c>
    </row>
    <row r="277" spans="1:19" x14ac:dyDescent="0.25">
      <c r="A277" t="s">
        <v>454</v>
      </c>
      <c r="B277" t="str">
        <f>IF(ISERROR(VLOOKUP(Table7[[#This Row],[APPL_ID]],IO_Pre_14[APP_ID],1,FALSE)),"","Y")</f>
        <v>Y</v>
      </c>
      <c r="C277" s="58" t="str">
        <f>IF(ISERROR(VLOOKUP(Table7[[#This Row],[APPL_ID]],Sheet1!$C$2:$C$9,1,FALSE)),"","Y")</f>
        <v/>
      </c>
      <c r="D277" s="58" t="str">
        <f>IF(COUNTA(#REF!)&gt;0,"","Y")</f>
        <v/>
      </c>
      <c r="E277" t="s">
        <v>1531</v>
      </c>
      <c r="F277" t="s">
        <v>1532</v>
      </c>
      <c r="G277" t="s">
        <v>448</v>
      </c>
      <c r="H277">
        <v>121.389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</row>
    <row r="278" spans="1:19" x14ac:dyDescent="0.25">
      <c r="A278" t="s">
        <v>1377</v>
      </c>
      <c r="B278" t="str">
        <f>IF(ISERROR(VLOOKUP(Table7[[#This Row],[APPL_ID]],IO_Pre_14[APP_ID],1,FALSE)),"","Y")</f>
        <v>Y</v>
      </c>
      <c r="C278" s="58" t="str">
        <f>IF(ISERROR(VLOOKUP(Table7[[#This Row],[APPL_ID]],Sheet1!$C$2:$C$9,1,FALSE)),"","Y")</f>
        <v/>
      </c>
      <c r="D278" s="58" t="str">
        <f>IF(COUNTA(#REF!)&gt;0,"","Y")</f>
        <v/>
      </c>
      <c r="E278" t="s">
        <v>1531</v>
      </c>
      <c r="F278" t="s">
        <v>1532</v>
      </c>
      <c r="G278" t="s">
        <v>1378</v>
      </c>
    </row>
    <row r="279" spans="1:19" x14ac:dyDescent="0.25">
      <c r="A279" t="s">
        <v>455</v>
      </c>
      <c r="B279" t="str">
        <f>IF(ISERROR(VLOOKUP(Table7[[#This Row],[APPL_ID]],IO_Pre_14[APP_ID],1,FALSE)),"","Y")</f>
        <v>Y</v>
      </c>
      <c r="C279" s="58" t="str">
        <f>IF(ISERROR(VLOOKUP(Table7[[#This Row],[APPL_ID]],Sheet1!$C$2:$C$9,1,FALSE)),"","Y")</f>
        <v/>
      </c>
      <c r="D279" s="58" t="str">
        <f>IF(COUNTA(#REF!)&gt;0,"","Y")</f>
        <v/>
      </c>
      <c r="E279" t="s">
        <v>1531</v>
      </c>
      <c r="F279" t="s">
        <v>1532</v>
      </c>
      <c r="G279" t="s">
        <v>448</v>
      </c>
      <c r="H279">
        <v>353.26600000000002</v>
      </c>
      <c r="I279">
        <v>0</v>
      </c>
      <c r="J279">
        <v>512.44299999999998</v>
      </c>
      <c r="K279">
        <v>530.32500000000005</v>
      </c>
      <c r="L279">
        <v>529.40700000000004</v>
      </c>
      <c r="M279">
        <v>469.03</v>
      </c>
      <c r="N279">
        <v>500.84</v>
      </c>
      <c r="O279">
        <v>399.44299999999998</v>
      </c>
      <c r="P279">
        <v>0</v>
      </c>
      <c r="Q279">
        <v>0</v>
      </c>
      <c r="R279">
        <v>0</v>
      </c>
      <c r="S279">
        <v>0</v>
      </c>
    </row>
    <row r="280" spans="1:19" x14ac:dyDescent="0.25">
      <c r="A280" t="s">
        <v>1379</v>
      </c>
      <c r="B280" t="str">
        <f>IF(ISERROR(VLOOKUP(Table7[[#This Row],[APPL_ID]],IO_Pre_14[APP_ID],1,FALSE)),"","Y")</f>
        <v>Y</v>
      </c>
      <c r="C280" s="58" t="str">
        <f>IF(ISERROR(VLOOKUP(Table7[[#This Row],[APPL_ID]],Sheet1!$C$2:$C$9,1,FALSE)),"","Y")</f>
        <v/>
      </c>
      <c r="D280" s="58" t="str">
        <f>IF(COUNTA(#REF!)&gt;0,"","Y")</f>
        <v/>
      </c>
      <c r="E280" t="s">
        <v>1531</v>
      </c>
      <c r="F280" t="s">
        <v>1532</v>
      </c>
      <c r="G280" t="s">
        <v>1380</v>
      </c>
    </row>
    <row r="281" spans="1:19" x14ac:dyDescent="0.25">
      <c r="A281" t="s">
        <v>447</v>
      </c>
      <c r="B281" t="str">
        <f>IF(ISERROR(VLOOKUP(Table7[[#This Row],[APPL_ID]],IO_Pre_14[APP_ID],1,FALSE)),"","Y")</f>
        <v>Y</v>
      </c>
      <c r="C281" s="58" t="str">
        <f>IF(ISERROR(VLOOKUP(Table7[[#This Row],[APPL_ID]],Sheet1!$C$2:$C$9,1,FALSE)),"","Y")</f>
        <v/>
      </c>
      <c r="D281" s="58" t="str">
        <f>IF(COUNTA(#REF!)&gt;0,"","Y")</f>
        <v/>
      </c>
      <c r="E281" t="s">
        <v>1531</v>
      </c>
      <c r="F281" t="s">
        <v>1532</v>
      </c>
      <c r="G281" t="s">
        <v>448</v>
      </c>
      <c r="H281">
        <v>108.083</v>
      </c>
      <c r="I281">
        <v>0</v>
      </c>
      <c r="J281">
        <v>0</v>
      </c>
      <c r="K281">
        <v>0</v>
      </c>
      <c r="L281">
        <v>0</v>
      </c>
      <c r="M281">
        <v>51.158000000000001</v>
      </c>
      <c r="N281">
        <v>58.63</v>
      </c>
      <c r="O281">
        <v>152.07900000000001</v>
      </c>
      <c r="P281">
        <v>0</v>
      </c>
      <c r="Q281">
        <v>0</v>
      </c>
      <c r="R281">
        <v>0</v>
      </c>
      <c r="S281">
        <v>0</v>
      </c>
    </row>
    <row r="282" spans="1:19" x14ac:dyDescent="0.25">
      <c r="A282" t="s">
        <v>1368</v>
      </c>
      <c r="B282" t="str">
        <f>IF(ISERROR(VLOOKUP(Table7[[#This Row],[APPL_ID]],IO_Pre_14[APP_ID],1,FALSE)),"","Y")</f>
        <v>Y</v>
      </c>
      <c r="C282" s="58" t="str">
        <f>IF(ISERROR(VLOOKUP(Table7[[#This Row],[APPL_ID]],Sheet1!$C$2:$C$9,1,FALSE)),"","Y")</f>
        <v/>
      </c>
      <c r="D282" s="58" t="str">
        <f>IF(COUNTA(#REF!)&gt;0,"","Y")</f>
        <v/>
      </c>
      <c r="E282" t="s">
        <v>1531</v>
      </c>
      <c r="F282" t="s">
        <v>1532</v>
      </c>
      <c r="G282" t="s">
        <v>448</v>
      </c>
      <c r="H282">
        <v>353.26600000000002</v>
      </c>
      <c r="I282">
        <v>0</v>
      </c>
      <c r="J282">
        <v>512.44299999999998</v>
      </c>
      <c r="K282">
        <v>530.32500000000005</v>
      </c>
      <c r="L282">
        <v>529.40700000000004</v>
      </c>
      <c r="M282">
        <v>469.03</v>
      </c>
      <c r="N282">
        <v>500.84</v>
      </c>
      <c r="O282">
        <v>399.44299999999998</v>
      </c>
      <c r="P282">
        <v>0</v>
      </c>
      <c r="Q282">
        <v>0</v>
      </c>
      <c r="R282">
        <v>0</v>
      </c>
      <c r="S282">
        <v>0</v>
      </c>
    </row>
    <row r="283" spans="1:19" x14ac:dyDescent="0.25">
      <c r="A283" t="s">
        <v>453</v>
      </c>
      <c r="B283" t="str">
        <f>IF(ISERROR(VLOOKUP(Table7[[#This Row],[APPL_ID]],IO_Pre_14[APP_ID],1,FALSE)),"","Y")</f>
        <v>Y</v>
      </c>
      <c r="C283" s="58" t="str">
        <f>IF(ISERROR(VLOOKUP(Table7[[#This Row],[APPL_ID]],Sheet1!$C$2:$C$9,1,FALSE)),"","Y")</f>
        <v/>
      </c>
      <c r="D283" s="58" t="str">
        <f>IF(COUNTA(#REF!)&gt;0,"","Y")</f>
        <v/>
      </c>
      <c r="E283" t="s">
        <v>1531</v>
      </c>
      <c r="F283" t="s">
        <v>1532</v>
      </c>
      <c r="G283" t="s">
        <v>448</v>
      </c>
      <c r="H283">
        <v>43.523000000000003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101.765</v>
      </c>
      <c r="O283">
        <v>72.591999999999999</v>
      </c>
      <c r="P283">
        <v>0</v>
      </c>
      <c r="Q283">
        <v>0</v>
      </c>
      <c r="R283">
        <v>0</v>
      </c>
      <c r="S283">
        <v>0</v>
      </c>
    </row>
    <row r="284" spans="1:19" x14ac:dyDescent="0.25">
      <c r="A284" t="s">
        <v>253</v>
      </c>
      <c r="B284" t="str">
        <f>IF(ISERROR(VLOOKUP(Table7[[#This Row],[APPL_ID]],IO_Pre_14[APP_ID],1,FALSE)),"","Y")</f>
        <v>Y</v>
      </c>
      <c r="C284" s="58" t="str">
        <f>IF(ISERROR(VLOOKUP(Table7[[#This Row],[APPL_ID]],Sheet1!$C$2:$C$9,1,FALSE)),"","Y")</f>
        <v/>
      </c>
      <c r="D284" s="58" t="str">
        <f>IF(COUNTA(#REF!)&gt;0,"","Y")</f>
        <v/>
      </c>
      <c r="E284" t="s">
        <v>1531</v>
      </c>
      <c r="F284" t="s">
        <v>1532</v>
      </c>
      <c r="G284" t="s">
        <v>254</v>
      </c>
      <c r="H284">
        <v>54.04</v>
      </c>
      <c r="I284">
        <v>48.35</v>
      </c>
      <c r="J284">
        <v>0</v>
      </c>
      <c r="K284">
        <v>85.84</v>
      </c>
      <c r="L284">
        <v>47.11</v>
      </c>
      <c r="M284">
        <v>117.97</v>
      </c>
      <c r="N284">
        <v>127.5</v>
      </c>
      <c r="O284">
        <v>112.18</v>
      </c>
      <c r="P284">
        <v>0</v>
      </c>
      <c r="Q284">
        <v>0</v>
      </c>
      <c r="R284">
        <v>0</v>
      </c>
      <c r="S284">
        <v>0</v>
      </c>
    </row>
    <row r="285" spans="1:19" x14ac:dyDescent="0.25">
      <c r="A285" t="s">
        <v>452</v>
      </c>
      <c r="B285" t="str">
        <f>IF(ISERROR(VLOOKUP(Table7[[#This Row],[APPL_ID]],IO_Pre_14[APP_ID],1,FALSE)),"","Y")</f>
        <v>Y</v>
      </c>
      <c r="C285" s="58" t="str">
        <f>IF(ISERROR(VLOOKUP(Table7[[#This Row],[APPL_ID]],Sheet1!$C$2:$C$9,1,FALSE)),"","Y")</f>
        <v/>
      </c>
      <c r="D285" s="58" t="str">
        <f>IF(COUNTA(#REF!)&gt;0,"","Y")</f>
        <v/>
      </c>
      <c r="E285" t="s">
        <v>1531</v>
      </c>
      <c r="F285" t="s">
        <v>1532</v>
      </c>
      <c r="G285" t="s">
        <v>448</v>
      </c>
      <c r="H285">
        <v>98.582999999999998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154.87700000000001</v>
      </c>
      <c r="O285">
        <v>110.479</v>
      </c>
      <c r="P285">
        <v>0</v>
      </c>
      <c r="Q285">
        <v>0</v>
      </c>
      <c r="R285">
        <v>0</v>
      </c>
      <c r="S285">
        <v>0</v>
      </c>
    </row>
    <row r="286" spans="1:19" x14ac:dyDescent="0.25">
      <c r="A286" t="s">
        <v>75</v>
      </c>
      <c r="B286" t="str">
        <f>IF(ISERROR(VLOOKUP(Table7[[#This Row],[APPL_ID]],IO_Pre_14[APP_ID],1,FALSE)),"","Y")</f>
        <v>Y</v>
      </c>
      <c r="C286" s="58" t="str">
        <f>IF(ISERROR(VLOOKUP(Table7[[#This Row],[APPL_ID]],Sheet1!$C$2:$C$9,1,FALSE)),"","Y")</f>
        <v/>
      </c>
      <c r="D286" s="58" t="str">
        <f>IF(COUNTA(#REF!)&gt;0,"","Y")</f>
        <v/>
      </c>
      <c r="E286" t="s">
        <v>1531</v>
      </c>
      <c r="F286" t="s">
        <v>1532</v>
      </c>
      <c r="G286" t="s">
        <v>57</v>
      </c>
      <c r="H286">
        <v>0</v>
      </c>
      <c r="I286">
        <v>0</v>
      </c>
      <c r="J286">
        <v>0</v>
      </c>
      <c r="K286">
        <v>110.48</v>
      </c>
      <c r="L286">
        <v>196.2</v>
      </c>
      <c r="M286">
        <v>213.49</v>
      </c>
      <c r="N286">
        <v>227.52099999999999</v>
      </c>
      <c r="O286">
        <v>271.79399999999998</v>
      </c>
      <c r="P286">
        <v>0</v>
      </c>
      <c r="Q286">
        <v>0</v>
      </c>
      <c r="R286">
        <v>0</v>
      </c>
      <c r="S286">
        <v>0</v>
      </c>
    </row>
    <row r="287" spans="1:19" x14ac:dyDescent="0.25">
      <c r="A287" t="s">
        <v>798</v>
      </c>
      <c r="B287" t="str">
        <f>IF(ISERROR(VLOOKUP(Table7[[#This Row],[APPL_ID]],IO_Pre_14[APP_ID],1,FALSE)),"","Y")</f>
        <v>Y</v>
      </c>
      <c r="C287" s="58" t="str">
        <f>IF(ISERROR(VLOOKUP(Table7[[#This Row],[APPL_ID]],Sheet1!$C$2:$C$9,1,FALSE)),"","Y")</f>
        <v/>
      </c>
      <c r="D287" s="58" t="str">
        <f>IF(COUNTA(#REF!)&gt;0,"","Y")</f>
        <v/>
      </c>
      <c r="E287" t="s">
        <v>1531</v>
      </c>
      <c r="F287" t="s">
        <v>1532</v>
      </c>
      <c r="G287" t="s">
        <v>771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9.4600000000000009</v>
      </c>
      <c r="N287">
        <v>10.84</v>
      </c>
      <c r="O287">
        <v>7.5789999999999997</v>
      </c>
      <c r="P287">
        <v>0</v>
      </c>
      <c r="Q287">
        <v>0</v>
      </c>
      <c r="R287">
        <v>0</v>
      </c>
      <c r="S287">
        <v>0</v>
      </c>
    </row>
    <row r="288" spans="1:19" x14ac:dyDescent="0.25">
      <c r="A288" t="s">
        <v>319</v>
      </c>
      <c r="B288" t="str">
        <f>IF(ISERROR(VLOOKUP(Table7[[#This Row],[APPL_ID]],IO_Pre_14[APP_ID],1,FALSE)),"","Y")</f>
        <v>Y</v>
      </c>
      <c r="C288" s="58" t="str">
        <f>IF(ISERROR(VLOOKUP(Table7[[#This Row],[APPL_ID]],Sheet1!$C$2:$C$9,1,FALSE)),"","Y")</f>
        <v/>
      </c>
      <c r="D288" s="58" t="str">
        <f>IF(COUNTA(#REF!)&gt;0,"","Y")</f>
        <v/>
      </c>
      <c r="E288" t="s">
        <v>1531</v>
      </c>
      <c r="F288" t="s">
        <v>1532</v>
      </c>
      <c r="G288" t="s">
        <v>108</v>
      </c>
      <c r="H288">
        <v>187.8</v>
      </c>
      <c r="I288">
        <v>195.31</v>
      </c>
      <c r="J288">
        <v>0</v>
      </c>
      <c r="K288">
        <v>69.489999999999995</v>
      </c>
      <c r="L288">
        <v>40.94</v>
      </c>
      <c r="M288">
        <v>123.13</v>
      </c>
      <c r="N288">
        <v>105.84</v>
      </c>
      <c r="O288">
        <v>0</v>
      </c>
      <c r="P288">
        <v>0</v>
      </c>
      <c r="Q288">
        <v>0</v>
      </c>
      <c r="R288">
        <v>0</v>
      </c>
      <c r="S288">
        <v>0</v>
      </c>
    </row>
    <row r="289" spans="1:19" x14ac:dyDescent="0.25">
      <c r="A289" t="s">
        <v>604</v>
      </c>
      <c r="B289" t="str">
        <f>IF(ISERROR(VLOOKUP(Table7[[#This Row],[APPL_ID]],IO_Pre_14[APP_ID],1,FALSE)),"","Y")</f>
        <v>Y</v>
      </c>
      <c r="C289" s="58" t="str">
        <f>IF(ISERROR(VLOOKUP(Table7[[#This Row],[APPL_ID]],Sheet1!$C$2:$C$9,1,FALSE)),"","Y")</f>
        <v/>
      </c>
      <c r="D289" s="58" t="str">
        <f>IF(COUNTA(#REF!)&gt;0,"","Y")</f>
        <v/>
      </c>
      <c r="E289" t="s">
        <v>1531</v>
      </c>
      <c r="F289" t="s">
        <v>1532</v>
      </c>
      <c r="G289" t="s">
        <v>605</v>
      </c>
      <c r="H289">
        <v>335.29</v>
      </c>
      <c r="I289">
        <v>294.83999999999997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</row>
    <row r="290" spans="1:19" x14ac:dyDescent="0.25">
      <c r="A290" t="s">
        <v>335</v>
      </c>
      <c r="B290" t="str">
        <f>IF(ISERROR(VLOOKUP(Table7[[#This Row],[APPL_ID]],IO_Pre_14[APP_ID],1,FALSE)),"","Y")</f>
        <v>Y</v>
      </c>
      <c r="C290" s="58" t="str">
        <f>IF(ISERROR(VLOOKUP(Table7[[#This Row],[APPL_ID]],Sheet1!$C$2:$C$9,1,FALSE)),"","Y")</f>
        <v/>
      </c>
      <c r="D290" s="58" t="str">
        <f>IF(COUNTA(#REF!)&gt;0,"","Y")</f>
        <v/>
      </c>
      <c r="E290" t="s">
        <v>1531</v>
      </c>
      <c r="F290" t="s">
        <v>1532</v>
      </c>
      <c r="G290" t="s">
        <v>108</v>
      </c>
      <c r="H290">
        <v>129.15</v>
      </c>
      <c r="I290">
        <v>134.32</v>
      </c>
      <c r="J290">
        <v>0</v>
      </c>
      <c r="K290">
        <v>47.79</v>
      </c>
      <c r="L290">
        <v>27.07</v>
      </c>
      <c r="M290">
        <v>81.430000000000007</v>
      </c>
      <c r="N290">
        <v>69.989999999999995</v>
      </c>
      <c r="O290">
        <v>0</v>
      </c>
      <c r="P290">
        <v>0</v>
      </c>
      <c r="Q290">
        <v>0</v>
      </c>
      <c r="R290">
        <v>0</v>
      </c>
      <c r="S290">
        <v>0</v>
      </c>
    </row>
    <row r="291" spans="1:19" x14ac:dyDescent="0.25">
      <c r="A291" t="s">
        <v>608</v>
      </c>
      <c r="B291" t="str">
        <f>IF(ISERROR(VLOOKUP(Table7[[#This Row],[APPL_ID]],IO_Pre_14[APP_ID],1,FALSE)),"","Y")</f>
        <v>Y</v>
      </c>
      <c r="C291" s="58" t="str">
        <f>IF(ISERROR(VLOOKUP(Table7[[#This Row],[APPL_ID]],Sheet1!$C$2:$C$9,1,FALSE)),"","Y")</f>
        <v/>
      </c>
      <c r="D291" s="58" t="str">
        <f>IF(COUNTA(#REF!)&gt;0,"","Y")</f>
        <v/>
      </c>
      <c r="E291" t="s">
        <v>1531</v>
      </c>
      <c r="F291" t="s">
        <v>1532</v>
      </c>
      <c r="G291" t="s">
        <v>605</v>
      </c>
      <c r="H291">
        <v>130.59</v>
      </c>
      <c r="I291">
        <v>79.13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</row>
    <row r="292" spans="1:19" x14ac:dyDescent="0.25">
      <c r="A292" t="s">
        <v>609</v>
      </c>
      <c r="B292" t="str">
        <f>IF(ISERROR(VLOOKUP(Table7[[#This Row],[APPL_ID]],IO_Pre_14[APP_ID],1,FALSE)),"","Y")</f>
        <v>Y</v>
      </c>
      <c r="C292" s="58" t="str">
        <f>IF(ISERROR(VLOOKUP(Table7[[#This Row],[APPL_ID]],Sheet1!$C$2:$C$9,1,FALSE)),"","Y")</f>
        <v/>
      </c>
      <c r="D292" s="58" t="str">
        <f>IF(COUNTA(#REF!)&gt;0,"","Y")</f>
        <v/>
      </c>
      <c r="E292" t="s">
        <v>1531</v>
      </c>
      <c r="F292" t="s">
        <v>1533</v>
      </c>
      <c r="G292" t="s">
        <v>605</v>
      </c>
      <c r="H292">
        <v>46.48</v>
      </c>
      <c r="I292">
        <v>22.97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</row>
    <row r="293" spans="1:19" x14ac:dyDescent="0.25">
      <c r="A293" t="s">
        <v>459</v>
      </c>
      <c r="B293" t="str">
        <f>IF(ISERROR(VLOOKUP(Table7[[#This Row],[APPL_ID]],IO_Pre_14[APP_ID],1,FALSE)),"","Y")</f>
        <v>Y</v>
      </c>
      <c r="C293" s="58" t="str">
        <f>IF(ISERROR(VLOOKUP(Table7[[#This Row],[APPL_ID]],Sheet1!$C$2:$C$9,1,FALSE)),"","Y")</f>
        <v/>
      </c>
      <c r="D293" s="58" t="str">
        <f>IF(COUNTA(#REF!)&gt;0,"","Y")</f>
        <v/>
      </c>
      <c r="E293" t="s">
        <v>1531</v>
      </c>
      <c r="F293" t="s">
        <v>1532</v>
      </c>
      <c r="G293" t="s">
        <v>448</v>
      </c>
      <c r="H293">
        <v>0</v>
      </c>
      <c r="I293">
        <v>0</v>
      </c>
      <c r="J293">
        <v>36.284999999999997</v>
      </c>
      <c r="K293">
        <v>16.327999999999999</v>
      </c>
      <c r="L293">
        <v>70.784999999999997</v>
      </c>
      <c r="M293">
        <v>168.595</v>
      </c>
      <c r="N293">
        <v>143.21799999999999</v>
      </c>
      <c r="O293">
        <v>19.562000000000001</v>
      </c>
      <c r="P293">
        <v>0</v>
      </c>
      <c r="Q293">
        <v>0</v>
      </c>
      <c r="R293">
        <v>0</v>
      </c>
      <c r="S293">
        <v>0</v>
      </c>
    </row>
    <row r="294" spans="1:19" x14ac:dyDescent="0.25">
      <c r="A294" t="s">
        <v>347</v>
      </c>
      <c r="B294" t="str">
        <f>IF(ISERROR(VLOOKUP(Table7[[#This Row],[APPL_ID]],IO_Pre_14[APP_ID],1,FALSE)),"","Y")</f>
        <v>Y</v>
      </c>
      <c r="C294" s="58" t="str">
        <f>IF(ISERROR(VLOOKUP(Table7[[#This Row],[APPL_ID]],Sheet1!$C$2:$C$9,1,FALSE)),"","Y")</f>
        <v/>
      </c>
      <c r="D294" s="58" t="str">
        <f>IF(COUNTA(#REF!)&gt;0,"","Y")</f>
        <v/>
      </c>
      <c r="E294" t="s">
        <v>1531</v>
      </c>
      <c r="F294" t="s">
        <v>1532</v>
      </c>
      <c r="G294" t="s">
        <v>108</v>
      </c>
      <c r="H294">
        <v>48.01</v>
      </c>
      <c r="I294">
        <v>0</v>
      </c>
      <c r="J294">
        <v>129.83000000000001</v>
      </c>
      <c r="K294">
        <v>0</v>
      </c>
      <c r="L294">
        <v>91.85</v>
      </c>
      <c r="M294">
        <v>42.97</v>
      </c>
      <c r="N294">
        <v>87.74</v>
      </c>
      <c r="O294">
        <v>0</v>
      </c>
      <c r="P294">
        <v>0</v>
      </c>
      <c r="Q294">
        <v>0</v>
      </c>
      <c r="R294">
        <v>0</v>
      </c>
      <c r="S294">
        <v>0</v>
      </c>
    </row>
    <row r="295" spans="1:19" x14ac:dyDescent="0.25">
      <c r="A295" t="s">
        <v>365</v>
      </c>
      <c r="B295" t="str">
        <f>IF(ISERROR(VLOOKUP(Table7[[#This Row],[APPL_ID]],IO_Pre_14[APP_ID],1,FALSE)),"","Y")</f>
        <v>Y</v>
      </c>
      <c r="C295" s="58" t="str">
        <f>IF(ISERROR(VLOOKUP(Table7[[#This Row],[APPL_ID]],Sheet1!$C$2:$C$9,1,FALSE)),"","Y")</f>
        <v/>
      </c>
      <c r="D295" s="58" t="str">
        <f>IF(COUNTA(#REF!)&gt;0,"","Y")</f>
        <v/>
      </c>
      <c r="E295" t="s">
        <v>1531</v>
      </c>
      <c r="F295" t="s">
        <v>1532</v>
      </c>
      <c r="G295" t="s">
        <v>108</v>
      </c>
      <c r="H295">
        <v>271.82</v>
      </c>
      <c r="I295">
        <v>119.18</v>
      </c>
      <c r="J295">
        <v>228.88</v>
      </c>
      <c r="K295">
        <v>257.60000000000002</v>
      </c>
      <c r="L295">
        <v>194.05</v>
      </c>
      <c r="M295">
        <v>218.28</v>
      </c>
      <c r="N295">
        <v>286.61</v>
      </c>
      <c r="O295">
        <v>0</v>
      </c>
      <c r="P295">
        <v>0</v>
      </c>
      <c r="Q295">
        <v>0</v>
      </c>
      <c r="R295">
        <v>0</v>
      </c>
      <c r="S295">
        <v>0</v>
      </c>
    </row>
    <row r="296" spans="1:19" x14ac:dyDescent="0.25">
      <c r="A296" t="s">
        <v>993</v>
      </c>
      <c r="B296" t="str">
        <f>IF(ISERROR(VLOOKUP(Table7[[#This Row],[APPL_ID]],IO_Pre_14[APP_ID],1,FALSE)),"","Y")</f>
        <v>Y</v>
      </c>
      <c r="C296" s="58" t="str">
        <f>IF(ISERROR(VLOOKUP(Table7[[#This Row],[APPL_ID]],Sheet1!$C$2:$C$9,1,FALSE)),"","Y")</f>
        <v/>
      </c>
      <c r="D296" s="58" t="str">
        <f>IF(COUNTA(#REF!)&gt;0,"","Y")</f>
        <v/>
      </c>
      <c r="E296" t="s">
        <v>1531</v>
      </c>
      <c r="F296" t="s">
        <v>1532</v>
      </c>
      <c r="G296" t="s">
        <v>994</v>
      </c>
      <c r="H296">
        <v>0</v>
      </c>
      <c r="I296">
        <v>0</v>
      </c>
      <c r="J296">
        <v>0</v>
      </c>
      <c r="K296">
        <v>104.97</v>
      </c>
      <c r="L296">
        <v>165.12</v>
      </c>
      <c r="M296">
        <v>8.7899999999999991</v>
      </c>
      <c r="N296">
        <v>167.37</v>
      </c>
      <c r="O296">
        <v>0</v>
      </c>
      <c r="P296">
        <v>0</v>
      </c>
      <c r="Q296">
        <v>0</v>
      </c>
      <c r="R296">
        <v>0</v>
      </c>
      <c r="S296">
        <v>0</v>
      </c>
    </row>
    <row r="297" spans="1:19" x14ac:dyDescent="0.25">
      <c r="A297" t="s">
        <v>388</v>
      </c>
      <c r="B297" t="str">
        <f>IF(ISERROR(VLOOKUP(Table7[[#This Row],[APPL_ID]],IO_Pre_14[APP_ID],1,FALSE)),"","Y")</f>
        <v>Y</v>
      </c>
      <c r="C297" s="58" t="str">
        <f>IF(ISERROR(VLOOKUP(Table7[[#This Row],[APPL_ID]],Sheet1!$C$2:$C$9,1,FALSE)),"","Y")</f>
        <v/>
      </c>
      <c r="D297" s="58" t="str">
        <f>IF(COUNTA(#REF!)&gt;0,"","Y")</f>
        <v/>
      </c>
      <c r="E297" t="s">
        <v>1531</v>
      </c>
      <c r="F297" t="s">
        <v>1532</v>
      </c>
      <c r="G297" t="s">
        <v>108</v>
      </c>
      <c r="H297">
        <v>0</v>
      </c>
      <c r="I297">
        <v>0</v>
      </c>
      <c r="J297">
        <v>0</v>
      </c>
      <c r="K297">
        <v>17.8</v>
      </c>
      <c r="L297">
        <v>77.2</v>
      </c>
      <c r="M297">
        <v>183.88</v>
      </c>
      <c r="N297">
        <v>148.38</v>
      </c>
      <c r="O297">
        <v>0</v>
      </c>
      <c r="P297">
        <v>0</v>
      </c>
      <c r="Q297">
        <v>0</v>
      </c>
      <c r="R297">
        <v>0</v>
      </c>
      <c r="S297">
        <v>0</v>
      </c>
    </row>
    <row r="298" spans="1:19" x14ac:dyDescent="0.25">
      <c r="A298" t="s">
        <v>945</v>
      </c>
      <c r="B298" t="str">
        <f>IF(ISERROR(VLOOKUP(Table7[[#This Row],[APPL_ID]],IO_Pre_14[APP_ID],1,FALSE)),"","Y")</f>
        <v>Y</v>
      </c>
      <c r="C298" s="58" t="str">
        <f>IF(ISERROR(VLOOKUP(Table7[[#This Row],[APPL_ID]],Sheet1!$C$2:$C$9,1,FALSE)),"","Y")</f>
        <v/>
      </c>
      <c r="D298" s="58" t="str">
        <f>IF(COUNTA(#REF!)&gt;0,"","Y")</f>
        <v/>
      </c>
      <c r="E298" t="s">
        <v>1531</v>
      </c>
      <c r="F298" t="s">
        <v>1532</v>
      </c>
      <c r="G298" t="s">
        <v>946</v>
      </c>
      <c r="H298">
        <v>11.4</v>
      </c>
      <c r="I298">
        <v>15.8</v>
      </c>
      <c r="J298">
        <v>47</v>
      </c>
      <c r="K298">
        <v>0</v>
      </c>
      <c r="L298">
        <v>36</v>
      </c>
      <c r="M298">
        <v>2.5</v>
      </c>
      <c r="N298">
        <v>1.5</v>
      </c>
      <c r="O298">
        <v>0</v>
      </c>
      <c r="P298">
        <v>0</v>
      </c>
      <c r="Q298">
        <v>0</v>
      </c>
      <c r="R298">
        <v>0</v>
      </c>
      <c r="S298">
        <v>0</v>
      </c>
    </row>
    <row r="299" spans="1:19" x14ac:dyDescent="0.25">
      <c r="A299" t="s">
        <v>107</v>
      </c>
      <c r="B299" t="str">
        <f>IF(ISERROR(VLOOKUP(Table7[[#This Row],[APPL_ID]],IO_Pre_14[APP_ID],1,FALSE)),"","Y")</f>
        <v>Y</v>
      </c>
      <c r="C299" s="58" t="str">
        <f>IF(ISERROR(VLOOKUP(Table7[[#This Row],[APPL_ID]],Sheet1!$C$2:$C$9,1,FALSE)),"","Y")</f>
        <v/>
      </c>
      <c r="D299" s="58" t="str">
        <f>IF(COUNTA(#REF!)&gt;0,"","Y")</f>
        <v/>
      </c>
      <c r="E299" t="s">
        <v>1531</v>
      </c>
      <c r="F299" t="s">
        <v>1532</v>
      </c>
      <c r="G299" t="s">
        <v>108</v>
      </c>
      <c r="H299">
        <v>0</v>
      </c>
      <c r="I299">
        <v>0</v>
      </c>
      <c r="J299">
        <v>0</v>
      </c>
      <c r="K299">
        <v>12.3</v>
      </c>
      <c r="L299">
        <v>89</v>
      </c>
      <c r="M299">
        <v>171</v>
      </c>
      <c r="N299">
        <v>255.36</v>
      </c>
      <c r="O299">
        <v>266.68</v>
      </c>
      <c r="P299">
        <v>0</v>
      </c>
      <c r="Q299">
        <v>0</v>
      </c>
      <c r="R299">
        <v>0</v>
      </c>
      <c r="S299">
        <v>0</v>
      </c>
    </row>
    <row r="300" spans="1:19" x14ac:dyDescent="0.25">
      <c r="A300" t="s">
        <v>293</v>
      </c>
      <c r="B300" t="str">
        <f>IF(ISERROR(VLOOKUP(Table7[[#This Row],[APPL_ID]],IO_Pre_14[APP_ID],1,FALSE)),"","Y")</f>
        <v>Y</v>
      </c>
      <c r="C300" s="58" t="str">
        <f>IF(ISERROR(VLOOKUP(Table7[[#This Row],[APPL_ID]],Sheet1!$C$2:$C$9,1,FALSE)),"","Y")</f>
        <v/>
      </c>
      <c r="D300" s="58" t="str">
        <f>IF(COUNTA(#REF!)&gt;0,"","Y")</f>
        <v/>
      </c>
      <c r="E300" t="s">
        <v>1531</v>
      </c>
      <c r="F300" t="s">
        <v>1532</v>
      </c>
      <c r="G300" t="s">
        <v>294</v>
      </c>
    </row>
    <row r="301" spans="1:19" x14ac:dyDescent="0.25">
      <c r="A301" t="s">
        <v>785</v>
      </c>
      <c r="B301" t="str">
        <f>IF(ISERROR(VLOOKUP(Table7[[#This Row],[APPL_ID]],IO_Pre_14[APP_ID],1,FALSE)),"","Y")</f>
        <v>Y</v>
      </c>
      <c r="C301" s="58" t="str">
        <f>IF(ISERROR(VLOOKUP(Table7[[#This Row],[APPL_ID]],Sheet1!$C$2:$C$9,1,FALSE)),"","Y")</f>
        <v/>
      </c>
      <c r="D301" s="58" t="str">
        <f>IF(COUNTA(#REF!)&gt;0,"","Y")</f>
        <v/>
      </c>
      <c r="E301" t="s">
        <v>1531</v>
      </c>
      <c r="F301" t="s">
        <v>1533</v>
      </c>
      <c r="G301" t="s">
        <v>786</v>
      </c>
      <c r="H301">
        <v>53.6</v>
      </c>
      <c r="I301">
        <v>64.400000000000006</v>
      </c>
      <c r="J301">
        <v>182.1</v>
      </c>
      <c r="K301">
        <v>0</v>
      </c>
      <c r="L301">
        <v>99.4</v>
      </c>
      <c r="M301">
        <v>298.7</v>
      </c>
      <c r="N301">
        <v>155</v>
      </c>
      <c r="O301">
        <v>125.6</v>
      </c>
      <c r="P301">
        <v>0</v>
      </c>
      <c r="Q301">
        <v>0</v>
      </c>
      <c r="R301">
        <v>0</v>
      </c>
      <c r="S301">
        <v>0</v>
      </c>
    </row>
    <row r="302" spans="1:19" x14ac:dyDescent="0.25">
      <c r="A302" t="s">
        <v>1227</v>
      </c>
      <c r="B302" t="str">
        <f>IF(ISERROR(VLOOKUP(Table7[[#This Row],[APPL_ID]],IO_Pre_14[APP_ID],1,FALSE)),"","Y")</f>
        <v>Y</v>
      </c>
      <c r="C302" s="58" t="str">
        <f>IF(ISERROR(VLOOKUP(Table7[[#This Row],[APPL_ID]],Sheet1!$C$2:$C$9,1,FALSE)),"","Y")</f>
        <v/>
      </c>
      <c r="D302" s="58" t="str">
        <f>IF(COUNTA(#REF!)&gt;0,"","Y")</f>
        <v/>
      </c>
      <c r="E302" t="s">
        <v>1531</v>
      </c>
      <c r="F302" t="s">
        <v>1533</v>
      </c>
      <c r="G302" t="s">
        <v>1228</v>
      </c>
      <c r="H302">
        <v>0</v>
      </c>
      <c r="I302">
        <v>0</v>
      </c>
      <c r="J302">
        <v>0</v>
      </c>
      <c r="K302">
        <v>2</v>
      </c>
      <c r="L302">
        <v>65</v>
      </c>
      <c r="M302">
        <v>100</v>
      </c>
      <c r="N302">
        <v>100</v>
      </c>
      <c r="O302">
        <v>70</v>
      </c>
      <c r="P302">
        <v>0</v>
      </c>
      <c r="Q302">
        <v>0</v>
      </c>
      <c r="R302">
        <v>0</v>
      </c>
      <c r="S302">
        <v>0</v>
      </c>
    </row>
    <row r="303" spans="1:19" x14ac:dyDescent="0.25">
      <c r="A303" t="s">
        <v>675</v>
      </c>
      <c r="B303" t="str">
        <f>IF(ISERROR(VLOOKUP(Table7[[#This Row],[APPL_ID]],IO_Pre_14[APP_ID],1,FALSE)),"","Y")</f>
        <v>Y</v>
      </c>
      <c r="C303" s="58" t="str">
        <f>IF(ISERROR(VLOOKUP(Table7[[#This Row],[APPL_ID]],Sheet1!$C$2:$C$9,1,FALSE)),"","Y")</f>
        <v/>
      </c>
      <c r="D303" s="58" t="str">
        <f>IF(COUNTA(#REF!)&gt;0,"","Y")</f>
        <v/>
      </c>
      <c r="E303" t="s">
        <v>1531</v>
      </c>
      <c r="F303" t="s">
        <v>1533</v>
      </c>
      <c r="G303" t="s">
        <v>676</v>
      </c>
      <c r="H303">
        <v>21.15</v>
      </c>
      <c r="I303">
        <v>0</v>
      </c>
      <c r="J303">
        <v>0</v>
      </c>
      <c r="K303">
        <v>42.47</v>
      </c>
      <c r="L303">
        <v>53.03</v>
      </c>
      <c r="M303">
        <v>96.06</v>
      </c>
      <c r="N303">
        <v>132.57599999999999</v>
      </c>
      <c r="O303">
        <v>106.06100000000001</v>
      </c>
      <c r="P303">
        <v>0</v>
      </c>
      <c r="Q303">
        <v>0</v>
      </c>
      <c r="R303">
        <v>0</v>
      </c>
      <c r="S303">
        <v>0</v>
      </c>
    </row>
    <row r="304" spans="1:19" x14ac:dyDescent="0.25">
      <c r="A304" t="s">
        <v>109</v>
      </c>
      <c r="B304" t="str">
        <f>IF(ISERROR(VLOOKUP(Table7[[#This Row],[APPL_ID]],IO_Pre_14[APP_ID],1,FALSE)),"","Y")</f>
        <v>Y</v>
      </c>
      <c r="C304" s="58" t="str">
        <f>IF(ISERROR(VLOOKUP(Table7[[#This Row],[APPL_ID]],Sheet1!$C$2:$C$9,1,FALSE)),"","Y")</f>
        <v/>
      </c>
      <c r="D304" s="58" t="str">
        <f>IF(COUNTA(#REF!)&gt;0,"","Y")</f>
        <v/>
      </c>
      <c r="E304" t="s">
        <v>1531</v>
      </c>
      <c r="F304" t="s">
        <v>1532</v>
      </c>
      <c r="G304" t="s">
        <v>108</v>
      </c>
    </row>
    <row r="305" spans="1:19" x14ac:dyDescent="0.25">
      <c r="A305" t="s">
        <v>688</v>
      </c>
      <c r="B305" t="str">
        <f>IF(ISERROR(VLOOKUP(Table7[[#This Row],[APPL_ID]],IO_Pre_14[APP_ID],1,FALSE)),"","Y")</f>
        <v>Y</v>
      </c>
      <c r="C305" s="58" t="str">
        <f>IF(ISERROR(VLOOKUP(Table7[[#This Row],[APPL_ID]],Sheet1!$C$2:$C$9,1,FALSE)),"","Y")</f>
        <v/>
      </c>
      <c r="D305" s="58" t="str">
        <f>IF(COUNTA(#REF!)&gt;0,"","Y")</f>
        <v/>
      </c>
      <c r="E305" t="s">
        <v>1531</v>
      </c>
      <c r="F305" t="s">
        <v>1533</v>
      </c>
      <c r="G305" t="s">
        <v>689</v>
      </c>
    </row>
    <row r="306" spans="1:19" x14ac:dyDescent="0.25">
      <c r="A306" t="s">
        <v>679</v>
      </c>
      <c r="B306" t="str">
        <f>IF(ISERROR(VLOOKUP(Table7[[#This Row],[APPL_ID]],IO_Pre_14[APP_ID],1,FALSE)),"","Y")</f>
        <v>Y</v>
      </c>
      <c r="C306" s="58" t="str">
        <f>IF(ISERROR(VLOOKUP(Table7[[#This Row],[APPL_ID]],Sheet1!$C$2:$C$9,1,FALSE)),"","Y")</f>
        <v/>
      </c>
      <c r="D306" s="58" t="str">
        <f>IF(COUNTA(#REF!)&gt;0,"","Y")</f>
        <v/>
      </c>
      <c r="E306" t="s">
        <v>1531</v>
      </c>
      <c r="F306" t="s">
        <v>1533</v>
      </c>
      <c r="G306" t="s">
        <v>676</v>
      </c>
      <c r="H306">
        <v>48.91</v>
      </c>
      <c r="I306">
        <v>0</v>
      </c>
      <c r="J306">
        <v>0</v>
      </c>
      <c r="K306">
        <v>106.06100000000001</v>
      </c>
      <c r="L306">
        <v>53.03</v>
      </c>
      <c r="M306">
        <v>185.6</v>
      </c>
      <c r="N306">
        <v>198.864</v>
      </c>
      <c r="O306">
        <v>159.09100000000001</v>
      </c>
      <c r="P306">
        <v>0</v>
      </c>
      <c r="Q306">
        <v>0</v>
      </c>
      <c r="R306">
        <v>0</v>
      </c>
      <c r="S306">
        <v>0</v>
      </c>
    </row>
    <row r="307" spans="1:19" x14ac:dyDescent="0.25">
      <c r="A307" t="s">
        <v>110</v>
      </c>
      <c r="B307" t="str">
        <f>IF(ISERROR(VLOOKUP(Table7[[#This Row],[APPL_ID]],IO_Pre_14[APP_ID],1,FALSE)),"","Y")</f>
        <v>Y</v>
      </c>
      <c r="C307" s="58" t="str">
        <f>IF(ISERROR(VLOOKUP(Table7[[#This Row],[APPL_ID]],Sheet1!$C$2:$C$9,1,FALSE)),"","Y")</f>
        <v/>
      </c>
      <c r="D307" s="58" t="str">
        <f>IF(COUNTA(#REF!)&gt;0,"","Y")</f>
        <v/>
      </c>
      <c r="E307" t="s">
        <v>1531</v>
      </c>
      <c r="F307" t="s">
        <v>1532</v>
      </c>
      <c r="G307" t="s">
        <v>108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</row>
    <row r="308" spans="1:19" x14ac:dyDescent="0.25">
      <c r="A308" t="s">
        <v>1407</v>
      </c>
      <c r="B308" t="str">
        <f>IF(ISERROR(VLOOKUP(Table7[[#This Row],[APPL_ID]],IO_Pre_14[APP_ID],1,FALSE)),"","Y")</f>
        <v>Y</v>
      </c>
      <c r="C308" s="58" t="str">
        <f>IF(ISERROR(VLOOKUP(Table7[[#This Row],[APPL_ID]],Sheet1!$C$2:$C$9,1,FALSE)),"","Y")</f>
        <v/>
      </c>
      <c r="D308" s="58" t="str">
        <f>IF(COUNTA(#REF!)&gt;0,"","Y")</f>
        <v/>
      </c>
      <c r="E308" t="s">
        <v>1531</v>
      </c>
      <c r="F308" t="s">
        <v>1533</v>
      </c>
      <c r="G308" t="s">
        <v>1408</v>
      </c>
      <c r="H308">
        <v>0</v>
      </c>
      <c r="I308">
        <v>0</v>
      </c>
      <c r="J308">
        <v>0</v>
      </c>
      <c r="K308">
        <v>19.2</v>
      </c>
      <c r="L308">
        <v>54.8</v>
      </c>
      <c r="M308">
        <v>93.14</v>
      </c>
      <c r="N308">
        <v>14.76</v>
      </c>
      <c r="O308">
        <v>12.27</v>
      </c>
      <c r="P308">
        <v>0</v>
      </c>
      <c r="Q308">
        <v>0</v>
      </c>
      <c r="R308">
        <v>0</v>
      </c>
      <c r="S308">
        <v>0</v>
      </c>
    </row>
    <row r="309" spans="1:19" x14ac:dyDescent="0.25">
      <c r="A309" t="s">
        <v>1237</v>
      </c>
      <c r="B309" t="str">
        <f>IF(ISERROR(VLOOKUP(Table7[[#This Row],[APPL_ID]],IO_Pre_14[APP_ID],1,FALSE)),"","Y")</f>
        <v>Y</v>
      </c>
      <c r="C309" s="58" t="str">
        <f>IF(ISERROR(VLOOKUP(Table7[[#This Row],[APPL_ID]],Sheet1!$C$2:$C$9,1,FALSE)),"","Y")</f>
        <v/>
      </c>
      <c r="D309" s="58" t="str">
        <f>IF(COUNTA(#REF!)&gt;0,"","Y")</f>
        <v/>
      </c>
      <c r="E309" t="s">
        <v>1531</v>
      </c>
      <c r="F309" t="s">
        <v>1533</v>
      </c>
      <c r="G309" t="s">
        <v>1228</v>
      </c>
      <c r="H309">
        <v>0</v>
      </c>
      <c r="I309">
        <v>0</v>
      </c>
      <c r="J309">
        <v>0</v>
      </c>
      <c r="K309">
        <v>2.2000000000000002</v>
      </c>
      <c r="L309">
        <v>70</v>
      </c>
      <c r="M309">
        <v>75</v>
      </c>
      <c r="N309">
        <v>100</v>
      </c>
      <c r="O309">
        <v>70</v>
      </c>
      <c r="P309">
        <v>0</v>
      </c>
      <c r="Q309">
        <v>0</v>
      </c>
      <c r="R309">
        <v>0</v>
      </c>
      <c r="S309">
        <v>0</v>
      </c>
    </row>
    <row r="310" spans="1:19" x14ac:dyDescent="0.25">
      <c r="A310" t="s">
        <v>111</v>
      </c>
      <c r="B310" t="str">
        <f>IF(ISERROR(VLOOKUP(Table7[[#This Row],[APPL_ID]],IO_Pre_14[APP_ID],1,FALSE)),"","Y")</f>
        <v>Y</v>
      </c>
      <c r="C310" s="58" t="str">
        <f>IF(ISERROR(VLOOKUP(Table7[[#This Row],[APPL_ID]],Sheet1!$C$2:$C$9,1,FALSE)),"","Y")</f>
        <v/>
      </c>
      <c r="D310" s="58" t="str">
        <f>IF(COUNTA(#REF!)&gt;0,"","Y")</f>
        <v/>
      </c>
      <c r="E310" t="s">
        <v>1531</v>
      </c>
      <c r="F310" t="s">
        <v>1532</v>
      </c>
      <c r="G310" t="s">
        <v>108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</row>
    <row r="311" spans="1:19" x14ac:dyDescent="0.25">
      <c r="A311" t="s">
        <v>1349</v>
      </c>
      <c r="B311" t="str">
        <f>IF(ISERROR(VLOOKUP(Table7[[#This Row],[APPL_ID]],IO_Pre_14[APP_ID],1,FALSE)),"","Y")</f>
        <v>Y</v>
      </c>
      <c r="C311" s="58" t="str">
        <f>IF(ISERROR(VLOOKUP(Table7[[#This Row],[APPL_ID]],Sheet1!$C$2:$C$9,1,FALSE)),"","Y")</f>
        <v/>
      </c>
      <c r="D311" s="58" t="str">
        <f>IF(COUNTA(#REF!)&gt;0,"","Y")</f>
        <v/>
      </c>
      <c r="E311" t="s">
        <v>1531</v>
      </c>
      <c r="F311" t="s">
        <v>1532</v>
      </c>
      <c r="G311" t="s">
        <v>1350</v>
      </c>
      <c r="H311">
        <v>0</v>
      </c>
      <c r="I311">
        <v>0</v>
      </c>
      <c r="J311">
        <v>207.17</v>
      </c>
      <c r="K311">
        <v>168.47499999999999</v>
      </c>
      <c r="L311">
        <v>116.98</v>
      </c>
      <c r="M311">
        <v>69.540000000000006</v>
      </c>
      <c r="N311">
        <v>140.24</v>
      </c>
      <c r="O311">
        <v>0</v>
      </c>
      <c r="P311">
        <v>0</v>
      </c>
      <c r="Q311">
        <v>0</v>
      </c>
      <c r="R311">
        <v>0</v>
      </c>
      <c r="S311">
        <v>0</v>
      </c>
    </row>
    <row r="312" spans="1:19" x14ac:dyDescent="0.25">
      <c r="A312" t="s">
        <v>824</v>
      </c>
      <c r="B312" t="str">
        <f>IF(ISERROR(VLOOKUP(Table7[[#This Row],[APPL_ID]],IO_Pre_14[APP_ID],1,FALSE)),"","Y")</f>
        <v>Y</v>
      </c>
      <c r="C312" s="58" t="str">
        <f>IF(ISERROR(VLOOKUP(Table7[[#This Row],[APPL_ID]],Sheet1!$C$2:$C$9,1,FALSE)),"","Y")</f>
        <v/>
      </c>
      <c r="D312" s="58" t="str">
        <f>IF(COUNTA(#REF!)&gt;0,"","Y")</f>
        <v/>
      </c>
      <c r="E312" t="s">
        <v>1531</v>
      </c>
      <c r="F312" t="s">
        <v>1533</v>
      </c>
      <c r="G312" t="s">
        <v>825</v>
      </c>
    </row>
    <row r="313" spans="1:19" x14ac:dyDescent="0.25">
      <c r="A313" t="s">
        <v>112</v>
      </c>
      <c r="B313" t="str">
        <f>IF(ISERROR(VLOOKUP(Table7[[#This Row],[APPL_ID]],IO_Pre_14[APP_ID],1,FALSE)),"","Y")</f>
        <v>Y</v>
      </c>
      <c r="C313" s="58" t="str">
        <f>IF(ISERROR(VLOOKUP(Table7[[#This Row],[APPL_ID]],Sheet1!$C$2:$C$9,1,FALSE)),"","Y")</f>
        <v/>
      </c>
      <c r="D313" s="58" t="str">
        <f>IF(COUNTA(#REF!)&gt;0,"","Y")</f>
        <v/>
      </c>
      <c r="E313" t="s">
        <v>1531</v>
      </c>
      <c r="F313" t="s">
        <v>1532</v>
      </c>
      <c r="G313" t="s">
        <v>108</v>
      </c>
      <c r="H313">
        <v>0</v>
      </c>
      <c r="I313">
        <v>0</v>
      </c>
      <c r="J313">
        <v>0</v>
      </c>
      <c r="K313">
        <v>6.1</v>
      </c>
      <c r="L313">
        <v>238</v>
      </c>
      <c r="M313">
        <v>443</v>
      </c>
      <c r="N313">
        <v>371.05</v>
      </c>
      <c r="O313">
        <v>51</v>
      </c>
      <c r="P313">
        <v>0</v>
      </c>
      <c r="Q313">
        <v>0</v>
      </c>
      <c r="R313">
        <v>0</v>
      </c>
      <c r="S313">
        <v>0</v>
      </c>
    </row>
    <row r="314" spans="1:19" x14ac:dyDescent="0.25">
      <c r="A314" t="s">
        <v>1162</v>
      </c>
      <c r="B314" t="str">
        <f>IF(ISERROR(VLOOKUP(Table7[[#This Row],[APPL_ID]],IO_Pre_14[APP_ID],1,FALSE)),"","Y")</f>
        <v>Y</v>
      </c>
      <c r="C314" s="58" t="str">
        <f>IF(ISERROR(VLOOKUP(Table7[[#This Row],[APPL_ID]],Sheet1!$C$2:$C$9,1,FALSE)),"","Y")</f>
        <v/>
      </c>
      <c r="D314" s="58" t="str">
        <f>IF(COUNTA(#REF!)&gt;0,"","Y")</f>
        <v/>
      </c>
      <c r="E314" t="s">
        <v>1531</v>
      </c>
      <c r="F314" t="s">
        <v>1533</v>
      </c>
      <c r="G314" t="s">
        <v>1163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</row>
    <row r="315" spans="1:19" x14ac:dyDescent="0.25">
      <c r="A315" t="s">
        <v>115</v>
      </c>
      <c r="B315" t="str">
        <f>IF(ISERROR(VLOOKUP(Table7[[#This Row],[APPL_ID]],IO_Pre_14[APP_ID],1,FALSE)),"","Y")</f>
        <v>Y</v>
      </c>
      <c r="C315" s="58" t="str">
        <f>IF(ISERROR(VLOOKUP(Table7[[#This Row],[APPL_ID]],Sheet1!$C$2:$C$9,1,FALSE)),"","Y")</f>
        <v/>
      </c>
      <c r="D315" s="58" t="str">
        <f>IF(COUNTA(#REF!)&gt;0,"","Y")</f>
        <v/>
      </c>
      <c r="E315" t="s">
        <v>1531</v>
      </c>
      <c r="F315" t="s">
        <v>1533</v>
      </c>
      <c r="G315" t="s">
        <v>116</v>
      </c>
    </row>
    <row r="316" spans="1:19" x14ac:dyDescent="0.25">
      <c r="A316" t="s">
        <v>1351</v>
      </c>
      <c r="B316" t="str">
        <f>IF(ISERROR(VLOOKUP(Table7[[#This Row],[APPL_ID]],IO_Pre_14[APP_ID],1,FALSE)),"","Y")</f>
        <v>Y</v>
      </c>
      <c r="C316" s="58" t="str">
        <f>IF(ISERROR(VLOOKUP(Table7[[#This Row],[APPL_ID]],Sheet1!$C$2:$C$9,1,FALSE)),"","Y")</f>
        <v/>
      </c>
      <c r="D316" s="58" t="str">
        <f>IF(COUNTA(#REF!)&gt;0,"","Y")</f>
        <v/>
      </c>
      <c r="E316" t="s">
        <v>1531</v>
      </c>
      <c r="F316" t="s">
        <v>1532</v>
      </c>
      <c r="G316" t="s">
        <v>1350</v>
      </c>
      <c r="H316">
        <v>0</v>
      </c>
      <c r="I316">
        <v>0</v>
      </c>
      <c r="J316">
        <v>16.86</v>
      </c>
      <c r="K316">
        <v>27.46</v>
      </c>
      <c r="L316">
        <v>62.78</v>
      </c>
      <c r="M316">
        <v>99.07</v>
      </c>
      <c r="N316">
        <v>102.64</v>
      </c>
      <c r="O316">
        <v>0</v>
      </c>
      <c r="P316">
        <v>0</v>
      </c>
      <c r="Q316">
        <v>0</v>
      </c>
      <c r="R316">
        <v>0</v>
      </c>
      <c r="S316">
        <v>0</v>
      </c>
    </row>
    <row r="317" spans="1:19" x14ac:dyDescent="0.25">
      <c r="A317" t="s">
        <v>886</v>
      </c>
      <c r="B317" t="str">
        <f>IF(ISERROR(VLOOKUP(Table7[[#This Row],[APPL_ID]],IO_Pre_14[APP_ID],1,FALSE)),"","Y")</f>
        <v>Y</v>
      </c>
      <c r="C317" s="58" t="str">
        <f>IF(ISERROR(VLOOKUP(Table7[[#This Row],[APPL_ID]],Sheet1!$C$2:$C$9,1,FALSE)),"","Y")</f>
        <v/>
      </c>
      <c r="D317" s="58" t="str">
        <f>IF(COUNTA(#REF!)&gt;0,"","Y")</f>
        <v/>
      </c>
      <c r="E317" t="s">
        <v>1531</v>
      </c>
      <c r="F317" t="s">
        <v>1533</v>
      </c>
      <c r="G317" t="s">
        <v>887</v>
      </c>
      <c r="H317">
        <v>0</v>
      </c>
      <c r="I317">
        <v>0</v>
      </c>
      <c r="J317">
        <v>44.5</v>
      </c>
      <c r="K317">
        <v>66.67</v>
      </c>
      <c r="L317">
        <v>141.78</v>
      </c>
      <c r="M317">
        <v>194.11</v>
      </c>
      <c r="N317">
        <v>202.04</v>
      </c>
      <c r="O317">
        <v>0</v>
      </c>
      <c r="P317">
        <v>0</v>
      </c>
      <c r="Q317">
        <v>0</v>
      </c>
      <c r="R317">
        <v>0</v>
      </c>
      <c r="S317">
        <v>0</v>
      </c>
    </row>
    <row r="318" spans="1:19" x14ac:dyDescent="0.25">
      <c r="A318" t="s">
        <v>849</v>
      </c>
      <c r="B318" t="str">
        <f>IF(ISERROR(VLOOKUP(Table7[[#This Row],[APPL_ID]],IO_Pre_14[APP_ID],1,FALSE)),"","Y")</f>
        <v>Y</v>
      </c>
      <c r="C318" s="58" t="str">
        <f>IF(ISERROR(VLOOKUP(Table7[[#This Row],[APPL_ID]],Sheet1!$C$2:$C$9,1,FALSE)),"","Y")</f>
        <v/>
      </c>
      <c r="D318" s="58" t="str">
        <f>IF(COUNTA(#REF!)&gt;0,"","Y")</f>
        <v/>
      </c>
      <c r="E318" t="s">
        <v>1531</v>
      </c>
      <c r="F318" t="s">
        <v>1533</v>
      </c>
      <c r="G318" t="s">
        <v>825</v>
      </c>
    </row>
    <row r="319" spans="1:19" x14ac:dyDescent="0.25">
      <c r="A319" t="s">
        <v>708</v>
      </c>
      <c r="B319" t="str">
        <f>IF(ISERROR(VLOOKUP(Table7[[#This Row],[APPL_ID]],IO_Pre_14[APP_ID],1,FALSE)),"","Y")</f>
        <v>Y</v>
      </c>
      <c r="C319" s="58" t="str">
        <f>IF(ISERROR(VLOOKUP(Table7[[#This Row],[APPL_ID]],Sheet1!$C$2:$C$9,1,FALSE)),"","Y")</f>
        <v/>
      </c>
      <c r="D319" s="58" t="str">
        <f>IF(COUNTA(#REF!)&gt;0,"","Y")</f>
        <v/>
      </c>
      <c r="E319" t="s">
        <v>1531</v>
      </c>
      <c r="F319" t="s">
        <v>1532</v>
      </c>
      <c r="G319" t="s">
        <v>656</v>
      </c>
      <c r="H319">
        <v>0</v>
      </c>
      <c r="I319">
        <v>149.26</v>
      </c>
      <c r="J319">
        <v>342.26</v>
      </c>
      <c r="K319">
        <v>70.03</v>
      </c>
      <c r="L319">
        <v>323.86</v>
      </c>
      <c r="M319">
        <v>156.39099999999999</v>
      </c>
      <c r="N319">
        <v>245.327</v>
      </c>
      <c r="O319">
        <v>341.85</v>
      </c>
      <c r="P319">
        <v>0</v>
      </c>
      <c r="Q319">
        <v>0</v>
      </c>
      <c r="R319">
        <v>0</v>
      </c>
      <c r="S319">
        <v>0</v>
      </c>
    </row>
    <row r="320" spans="1:19" x14ac:dyDescent="0.25">
      <c r="A320" t="s">
        <v>655</v>
      </c>
      <c r="B320" t="str">
        <f>IF(ISERROR(VLOOKUP(Table7[[#This Row],[APPL_ID]],IO_Pre_14[APP_ID],1,FALSE)),"","Y")</f>
        <v>Y</v>
      </c>
      <c r="C320" s="58" t="str">
        <f>IF(ISERROR(VLOOKUP(Table7[[#This Row],[APPL_ID]],Sheet1!$C$2:$C$9,1,FALSE)),"","Y")</f>
        <v/>
      </c>
      <c r="D320" s="58" t="str">
        <f>IF(COUNTA(#REF!)&gt;0,"","Y")</f>
        <v/>
      </c>
      <c r="E320" t="s">
        <v>1531</v>
      </c>
      <c r="F320" t="s">
        <v>1532</v>
      </c>
      <c r="G320" t="s">
        <v>656</v>
      </c>
      <c r="H320">
        <v>0</v>
      </c>
      <c r="I320">
        <v>0</v>
      </c>
      <c r="J320">
        <v>84.94</v>
      </c>
      <c r="K320">
        <v>111.02200000000001</v>
      </c>
      <c r="L320">
        <v>142.01</v>
      </c>
      <c r="M320">
        <v>123.48699999999999</v>
      </c>
      <c r="N320">
        <v>125.429</v>
      </c>
      <c r="O320">
        <v>110.721</v>
      </c>
      <c r="P320">
        <v>0</v>
      </c>
      <c r="Q320">
        <v>0</v>
      </c>
      <c r="R320">
        <v>0</v>
      </c>
      <c r="S320">
        <v>0</v>
      </c>
    </row>
    <row r="321" spans="1:19" x14ac:dyDescent="0.25">
      <c r="A321" t="s">
        <v>867</v>
      </c>
      <c r="B321" t="str">
        <f>IF(ISERROR(VLOOKUP(Table7[[#This Row],[APPL_ID]],IO_Pre_14[APP_ID],1,FALSE)),"","Y")</f>
        <v>Y</v>
      </c>
      <c r="C321" s="58" t="str">
        <f>IF(ISERROR(VLOOKUP(Table7[[#This Row],[APPL_ID]],Sheet1!$C$2:$C$9,1,FALSE)),"","Y")</f>
        <v/>
      </c>
      <c r="D321" s="58" t="str">
        <f>IF(COUNTA(#REF!)&gt;0,"","Y")</f>
        <v/>
      </c>
      <c r="E321" t="s">
        <v>1531</v>
      </c>
      <c r="F321" t="s">
        <v>1532</v>
      </c>
      <c r="G321" t="s">
        <v>707</v>
      </c>
      <c r="H321">
        <v>0</v>
      </c>
      <c r="I321">
        <v>0</v>
      </c>
      <c r="J321">
        <v>19.98</v>
      </c>
      <c r="K321">
        <v>148.37</v>
      </c>
      <c r="L321">
        <v>192.03</v>
      </c>
      <c r="M321">
        <v>206.89</v>
      </c>
      <c r="N321">
        <v>228.32</v>
      </c>
      <c r="O321">
        <v>193.45</v>
      </c>
      <c r="P321">
        <v>0</v>
      </c>
      <c r="Q321">
        <v>0</v>
      </c>
      <c r="R321">
        <v>0</v>
      </c>
      <c r="S321">
        <v>0</v>
      </c>
    </row>
    <row r="322" spans="1:19" x14ac:dyDescent="0.25">
      <c r="A322" t="s">
        <v>954</v>
      </c>
      <c r="B322" t="str">
        <f>IF(ISERROR(VLOOKUP(Table7[[#This Row],[APPL_ID]],IO_Pre_14[APP_ID],1,FALSE)),"","Y")</f>
        <v>Y</v>
      </c>
      <c r="C322" s="58" t="str">
        <f>IF(ISERROR(VLOOKUP(Table7[[#This Row],[APPL_ID]],Sheet1!$C$2:$C$9,1,FALSE)),"","Y")</f>
        <v/>
      </c>
      <c r="D322" s="58" t="str">
        <f>IF(COUNTA(#REF!)&gt;0,"","Y")</f>
        <v/>
      </c>
      <c r="E322" t="s">
        <v>1531</v>
      </c>
      <c r="F322" t="s">
        <v>1533</v>
      </c>
      <c r="G322" t="s">
        <v>946</v>
      </c>
      <c r="H322">
        <v>23.8</v>
      </c>
      <c r="I322">
        <v>32.299999999999997</v>
      </c>
      <c r="J322">
        <v>94.6</v>
      </c>
      <c r="K322">
        <v>58.4</v>
      </c>
      <c r="L322">
        <v>43.3</v>
      </c>
      <c r="M322">
        <v>53.5</v>
      </c>
      <c r="N322">
        <v>52.4</v>
      </c>
      <c r="O322">
        <v>49.2</v>
      </c>
      <c r="P322">
        <v>0</v>
      </c>
      <c r="Q322">
        <v>0</v>
      </c>
      <c r="R322">
        <v>0</v>
      </c>
      <c r="S322">
        <v>0</v>
      </c>
    </row>
    <row r="323" spans="1:19" x14ac:dyDescent="0.25">
      <c r="A323" t="s">
        <v>959</v>
      </c>
      <c r="B323" t="str">
        <f>IF(ISERROR(VLOOKUP(Table7[[#This Row],[APPL_ID]],IO_Pre_14[APP_ID],1,FALSE)),"","Y")</f>
        <v>Y</v>
      </c>
      <c r="C323" s="58" t="str">
        <f>IF(ISERROR(VLOOKUP(Table7[[#This Row],[APPL_ID]],Sheet1!$C$2:$C$9,1,FALSE)),"","Y")</f>
        <v/>
      </c>
      <c r="D323" s="58" t="str">
        <f>IF(COUNTA(#REF!)&gt;0,"","Y")</f>
        <v/>
      </c>
      <c r="E323" t="s">
        <v>1531</v>
      </c>
      <c r="F323" t="s">
        <v>1533</v>
      </c>
      <c r="G323" t="s">
        <v>946</v>
      </c>
      <c r="H323">
        <v>28.7</v>
      </c>
      <c r="I323">
        <v>36.299999999999997</v>
      </c>
      <c r="J323">
        <v>102.7</v>
      </c>
      <c r="K323">
        <v>44.7</v>
      </c>
      <c r="L323">
        <v>73.2</v>
      </c>
      <c r="M323">
        <v>115.6</v>
      </c>
      <c r="N323">
        <v>115.2</v>
      </c>
      <c r="O323">
        <v>93.1</v>
      </c>
      <c r="P323">
        <v>0</v>
      </c>
      <c r="Q323">
        <v>0</v>
      </c>
      <c r="R323">
        <v>0</v>
      </c>
      <c r="S323">
        <v>0</v>
      </c>
    </row>
    <row r="324" spans="1:19" x14ac:dyDescent="0.25">
      <c r="A324" t="s">
        <v>957</v>
      </c>
      <c r="B324" t="str">
        <f>IF(ISERROR(VLOOKUP(Table7[[#This Row],[APPL_ID]],IO_Pre_14[APP_ID],1,FALSE)),"","Y")</f>
        <v>Y</v>
      </c>
      <c r="C324" s="58" t="str">
        <f>IF(ISERROR(VLOOKUP(Table7[[#This Row],[APPL_ID]],Sheet1!$C$2:$C$9,1,FALSE)),"","Y")</f>
        <v/>
      </c>
      <c r="D324" s="58" t="str">
        <f>IF(COUNTA(#REF!)&gt;0,"","Y")</f>
        <v/>
      </c>
      <c r="E324" t="s">
        <v>1531</v>
      </c>
      <c r="F324" t="s">
        <v>1533</v>
      </c>
      <c r="G324" t="s">
        <v>946</v>
      </c>
      <c r="H324">
        <v>34.4</v>
      </c>
      <c r="I324">
        <v>42.9</v>
      </c>
      <c r="J324">
        <v>108.8</v>
      </c>
      <c r="K324">
        <v>39.9</v>
      </c>
      <c r="L324">
        <v>93.7</v>
      </c>
      <c r="M324">
        <v>151</v>
      </c>
      <c r="N324">
        <v>153.1</v>
      </c>
      <c r="O324">
        <v>128.4</v>
      </c>
      <c r="P324">
        <v>0</v>
      </c>
      <c r="Q324">
        <v>0</v>
      </c>
      <c r="R324">
        <v>0</v>
      </c>
      <c r="S324">
        <v>0</v>
      </c>
    </row>
    <row r="325" spans="1:19" x14ac:dyDescent="0.25">
      <c r="A325" t="s">
        <v>1421</v>
      </c>
      <c r="B325" t="str">
        <f>IF(ISERROR(VLOOKUP(Table7[[#This Row],[APPL_ID]],IO_Pre_14[APP_ID],1,FALSE)),"","Y")</f>
        <v>Y</v>
      </c>
      <c r="C325" s="58" t="str">
        <f>IF(ISERROR(VLOOKUP(Table7[[#This Row],[APPL_ID]],Sheet1!$C$2:$C$9,1,FALSE)),"","Y")</f>
        <v/>
      </c>
      <c r="D325" s="58" t="str">
        <f>IF(COUNTA(#REF!)&gt;0,"","Y")</f>
        <v/>
      </c>
      <c r="E325" t="s">
        <v>1531</v>
      </c>
      <c r="F325" t="s">
        <v>1533</v>
      </c>
      <c r="G325" t="s">
        <v>1422</v>
      </c>
      <c r="H325">
        <v>0</v>
      </c>
      <c r="I325">
        <v>0</v>
      </c>
      <c r="J325">
        <v>21</v>
      </c>
      <c r="K325">
        <v>141.69999999999999</v>
      </c>
      <c r="L325">
        <v>166.9</v>
      </c>
      <c r="M325">
        <v>106.06</v>
      </c>
      <c r="N325">
        <v>37.99</v>
      </c>
      <c r="O325">
        <v>167.23</v>
      </c>
      <c r="P325">
        <v>0</v>
      </c>
      <c r="Q325">
        <v>0</v>
      </c>
      <c r="R325">
        <v>0</v>
      </c>
      <c r="S325">
        <v>0</v>
      </c>
    </row>
    <row r="326" spans="1:19" x14ac:dyDescent="0.25">
      <c r="A326" t="s">
        <v>1205</v>
      </c>
      <c r="B326" t="str">
        <f>IF(ISERROR(VLOOKUP(Table7[[#This Row],[APPL_ID]],IO_Pre_14[APP_ID],1,FALSE)),"","Y")</f>
        <v>Y</v>
      </c>
      <c r="C326" s="58" t="str">
        <f>IF(ISERROR(VLOOKUP(Table7[[#This Row],[APPL_ID]],Sheet1!$C$2:$C$9,1,FALSE)),"","Y")</f>
        <v/>
      </c>
      <c r="D326" s="58" t="str">
        <f>IF(COUNTA(#REF!)&gt;0,"","Y")</f>
        <v/>
      </c>
      <c r="E326" t="s">
        <v>1531</v>
      </c>
      <c r="F326" t="s">
        <v>1533</v>
      </c>
      <c r="G326" t="s">
        <v>1206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</row>
    <row r="327" spans="1:19" x14ac:dyDescent="0.25">
      <c r="A327" t="s">
        <v>1053</v>
      </c>
      <c r="B327" t="str">
        <f>IF(ISERROR(VLOOKUP(Table7[[#This Row],[APPL_ID]],IO_Pre_14[APP_ID],1,FALSE)),"","Y")</f>
        <v>Y</v>
      </c>
      <c r="C327" s="58" t="str">
        <f>IF(ISERROR(VLOOKUP(Table7[[#This Row],[APPL_ID]],Sheet1!$C$2:$C$9,1,FALSE)),"","Y")</f>
        <v/>
      </c>
      <c r="D327" s="58" t="str">
        <f>IF(COUNTA(#REF!)&gt;0,"","Y")</f>
        <v/>
      </c>
      <c r="E327" t="s">
        <v>1531</v>
      </c>
      <c r="F327" t="s">
        <v>1533</v>
      </c>
      <c r="G327" t="s">
        <v>1054</v>
      </c>
    </row>
    <row r="328" spans="1:19" x14ac:dyDescent="0.25">
      <c r="A328" t="s">
        <v>1271</v>
      </c>
      <c r="B328" t="str">
        <f>IF(ISERROR(VLOOKUP(Table7[[#This Row],[APPL_ID]],IO_Pre_14[APP_ID],1,FALSE)),"","Y")</f>
        <v>Y</v>
      </c>
      <c r="C328" s="58" t="str">
        <f>IF(ISERROR(VLOOKUP(Table7[[#This Row],[APPL_ID]],Sheet1!$C$2:$C$9,1,FALSE)),"","Y")</f>
        <v/>
      </c>
      <c r="D328" s="58" t="str">
        <f>IF(COUNTA(#REF!)&gt;0,"","Y")</f>
        <v/>
      </c>
      <c r="E328" t="s">
        <v>1531</v>
      </c>
      <c r="F328" t="s">
        <v>1532</v>
      </c>
      <c r="G328" t="s">
        <v>1272</v>
      </c>
      <c r="H328">
        <v>0.14000000000000001</v>
      </c>
      <c r="I328">
        <v>0.14000000000000001</v>
      </c>
      <c r="J328">
        <v>170.18</v>
      </c>
      <c r="K328">
        <v>289.15499999999997</v>
      </c>
      <c r="L328">
        <v>387.76499999999999</v>
      </c>
      <c r="M328">
        <v>444.85</v>
      </c>
      <c r="N328">
        <v>445.94400000000002</v>
      </c>
      <c r="O328">
        <v>0</v>
      </c>
      <c r="P328">
        <v>0</v>
      </c>
      <c r="Q328">
        <v>0</v>
      </c>
      <c r="R328">
        <v>0</v>
      </c>
      <c r="S328">
        <v>0</v>
      </c>
    </row>
    <row r="329" spans="1:19" x14ac:dyDescent="0.25">
      <c r="A329" t="s">
        <v>164</v>
      </c>
      <c r="B329" t="str">
        <f>IF(ISERROR(VLOOKUP(Table7[[#This Row],[APPL_ID]],IO_Pre_14[APP_ID],1,FALSE)),"","Y")</f>
        <v>Y</v>
      </c>
      <c r="C329" s="58" t="str">
        <f>IF(ISERROR(VLOOKUP(Table7[[#This Row],[APPL_ID]],Sheet1!$C$2:$C$9,1,FALSE)),"","Y")</f>
        <v/>
      </c>
      <c r="D329" s="58" t="str">
        <f>IF(COUNTA(#REF!)&gt;0,"","Y")</f>
        <v/>
      </c>
      <c r="E329" t="s">
        <v>1531</v>
      </c>
      <c r="F329" t="s">
        <v>1532</v>
      </c>
      <c r="G329" t="s">
        <v>165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109.69</v>
      </c>
      <c r="N329">
        <v>106.75</v>
      </c>
      <c r="O329">
        <v>0</v>
      </c>
      <c r="P329">
        <v>0</v>
      </c>
      <c r="Q329">
        <v>0</v>
      </c>
      <c r="R329">
        <v>0</v>
      </c>
      <c r="S329">
        <v>0</v>
      </c>
    </row>
    <row r="330" spans="1:19" x14ac:dyDescent="0.25">
      <c r="A330" t="s">
        <v>401</v>
      </c>
      <c r="B330" t="str">
        <f>IF(ISERROR(VLOOKUP(Table7[[#This Row],[APPL_ID]],IO_Pre_14[APP_ID],1,FALSE)),"","Y")</f>
        <v>Y</v>
      </c>
      <c r="C330" s="58" t="str">
        <f>IF(ISERROR(VLOOKUP(Table7[[#This Row],[APPL_ID]],Sheet1!$C$2:$C$9,1,FALSE)),"","Y")</f>
        <v/>
      </c>
      <c r="D330" s="58" t="str">
        <f>IF(COUNTA(#REF!)&gt;0,"","Y")</f>
        <v/>
      </c>
      <c r="E330" t="s">
        <v>1531</v>
      </c>
      <c r="F330" t="s">
        <v>1532</v>
      </c>
      <c r="G330" t="s">
        <v>402</v>
      </c>
      <c r="H330">
        <v>0</v>
      </c>
      <c r="I330">
        <v>0</v>
      </c>
      <c r="J330">
        <v>0</v>
      </c>
      <c r="K330">
        <v>71.400000000000006</v>
      </c>
      <c r="L330">
        <v>0</v>
      </c>
      <c r="M330">
        <v>0</v>
      </c>
      <c r="N330">
        <v>59.9</v>
      </c>
      <c r="O330">
        <v>0</v>
      </c>
      <c r="P330">
        <v>0</v>
      </c>
      <c r="Q330">
        <v>0</v>
      </c>
      <c r="R330">
        <v>0</v>
      </c>
      <c r="S330">
        <v>0</v>
      </c>
    </row>
    <row r="331" spans="1:19" x14ac:dyDescent="0.25">
      <c r="A331" t="s">
        <v>272</v>
      </c>
      <c r="B331" t="str">
        <f>IF(ISERROR(VLOOKUP(Table7[[#This Row],[APPL_ID]],IO_Pre_14[APP_ID],1,FALSE)),"","Y")</f>
        <v>Y</v>
      </c>
      <c r="C331" s="58" t="str">
        <f>IF(ISERROR(VLOOKUP(Table7[[#This Row],[APPL_ID]],Sheet1!$C$2:$C$9,1,FALSE)),"","Y")</f>
        <v/>
      </c>
      <c r="D331" s="58" t="str">
        <f>IF(COUNTA(#REF!)&gt;0,"","Y")</f>
        <v/>
      </c>
      <c r="E331" t="s">
        <v>1531</v>
      </c>
      <c r="F331" t="s">
        <v>1532</v>
      </c>
      <c r="G331" t="s">
        <v>273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112.94</v>
      </c>
      <c r="N331">
        <v>109.93</v>
      </c>
      <c r="O331">
        <v>0</v>
      </c>
      <c r="P331">
        <v>0</v>
      </c>
      <c r="Q331">
        <v>0</v>
      </c>
      <c r="R331">
        <v>0</v>
      </c>
      <c r="S331">
        <v>0</v>
      </c>
    </row>
    <row r="332" spans="1:19" x14ac:dyDescent="0.25">
      <c r="A332" t="s">
        <v>281</v>
      </c>
      <c r="B332" t="str">
        <f>IF(ISERROR(VLOOKUP(Table7[[#This Row],[APPL_ID]],IO_Pre_14[APP_ID],1,FALSE)),"","Y")</f>
        <v>Y</v>
      </c>
      <c r="C332" s="58" t="str">
        <f>IF(ISERROR(VLOOKUP(Table7[[#This Row],[APPL_ID]],Sheet1!$C$2:$C$9,1,FALSE)),"","Y")</f>
        <v/>
      </c>
      <c r="D332" s="58" t="str">
        <f>IF(COUNTA(#REF!)&gt;0,"","Y")</f>
        <v/>
      </c>
      <c r="E332" t="s">
        <v>1531</v>
      </c>
      <c r="F332" t="s">
        <v>1532</v>
      </c>
      <c r="G332" t="s">
        <v>273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87.96</v>
      </c>
      <c r="N332">
        <v>85.62</v>
      </c>
      <c r="O332">
        <v>0</v>
      </c>
      <c r="P332">
        <v>0</v>
      </c>
      <c r="Q332">
        <v>0</v>
      </c>
      <c r="R332">
        <v>0</v>
      </c>
      <c r="S332">
        <v>0</v>
      </c>
    </row>
    <row r="333" spans="1:19" x14ac:dyDescent="0.25">
      <c r="A333" t="s">
        <v>285</v>
      </c>
      <c r="B333" t="str">
        <f>IF(ISERROR(VLOOKUP(Table7[[#This Row],[APPL_ID]],IO_Pre_14[APP_ID],1,FALSE)),"","Y")</f>
        <v>Y</v>
      </c>
      <c r="C333" s="58" t="str">
        <f>IF(ISERROR(VLOOKUP(Table7[[#This Row],[APPL_ID]],Sheet1!$C$2:$C$9,1,FALSE)),"","Y")</f>
        <v/>
      </c>
      <c r="D333" s="58" t="str">
        <f>IF(COUNTA(#REF!)&gt;0,"","Y")</f>
        <v/>
      </c>
      <c r="E333" t="s">
        <v>1531</v>
      </c>
      <c r="F333" t="s">
        <v>1532</v>
      </c>
      <c r="G333" t="s">
        <v>273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304.08999999999997</v>
      </c>
      <c r="N333">
        <v>295</v>
      </c>
      <c r="O333">
        <v>0</v>
      </c>
      <c r="P333">
        <v>0</v>
      </c>
      <c r="Q333">
        <v>0</v>
      </c>
      <c r="R333">
        <v>0</v>
      </c>
      <c r="S333">
        <v>0</v>
      </c>
    </row>
    <row r="334" spans="1:19" x14ac:dyDescent="0.25">
      <c r="A334" t="s">
        <v>403</v>
      </c>
      <c r="B334" t="str">
        <f>IF(ISERROR(VLOOKUP(Table7[[#This Row],[APPL_ID]],IO_Pre_14[APP_ID],1,FALSE)),"","Y")</f>
        <v>Y</v>
      </c>
      <c r="C334" s="58" t="str">
        <f>IF(ISERROR(VLOOKUP(Table7[[#This Row],[APPL_ID]],Sheet1!$C$2:$C$9,1,FALSE)),"","Y")</f>
        <v/>
      </c>
      <c r="D334" s="58" t="str">
        <f>IF(COUNTA(#REF!)&gt;0,"","Y")</f>
        <v/>
      </c>
      <c r="E334" t="s">
        <v>1531</v>
      </c>
      <c r="F334" t="s">
        <v>1532</v>
      </c>
      <c r="G334" t="s">
        <v>402</v>
      </c>
      <c r="H334">
        <v>0</v>
      </c>
      <c r="I334">
        <v>0</v>
      </c>
      <c r="J334">
        <v>0</v>
      </c>
      <c r="K334">
        <v>250</v>
      </c>
      <c r="L334">
        <v>0</v>
      </c>
      <c r="M334">
        <v>0</v>
      </c>
      <c r="N334">
        <v>59.8</v>
      </c>
      <c r="O334">
        <v>0</v>
      </c>
      <c r="P334">
        <v>0</v>
      </c>
      <c r="Q334">
        <v>0</v>
      </c>
      <c r="R334">
        <v>0</v>
      </c>
      <c r="S334">
        <v>0</v>
      </c>
    </row>
    <row r="335" spans="1:19" x14ac:dyDescent="0.25">
      <c r="A335" t="s">
        <v>1273</v>
      </c>
      <c r="B335" t="str">
        <f>IF(ISERROR(VLOOKUP(Table7[[#This Row],[APPL_ID]],IO_Pre_14[APP_ID],1,FALSE)),"","Y")</f>
        <v>Y</v>
      </c>
      <c r="C335" s="58" t="str">
        <f>IF(ISERROR(VLOOKUP(Table7[[#This Row],[APPL_ID]],Sheet1!$C$2:$C$9,1,FALSE)),"","Y")</f>
        <v/>
      </c>
      <c r="D335" s="58" t="str">
        <f>IF(COUNTA(#REF!)&gt;0,"","Y")</f>
        <v/>
      </c>
      <c r="E335" t="s">
        <v>1531</v>
      </c>
      <c r="F335" t="s">
        <v>1532</v>
      </c>
      <c r="G335" t="s">
        <v>1272</v>
      </c>
      <c r="H335">
        <v>0.14000000000000001</v>
      </c>
      <c r="I335">
        <v>0.14000000000000001</v>
      </c>
      <c r="J335">
        <v>170.18</v>
      </c>
      <c r="K335">
        <v>289.15499999999997</v>
      </c>
      <c r="L335">
        <v>387.76499999999999</v>
      </c>
      <c r="M335">
        <v>444.85</v>
      </c>
      <c r="N335">
        <v>445.94400000000002</v>
      </c>
      <c r="O335">
        <v>0</v>
      </c>
      <c r="P335">
        <v>0</v>
      </c>
      <c r="Q335">
        <v>0</v>
      </c>
      <c r="R335">
        <v>0</v>
      </c>
      <c r="S335">
        <v>0</v>
      </c>
    </row>
    <row r="336" spans="1:19" x14ac:dyDescent="0.25">
      <c r="A336" t="s">
        <v>823</v>
      </c>
      <c r="B336" t="str">
        <f>IF(ISERROR(VLOOKUP(Table7[[#This Row],[APPL_ID]],IO_Pre_14[APP_ID],1,FALSE)),"","Y")</f>
        <v>Y</v>
      </c>
      <c r="C336" s="58" t="str">
        <f>IF(ISERROR(VLOOKUP(Table7[[#This Row],[APPL_ID]],Sheet1!$C$2:$C$9,1,FALSE)),"","Y")</f>
        <v/>
      </c>
      <c r="D336" s="58" t="str">
        <f>IF(COUNTA(#REF!)&gt;0,"","Y")</f>
        <v/>
      </c>
      <c r="E336" t="s">
        <v>1531</v>
      </c>
      <c r="F336" t="s">
        <v>1532</v>
      </c>
      <c r="G336" t="s">
        <v>812</v>
      </c>
      <c r="H336">
        <v>100.42100000000001</v>
      </c>
      <c r="I336">
        <v>36.993000000000002</v>
      </c>
      <c r="J336">
        <v>66.543000000000006</v>
      </c>
      <c r="K336">
        <v>65.956000000000003</v>
      </c>
      <c r="L336">
        <v>126.873</v>
      </c>
      <c r="M336">
        <v>183.89</v>
      </c>
      <c r="N336">
        <v>121.18</v>
      </c>
      <c r="O336">
        <v>13.077999999999999</v>
      </c>
      <c r="P336">
        <v>0</v>
      </c>
      <c r="Q336">
        <v>0</v>
      </c>
      <c r="R336">
        <v>0</v>
      </c>
      <c r="S336">
        <v>0</v>
      </c>
    </row>
    <row r="337" spans="1:19" x14ac:dyDescent="0.25">
      <c r="A337" t="s">
        <v>811</v>
      </c>
      <c r="B337" t="str">
        <f>IF(ISERROR(VLOOKUP(Table7[[#This Row],[APPL_ID]],IO_Pre_14[APP_ID],1,FALSE)),"","Y")</f>
        <v>Y</v>
      </c>
      <c r="C337" s="58" t="str">
        <f>IF(ISERROR(VLOOKUP(Table7[[#This Row],[APPL_ID]],Sheet1!$C$2:$C$9,1,FALSE)),"","Y")</f>
        <v/>
      </c>
      <c r="D337" s="58" t="str">
        <f>IF(COUNTA(#REF!)&gt;0,"","Y")</f>
        <v/>
      </c>
      <c r="E337" t="s">
        <v>1531</v>
      </c>
      <c r="F337" t="s">
        <v>1532</v>
      </c>
      <c r="G337" t="s">
        <v>812</v>
      </c>
      <c r="H337">
        <v>42.420999999999999</v>
      </c>
      <c r="I337">
        <v>36.993000000000002</v>
      </c>
      <c r="J337">
        <v>66.543000000000006</v>
      </c>
      <c r="K337">
        <v>65.956000000000003</v>
      </c>
      <c r="L337">
        <v>126.873</v>
      </c>
      <c r="M337">
        <v>183.89</v>
      </c>
      <c r="N337">
        <v>121.18</v>
      </c>
      <c r="O337">
        <v>13.077999999999999</v>
      </c>
      <c r="P337">
        <v>0</v>
      </c>
      <c r="Q337">
        <v>0</v>
      </c>
      <c r="R337">
        <v>0</v>
      </c>
      <c r="S337">
        <v>0</v>
      </c>
    </row>
    <row r="338" spans="1:19" x14ac:dyDescent="0.25">
      <c r="A338" t="s">
        <v>843</v>
      </c>
      <c r="B338" t="str">
        <f>IF(ISERROR(VLOOKUP(Table7[[#This Row],[APPL_ID]],IO_Pre_14[APP_ID],1,FALSE)),"","Y")</f>
        <v>Y</v>
      </c>
      <c r="C338" s="58" t="str">
        <f>IF(ISERROR(VLOOKUP(Table7[[#This Row],[APPL_ID]],Sheet1!$C$2:$C$9,1,FALSE)),"","Y")</f>
        <v/>
      </c>
      <c r="D338" s="58" t="str">
        <f>IF(COUNTA(#REF!)&gt;0,"","Y")</f>
        <v/>
      </c>
      <c r="E338" t="s">
        <v>1531</v>
      </c>
      <c r="F338" t="s">
        <v>1532</v>
      </c>
      <c r="G338" t="s">
        <v>812</v>
      </c>
      <c r="H338">
        <v>100.42100000000001</v>
      </c>
      <c r="I338">
        <v>36.993000000000002</v>
      </c>
      <c r="J338">
        <v>66.543000000000006</v>
      </c>
      <c r="K338">
        <v>65.956000000000003</v>
      </c>
      <c r="L338">
        <v>126.873</v>
      </c>
      <c r="M338">
        <v>183.89</v>
      </c>
      <c r="N338">
        <v>121.18</v>
      </c>
      <c r="O338">
        <v>13.077999999999999</v>
      </c>
      <c r="P338">
        <v>0</v>
      </c>
      <c r="Q338">
        <v>0</v>
      </c>
      <c r="R338">
        <v>0</v>
      </c>
      <c r="S338">
        <v>0</v>
      </c>
    </row>
    <row r="339" spans="1:19" x14ac:dyDescent="0.25">
      <c r="A339" t="s">
        <v>148</v>
      </c>
      <c r="B339" t="str">
        <f>IF(ISERROR(VLOOKUP(Table7[[#This Row],[APPL_ID]],IO_Pre_14[APP_ID],1,FALSE)),"","Y")</f>
        <v>Y</v>
      </c>
      <c r="C339" s="58" t="str">
        <f>IF(ISERROR(VLOOKUP(Table7[[#This Row],[APPL_ID]],Sheet1!$C$2:$C$9,1,FALSE)),"","Y")</f>
        <v/>
      </c>
      <c r="D339" s="58" t="str">
        <f>IF(COUNTA(#REF!)&gt;0,"","Y")</f>
        <v/>
      </c>
      <c r="E339" t="s">
        <v>1531</v>
      </c>
      <c r="F339" t="s">
        <v>1532</v>
      </c>
      <c r="G339" t="s">
        <v>64</v>
      </c>
      <c r="H339">
        <v>50.02</v>
      </c>
      <c r="I339">
        <v>11.97</v>
      </c>
      <c r="J339">
        <v>32.799999999999997</v>
      </c>
      <c r="K339">
        <v>13.85</v>
      </c>
      <c r="L339">
        <v>1</v>
      </c>
      <c r="M339">
        <v>1</v>
      </c>
      <c r="N339">
        <v>1</v>
      </c>
      <c r="O339">
        <v>1</v>
      </c>
      <c r="P339">
        <v>0</v>
      </c>
      <c r="Q339">
        <v>0</v>
      </c>
      <c r="R339">
        <v>0</v>
      </c>
      <c r="S339">
        <v>0</v>
      </c>
    </row>
    <row r="340" spans="1:19" x14ac:dyDescent="0.25">
      <c r="A340" t="s">
        <v>63</v>
      </c>
      <c r="B340" t="str">
        <f>IF(ISERROR(VLOOKUP(Table7[[#This Row],[APPL_ID]],IO_Pre_14[APP_ID],1,FALSE)),"","Y")</f>
        <v>Y</v>
      </c>
      <c r="C340" s="58" t="str">
        <f>IF(ISERROR(VLOOKUP(Table7[[#This Row],[APPL_ID]],Sheet1!$C$2:$C$9,1,FALSE)),"","Y")</f>
        <v/>
      </c>
      <c r="D340" s="58" t="str">
        <f>IF(COUNTA(#REF!)&gt;0,"","Y")</f>
        <v/>
      </c>
      <c r="E340" t="s">
        <v>1531</v>
      </c>
      <c r="F340" t="s">
        <v>1532</v>
      </c>
      <c r="G340" t="s">
        <v>64</v>
      </c>
      <c r="H340">
        <v>50.02</v>
      </c>
      <c r="I340">
        <v>11.97</v>
      </c>
      <c r="J340">
        <v>32.799999999999997</v>
      </c>
      <c r="K340">
        <v>13.85</v>
      </c>
      <c r="L340">
        <v>1</v>
      </c>
      <c r="M340">
        <v>1</v>
      </c>
      <c r="N340">
        <v>1</v>
      </c>
      <c r="O340">
        <v>1</v>
      </c>
      <c r="P340">
        <v>0</v>
      </c>
      <c r="Q340">
        <v>0</v>
      </c>
      <c r="R340">
        <v>0</v>
      </c>
      <c r="S340">
        <v>0</v>
      </c>
    </row>
    <row r="341" spans="1:19" x14ac:dyDescent="0.25">
      <c r="A341" t="s">
        <v>565</v>
      </c>
      <c r="B341" t="str">
        <f>IF(ISERROR(VLOOKUP(Table7[[#This Row],[APPL_ID]],IO_Pre_14[APP_ID],1,FALSE)),"","Y")</f>
        <v>Y</v>
      </c>
      <c r="C341" s="58" t="str">
        <f>IF(ISERROR(VLOOKUP(Table7[[#This Row],[APPL_ID]],Sheet1!$C$2:$C$9,1,FALSE)),"","Y")</f>
        <v/>
      </c>
      <c r="D341" s="58" t="str">
        <f>IF(COUNTA(#REF!)&gt;0,"","Y")</f>
        <v/>
      </c>
      <c r="E341" t="s">
        <v>1531</v>
      </c>
      <c r="F341" t="s">
        <v>1532</v>
      </c>
      <c r="G341" t="s">
        <v>566</v>
      </c>
      <c r="H341">
        <v>67.73</v>
      </c>
      <c r="I341">
        <v>67.73</v>
      </c>
      <c r="J341">
        <v>33.65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</row>
    <row r="342" spans="1:19" x14ac:dyDescent="0.25">
      <c r="A342" t="s">
        <v>103</v>
      </c>
      <c r="B342" t="str">
        <f>IF(ISERROR(VLOOKUP(Table7[[#This Row],[APPL_ID]],IO_Pre_14[APP_ID],1,FALSE)),"","Y")</f>
        <v>Y</v>
      </c>
      <c r="C342" s="58" t="str">
        <f>IF(ISERROR(VLOOKUP(Table7[[#This Row],[APPL_ID]],Sheet1!$C$2:$C$9,1,FALSE)),"","Y")</f>
        <v/>
      </c>
      <c r="D342" s="58" t="str">
        <f>IF(COUNTA(#REF!)&gt;0,"","Y")</f>
        <v/>
      </c>
      <c r="E342" t="s">
        <v>1531</v>
      </c>
      <c r="F342" t="s">
        <v>1533</v>
      </c>
      <c r="G342" t="s">
        <v>104</v>
      </c>
      <c r="H342">
        <v>0</v>
      </c>
      <c r="I342">
        <v>0</v>
      </c>
      <c r="J342">
        <v>158</v>
      </c>
      <c r="K342">
        <v>206</v>
      </c>
      <c r="L342">
        <v>272</v>
      </c>
      <c r="M342">
        <v>253</v>
      </c>
      <c r="N342">
        <v>253</v>
      </c>
      <c r="O342">
        <v>253</v>
      </c>
      <c r="P342">
        <v>0</v>
      </c>
      <c r="Q342">
        <v>0</v>
      </c>
      <c r="R342">
        <v>0</v>
      </c>
      <c r="S342">
        <v>0</v>
      </c>
    </row>
    <row r="343" spans="1:19" x14ac:dyDescent="0.25">
      <c r="A343" t="s">
        <v>678</v>
      </c>
      <c r="B343" t="str">
        <f>IF(ISERROR(VLOOKUP(Table7[[#This Row],[APPL_ID]],IO_Pre_14[APP_ID],1,FALSE)),"","Y")</f>
        <v>Y</v>
      </c>
      <c r="C343" s="58" t="str">
        <f>IF(ISERROR(VLOOKUP(Table7[[#This Row],[APPL_ID]],Sheet1!$C$2:$C$9,1,FALSE)),"","Y")</f>
        <v/>
      </c>
      <c r="D343" s="58" t="str">
        <f>IF(COUNTA(#REF!)&gt;0,"","Y")</f>
        <v/>
      </c>
      <c r="E343" t="s">
        <v>1531</v>
      </c>
      <c r="F343" t="s">
        <v>1532</v>
      </c>
      <c r="G343" t="s">
        <v>566</v>
      </c>
      <c r="H343">
        <v>88.2</v>
      </c>
      <c r="I343">
        <v>88.2</v>
      </c>
      <c r="J343">
        <v>44.1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</row>
    <row r="344" spans="1:19" x14ac:dyDescent="0.25">
      <c r="A344" t="s">
        <v>1401</v>
      </c>
      <c r="B344" t="str">
        <f>IF(ISERROR(VLOOKUP(Table7[[#This Row],[APPL_ID]],IO_Pre_14[APP_ID],1,FALSE)),"","Y")</f>
        <v>Y</v>
      </c>
      <c r="C344" s="58" t="str">
        <f>IF(ISERROR(VLOOKUP(Table7[[#This Row],[APPL_ID]],Sheet1!$C$2:$C$9,1,FALSE)),"","Y")</f>
        <v/>
      </c>
      <c r="D344" s="58" t="str">
        <f>IF(COUNTA(#REF!)&gt;0,"","Y")</f>
        <v/>
      </c>
      <c r="E344" t="s">
        <v>1531</v>
      </c>
      <c r="F344" t="s">
        <v>1533</v>
      </c>
      <c r="G344" t="s">
        <v>1400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72.28</v>
      </c>
      <c r="N344">
        <v>11.67</v>
      </c>
      <c r="O344">
        <v>91.26</v>
      </c>
      <c r="P344">
        <v>0</v>
      </c>
      <c r="Q344">
        <v>0</v>
      </c>
      <c r="R344">
        <v>0</v>
      </c>
      <c r="S344">
        <v>0</v>
      </c>
    </row>
    <row r="345" spans="1:19" x14ac:dyDescent="0.25">
      <c r="A345" t="s">
        <v>695</v>
      </c>
      <c r="B345" t="str">
        <f>IF(ISERROR(VLOOKUP(Table7[[#This Row],[APPL_ID]],IO_Pre_14[APP_ID],1,FALSE)),"","Y")</f>
        <v>Y</v>
      </c>
      <c r="C345" s="58" t="str">
        <f>IF(ISERROR(VLOOKUP(Table7[[#This Row],[APPL_ID]],Sheet1!$C$2:$C$9,1,FALSE)),"","Y")</f>
        <v/>
      </c>
      <c r="D345" s="58" t="str">
        <f>IF(COUNTA(#REF!)&gt;0,"","Y")</f>
        <v/>
      </c>
      <c r="E345" t="s">
        <v>1531</v>
      </c>
      <c r="F345" t="s">
        <v>1532</v>
      </c>
      <c r="G345" t="s">
        <v>566</v>
      </c>
      <c r="H345">
        <v>88.21</v>
      </c>
      <c r="I345">
        <v>88.21</v>
      </c>
      <c r="J345">
        <v>44.1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</row>
    <row r="346" spans="1:19" x14ac:dyDescent="0.25">
      <c r="A346" t="s">
        <v>151</v>
      </c>
      <c r="B346" t="str">
        <f>IF(ISERROR(VLOOKUP(Table7[[#This Row],[APPL_ID]],IO_Pre_14[APP_ID],1,FALSE)),"","Y")</f>
        <v>Y</v>
      </c>
      <c r="C346" s="58" t="str">
        <f>IF(ISERROR(VLOOKUP(Table7[[#This Row],[APPL_ID]],Sheet1!$C$2:$C$9,1,FALSE)),"","Y")</f>
        <v/>
      </c>
      <c r="D346" s="58" t="str">
        <f>IF(COUNTA(#REF!)&gt;0,"","Y")</f>
        <v/>
      </c>
      <c r="E346" t="s">
        <v>1531</v>
      </c>
      <c r="F346" t="s">
        <v>1532</v>
      </c>
      <c r="G346" t="s">
        <v>64</v>
      </c>
      <c r="H346">
        <v>50.02</v>
      </c>
      <c r="I346">
        <v>11.97</v>
      </c>
      <c r="J346">
        <v>32.799999999999997</v>
      </c>
      <c r="K346">
        <v>13.85</v>
      </c>
      <c r="L346">
        <v>1</v>
      </c>
      <c r="M346">
        <v>1</v>
      </c>
      <c r="N346">
        <v>1</v>
      </c>
      <c r="O346">
        <v>1</v>
      </c>
      <c r="P346">
        <v>0</v>
      </c>
      <c r="Q346">
        <v>0</v>
      </c>
      <c r="R346">
        <v>0</v>
      </c>
      <c r="S346">
        <v>0</v>
      </c>
    </row>
    <row r="347" spans="1:19" x14ac:dyDescent="0.25">
      <c r="A347" t="s">
        <v>181</v>
      </c>
      <c r="B347" t="str">
        <f>IF(ISERROR(VLOOKUP(Table7[[#This Row],[APPL_ID]],IO_Pre_14[APP_ID],1,FALSE)),"","Y")</f>
        <v>Y</v>
      </c>
      <c r="C347" s="58" t="str">
        <f>IF(ISERROR(VLOOKUP(Table7[[#This Row],[APPL_ID]],Sheet1!$C$2:$C$9,1,FALSE)),"","Y")</f>
        <v/>
      </c>
      <c r="D347" s="58" t="str">
        <f>IF(COUNTA(#REF!)&gt;0,"","Y")</f>
        <v/>
      </c>
      <c r="E347" t="s">
        <v>1531</v>
      </c>
      <c r="F347" t="s">
        <v>1532</v>
      </c>
      <c r="G347" t="s">
        <v>182</v>
      </c>
      <c r="H347">
        <v>42.22</v>
      </c>
      <c r="I347">
        <v>12.25</v>
      </c>
      <c r="J347">
        <v>43.05</v>
      </c>
      <c r="K347">
        <v>20.63</v>
      </c>
      <c r="L347">
        <v>1</v>
      </c>
      <c r="M347">
        <v>1</v>
      </c>
      <c r="N347">
        <v>1</v>
      </c>
      <c r="O347">
        <v>1</v>
      </c>
      <c r="P347">
        <v>0</v>
      </c>
      <c r="Q347">
        <v>0</v>
      </c>
      <c r="R347">
        <v>0</v>
      </c>
      <c r="S347">
        <v>0</v>
      </c>
    </row>
    <row r="348" spans="1:19" x14ac:dyDescent="0.25">
      <c r="A348" t="s">
        <v>671</v>
      </c>
      <c r="B348" t="str">
        <f>IF(ISERROR(VLOOKUP(Table7[[#This Row],[APPL_ID]],IO_Pre_14[APP_ID],1,FALSE)),"","Y")</f>
        <v>Y</v>
      </c>
      <c r="C348" s="58" t="str">
        <f>IF(ISERROR(VLOOKUP(Table7[[#This Row],[APPL_ID]],Sheet1!$C$2:$C$9,1,FALSE)),"","Y")</f>
        <v/>
      </c>
      <c r="D348" s="58" t="str">
        <f>IF(COUNTA(#REF!)&gt;0,"","Y")</f>
        <v/>
      </c>
      <c r="E348" t="s">
        <v>1531</v>
      </c>
      <c r="F348" t="s">
        <v>1532</v>
      </c>
      <c r="G348" t="s">
        <v>566</v>
      </c>
      <c r="H348">
        <v>67.73</v>
      </c>
      <c r="I348">
        <v>67.73</v>
      </c>
      <c r="J348">
        <v>33.65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</row>
    <row r="349" spans="1:19" x14ac:dyDescent="0.25">
      <c r="A349" t="s">
        <v>1190</v>
      </c>
      <c r="B349" t="str">
        <f>IF(ISERROR(VLOOKUP(Table7[[#This Row],[APPL_ID]],IO_Pre_14[APP_ID],1,FALSE)),"","Y")</f>
        <v>Y</v>
      </c>
      <c r="C349" s="58" t="str">
        <f>IF(ISERROR(VLOOKUP(Table7[[#This Row],[APPL_ID]],Sheet1!$C$2:$C$9,1,FALSE)),"","Y")</f>
        <v/>
      </c>
      <c r="D349" s="58" t="str">
        <f>IF(COUNTA(#REF!)&gt;0,"","Y")</f>
        <v/>
      </c>
      <c r="E349" t="s">
        <v>1531</v>
      </c>
      <c r="F349" t="s">
        <v>1532</v>
      </c>
      <c r="G349" t="s">
        <v>1191</v>
      </c>
      <c r="H349">
        <v>60.22</v>
      </c>
      <c r="I349">
        <v>0</v>
      </c>
      <c r="J349">
        <v>0</v>
      </c>
      <c r="K349">
        <v>0</v>
      </c>
      <c r="L349">
        <v>40.85</v>
      </c>
      <c r="M349">
        <v>122.86</v>
      </c>
      <c r="N349">
        <v>140.80000000000001</v>
      </c>
      <c r="O349">
        <v>100.43300000000001</v>
      </c>
      <c r="P349">
        <v>0</v>
      </c>
      <c r="Q349">
        <v>0</v>
      </c>
      <c r="R349">
        <v>0</v>
      </c>
      <c r="S349">
        <v>0</v>
      </c>
    </row>
    <row r="350" spans="1:19" x14ac:dyDescent="0.25">
      <c r="A350" t="s">
        <v>223</v>
      </c>
      <c r="B350" t="str">
        <f>IF(ISERROR(VLOOKUP(Table7[[#This Row],[APPL_ID]],IO_Pre_14[APP_ID],1,FALSE)),"","Y")</f>
        <v>Y</v>
      </c>
      <c r="C350" s="58" t="str">
        <f>IF(ISERROR(VLOOKUP(Table7[[#This Row],[APPL_ID]],Sheet1!$C$2:$C$9,1,FALSE)),"","Y")</f>
        <v/>
      </c>
      <c r="D350" s="58" t="str">
        <f>IF(COUNTA(#REF!)&gt;0,"","Y")</f>
        <v/>
      </c>
      <c r="E350" t="s">
        <v>1531</v>
      </c>
      <c r="F350" t="s">
        <v>1532</v>
      </c>
      <c r="G350" t="s">
        <v>197</v>
      </c>
      <c r="H350">
        <v>93.3</v>
      </c>
      <c r="I350">
        <v>21.98</v>
      </c>
      <c r="J350">
        <v>60.84</v>
      </c>
      <c r="K350">
        <v>25.38</v>
      </c>
      <c r="L350">
        <v>41.33</v>
      </c>
      <c r="M350">
        <v>194.82</v>
      </c>
      <c r="N350">
        <v>218.89</v>
      </c>
      <c r="O350">
        <v>0</v>
      </c>
      <c r="P350">
        <v>0</v>
      </c>
      <c r="Q350">
        <v>0</v>
      </c>
      <c r="R350">
        <v>0</v>
      </c>
      <c r="S350">
        <v>0</v>
      </c>
    </row>
    <row r="351" spans="1:19" x14ac:dyDescent="0.25">
      <c r="A351" t="s">
        <v>186</v>
      </c>
      <c r="B351" t="str">
        <f>IF(ISERROR(VLOOKUP(Table7[[#This Row],[APPL_ID]],IO_Pre_14[APP_ID],1,FALSE)),"","Y")</f>
        <v>Y</v>
      </c>
      <c r="C351" s="58" t="str">
        <f>IF(ISERROR(VLOOKUP(Table7[[#This Row],[APPL_ID]],Sheet1!$C$2:$C$9,1,FALSE)),"","Y")</f>
        <v/>
      </c>
      <c r="D351" s="58" t="str">
        <f>IF(COUNTA(#REF!)&gt;0,"","Y")</f>
        <v/>
      </c>
      <c r="E351" t="s">
        <v>1531</v>
      </c>
      <c r="F351" t="s">
        <v>1532</v>
      </c>
      <c r="G351" t="s">
        <v>182</v>
      </c>
      <c r="H351">
        <v>42.22</v>
      </c>
      <c r="I351">
        <v>12.25</v>
      </c>
      <c r="J351">
        <v>43.05</v>
      </c>
      <c r="K351">
        <v>20.63</v>
      </c>
      <c r="L351">
        <v>1</v>
      </c>
      <c r="M351">
        <v>1</v>
      </c>
      <c r="N351">
        <v>1</v>
      </c>
      <c r="O351">
        <v>1</v>
      </c>
      <c r="P351">
        <v>0</v>
      </c>
      <c r="Q351">
        <v>0</v>
      </c>
      <c r="R351">
        <v>0</v>
      </c>
      <c r="S351">
        <v>0</v>
      </c>
    </row>
    <row r="352" spans="1:19" x14ac:dyDescent="0.25">
      <c r="A352" t="s">
        <v>226</v>
      </c>
      <c r="B352" t="str">
        <f>IF(ISERROR(VLOOKUP(Table7[[#This Row],[APPL_ID]],IO_Pre_14[APP_ID],1,FALSE)),"","Y")</f>
        <v>Y</v>
      </c>
      <c r="C352" s="58" t="str">
        <f>IF(ISERROR(VLOOKUP(Table7[[#This Row],[APPL_ID]],Sheet1!$C$2:$C$9,1,FALSE)),"","Y")</f>
        <v/>
      </c>
      <c r="D352" s="58" t="str">
        <f>IF(COUNTA(#REF!)&gt;0,"","Y")</f>
        <v/>
      </c>
      <c r="E352" t="s">
        <v>1531</v>
      </c>
      <c r="F352" t="s">
        <v>1532</v>
      </c>
      <c r="G352" t="s">
        <v>197</v>
      </c>
      <c r="H352">
        <v>93.3</v>
      </c>
      <c r="I352">
        <v>21.98</v>
      </c>
      <c r="J352">
        <v>60.84</v>
      </c>
      <c r="K352">
        <v>25.38</v>
      </c>
      <c r="L352">
        <v>41.33</v>
      </c>
      <c r="M352">
        <v>194.82</v>
      </c>
      <c r="N352">
        <v>218.89</v>
      </c>
      <c r="O352">
        <v>0</v>
      </c>
      <c r="P352">
        <v>0</v>
      </c>
      <c r="Q352">
        <v>0</v>
      </c>
      <c r="R352">
        <v>0</v>
      </c>
      <c r="S352">
        <v>0</v>
      </c>
    </row>
    <row r="353" spans="1:19" x14ac:dyDescent="0.25">
      <c r="A353" t="s">
        <v>196</v>
      </c>
      <c r="B353" t="str">
        <f>IF(ISERROR(VLOOKUP(Table7[[#This Row],[APPL_ID]],IO_Pre_14[APP_ID],1,FALSE)),"","Y")</f>
        <v>Y</v>
      </c>
      <c r="C353" s="58" t="str">
        <f>IF(ISERROR(VLOOKUP(Table7[[#This Row],[APPL_ID]],Sheet1!$C$2:$C$9,1,FALSE)),"","Y")</f>
        <v/>
      </c>
      <c r="D353" s="58" t="str">
        <f>IF(COUNTA(#REF!)&gt;0,"","Y")</f>
        <v/>
      </c>
      <c r="E353" t="s">
        <v>1531</v>
      </c>
      <c r="F353" t="s">
        <v>1532</v>
      </c>
      <c r="G353" t="s">
        <v>197</v>
      </c>
      <c r="H353">
        <v>115.76</v>
      </c>
      <c r="I353">
        <v>28.06</v>
      </c>
      <c r="J353">
        <v>63.42</v>
      </c>
      <c r="K353">
        <v>34.01</v>
      </c>
      <c r="L353">
        <v>110.79</v>
      </c>
      <c r="M353">
        <v>53.31</v>
      </c>
      <c r="N353">
        <v>52.15</v>
      </c>
      <c r="O353">
        <v>46.96</v>
      </c>
      <c r="P353">
        <v>0</v>
      </c>
      <c r="Q353">
        <v>0</v>
      </c>
      <c r="R353">
        <v>0</v>
      </c>
      <c r="S353">
        <v>0</v>
      </c>
    </row>
    <row r="354" spans="1:19" x14ac:dyDescent="0.25">
      <c r="A354" t="s">
        <v>217</v>
      </c>
      <c r="B354" t="str">
        <f>IF(ISERROR(VLOOKUP(Table7[[#This Row],[APPL_ID]],IO_Pre_14[APP_ID],1,FALSE)),"","Y")</f>
        <v>Y</v>
      </c>
      <c r="C354" s="58" t="str">
        <f>IF(ISERROR(VLOOKUP(Table7[[#This Row],[APPL_ID]],Sheet1!$C$2:$C$9,1,FALSE)),"","Y")</f>
        <v/>
      </c>
      <c r="D354" s="58" t="str">
        <f>IF(COUNTA(#REF!)&gt;0,"","Y")</f>
        <v/>
      </c>
      <c r="E354" t="s">
        <v>1531</v>
      </c>
      <c r="F354" t="s">
        <v>1532</v>
      </c>
      <c r="G354" t="s">
        <v>197</v>
      </c>
      <c r="H354">
        <v>45.11</v>
      </c>
      <c r="I354">
        <v>10.43</v>
      </c>
      <c r="J354">
        <v>23.12</v>
      </c>
      <c r="K354">
        <v>15.71</v>
      </c>
      <c r="L354">
        <v>45.85</v>
      </c>
      <c r="M354">
        <v>86.41</v>
      </c>
      <c r="N354">
        <v>88.06</v>
      </c>
      <c r="O354">
        <v>82.47</v>
      </c>
      <c r="P354">
        <v>0</v>
      </c>
      <c r="Q354">
        <v>0</v>
      </c>
      <c r="R354">
        <v>0</v>
      </c>
      <c r="S354">
        <v>0</v>
      </c>
    </row>
    <row r="355" spans="1:19" x14ac:dyDescent="0.25">
      <c r="A355" t="s">
        <v>216</v>
      </c>
      <c r="B355" t="str">
        <f>IF(ISERROR(VLOOKUP(Table7[[#This Row],[APPL_ID]],IO_Pre_14[APP_ID],1,FALSE)),"","Y")</f>
        <v>Y</v>
      </c>
      <c r="C355" s="58" t="str">
        <f>IF(ISERROR(VLOOKUP(Table7[[#This Row],[APPL_ID]],Sheet1!$C$2:$C$9,1,FALSE)),"","Y")</f>
        <v/>
      </c>
      <c r="D355" s="58" t="str">
        <f>IF(COUNTA(#REF!)&gt;0,"","Y")</f>
        <v/>
      </c>
      <c r="E355" t="s">
        <v>1531</v>
      </c>
      <c r="F355" t="s">
        <v>1532</v>
      </c>
      <c r="G355" t="s">
        <v>197</v>
      </c>
      <c r="H355">
        <v>115.76</v>
      </c>
      <c r="I355">
        <v>28.06</v>
      </c>
      <c r="J355">
        <v>63.42</v>
      </c>
      <c r="K355">
        <v>34.01</v>
      </c>
      <c r="L355">
        <v>0</v>
      </c>
      <c r="M355">
        <v>53.31</v>
      </c>
      <c r="N355">
        <v>52.15</v>
      </c>
      <c r="O355">
        <v>46.96</v>
      </c>
      <c r="P355">
        <v>0</v>
      </c>
      <c r="Q355">
        <v>0</v>
      </c>
      <c r="R355">
        <v>0</v>
      </c>
      <c r="S355">
        <v>0</v>
      </c>
    </row>
    <row r="356" spans="1:19" x14ac:dyDescent="0.25">
      <c r="A356" t="s">
        <v>221</v>
      </c>
      <c r="B356" t="str">
        <f>IF(ISERROR(VLOOKUP(Table7[[#This Row],[APPL_ID]],IO_Pre_14[APP_ID],1,FALSE)),"","Y")</f>
        <v>Y</v>
      </c>
      <c r="C356" s="58" t="str">
        <f>IF(ISERROR(VLOOKUP(Table7[[#This Row],[APPL_ID]],Sheet1!$C$2:$C$9,1,FALSE)),"","Y")</f>
        <v/>
      </c>
      <c r="D356" s="58" t="str">
        <f>IF(COUNTA(#REF!)&gt;0,"","Y")</f>
        <v/>
      </c>
      <c r="E356" t="s">
        <v>1531</v>
      </c>
      <c r="F356" t="s">
        <v>1532</v>
      </c>
      <c r="G356" t="s">
        <v>197</v>
      </c>
      <c r="H356">
        <v>45.11</v>
      </c>
      <c r="I356">
        <v>10.43</v>
      </c>
      <c r="J356">
        <v>23.12</v>
      </c>
      <c r="K356">
        <v>15.71</v>
      </c>
      <c r="L356">
        <v>45.85</v>
      </c>
      <c r="M356">
        <v>86.41</v>
      </c>
      <c r="N356">
        <v>88.06</v>
      </c>
      <c r="O356">
        <v>82.47</v>
      </c>
      <c r="P356">
        <v>0</v>
      </c>
      <c r="Q356">
        <v>0</v>
      </c>
      <c r="R356">
        <v>0</v>
      </c>
      <c r="S356">
        <v>0</v>
      </c>
    </row>
    <row r="357" spans="1:19" x14ac:dyDescent="0.25">
      <c r="A357" t="s">
        <v>1447</v>
      </c>
      <c r="B357" t="str">
        <f>IF(ISERROR(VLOOKUP(Table7[[#This Row],[APPL_ID]],IO_Pre_14[APP_ID],1,FALSE)),"","Y")</f>
        <v>Y</v>
      </c>
      <c r="C357" s="58" t="str">
        <f>IF(ISERROR(VLOOKUP(Table7[[#This Row],[APPL_ID]],Sheet1!$C$2:$C$9,1,FALSE)),"","Y")</f>
        <v/>
      </c>
      <c r="D357" s="58" t="str">
        <f>IF(COUNTA(#REF!)&gt;0,"","Y")</f>
        <v/>
      </c>
      <c r="E357" t="s">
        <v>1531</v>
      </c>
      <c r="F357" t="s">
        <v>1533</v>
      </c>
      <c r="G357" t="s">
        <v>1446</v>
      </c>
      <c r="H357">
        <v>0</v>
      </c>
      <c r="I357">
        <v>0</v>
      </c>
      <c r="J357">
        <v>0</v>
      </c>
      <c r="K357">
        <v>4.6210000000000004</v>
      </c>
      <c r="L357">
        <v>2.9710000000000001</v>
      </c>
      <c r="M357">
        <v>12.396000000000001</v>
      </c>
      <c r="N357">
        <v>21.408999999999999</v>
      </c>
      <c r="O357">
        <v>19.527000000000001</v>
      </c>
      <c r="P357">
        <v>0</v>
      </c>
      <c r="Q357">
        <v>0</v>
      </c>
      <c r="R357">
        <v>0</v>
      </c>
      <c r="S357">
        <v>0</v>
      </c>
    </row>
    <row r="358" spans="1:19" x14ac:dyDescent="0.25">
      <c r="A358" t="s">
        <v>1445</v>
      </c>
      <c r="B358" t="str">
        <f>IF(ISERROR(VLOOKUP(Table7[[#This Row],[APPL_ID]],IO_Pre_14[APP_ID],1,FALSE)),"","Y")</f>
        <v>Y</v>
      </c>
      <c r="C358" s="58" t="str">
        <f>IF(ISERROR(VLOOKUP(Table7[[#This Row],[APPL_ID]],Sheet1!$C$2:$C$9,1,FALSE)),"","Y")</f>
        <v/>
      </c>
      <c r="D358" s="58" t="str">
        <f>IF(COUNTA(#REF!)&gt;0,"","Y")</f>
        <v/>
      </c>
      <c r="E358" t="s">
        <v>1531</v>
      </c>
      <c r="F358" t="s">
        <v>1533</v>
      </c>
      <c r="G358" t="s">
        <v>1446</v>
      </c>
      <c r="H358">
        <v>0</v>
      </c>
      <c r="I358">
        <v>0</v>
      </c>
      <c r="J358">
        <v>5.5E-2</v>
      </c>
      <c r="K358">
        <v>7.3999999999999996E-2</v>
      </c>
      <c r="L358">
        <v>2.5999999999999999E-2</v>
      </c>
      <c r="M358">
        <v>2.5000000000000001E-2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</row>
    <row r="359" spans="1:19" x14ac:dyDescent="0.25">
      <c r="A359" t="s">
        <v>361</v>
      </c>
      <c r="B359" t="str">
        <f>IF(ISERROR(VLOOKUP(Table7[[#This Row],[APPL_ID]],IO_Pre_14[APP_ID],1,FALSE)),"","Y")</f>
        <v>Y</v>
      </c>
      <c r="C359" s="58" t="str">
        <f>IF(ISERROR(VLOOKUP(Table7[[#This Row],[APPL_ID]],Sheet1!$C$2:$C$9,1,FALSE)),"","Y")</f>
        <v/>
      </c>
      <c r="D359" s="58" t="str">
        <f>IF(COUNTA(#REF!)&gt;0,"","Y")</f>
        <v/>
      </c>
      <c r="E359" t="s">
        <v>1531</v>
      </c>
      <c r="F359" t="s">
        <v>1532</v>
      </c>
      <c r="G359" t="s">
        <v>362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</row>
    <row r="360" spans="1:19" x14ac:dyDescent="0.25">
      <c r="A360" t="s">
        <v>937</v>
      </c>
      <c r="B360" t="str">
        <f>IF(ISERROR(VLOOKUP(Table7[[#This Row],[APPL_ID]],IO_Pre_14[APP_ID],1,FALSE)),"","Y")</f>
        <v>Y</v>
      </c>
      <c r="C360" s="58" t="str">
        <f>IF(ISERROR(VLOOKUP(Table7[[#This Row],[APPL_ID]],Sheet1!$C$2:$C$9,1,FALSE)),"","Y")</f>
        <v/>
      </c>
      <c r="D360" s="58" t="str">
        <f>IF(COUNTA(#REF!)&gt;0,"","Y")</f>
        <v/>
      </c>
      <c r="E360" t="s">
        <v>1531</v>
      </c>
      <c r="F360" t="s">
        <v>1532</v>
      </c>
      <c r="G360" t="s">
        <v>936</v>
      </c>
      <c r="H360">
        <v>20.87</v>
      </c>
      <c r="I360">
        <v>13.68</v>
      </c>
      <c r="J360">
        <v>36.86</v>
      </c>
      <c r="K360">
        <v>22.62</v>
      </c>
      <c r="L360">
        <v>29.56</v>
      </c>
      <c r="M360">
        <v>88.89</v>
      </c>
      <c r="N360">
        <v>101.86</v>
      </c>
      <c r="O360">
        <v>72.66</v>
      </c>
      <c r="P360">
        <v>0</v>
      </c>
      <c r="Q360">
        <v>0</v>
      </c>
      <c r="R360">
        <v>0</v>
      </c>
      <c r="S360">
        <v>0</v>
      </c>
    </row>
    <row r="361" spans="1:19" x14ac:dyDescent="0.25">
      <c r="A361" t="s">
        <v>376</v>
      </c>
      <c r="B361" t="str">
        <f>IF(ISERROR(VLOOKUP(Table7[[#This Row],[APPL_ID]],IO_Pre_14[APP_ID],1,FALSE)),"","Y")</f>
        <v>Y</v>
      </c>
      <c r="C361" s="58" t="str">
        <f>IF(ISERROR(VLOOKUP(Table7[[#This Row],[APPL_ID]],Sheet1!$C$2:$C$9,1,FALSE)),"","Y")</f>
        <v/>
      </c>
      <c r="D361" s="58" t="str">
        <f>IF(COUNTA(#REF!)&gt;0,"","Y")</f>
        <v/>
      </c>
      <c r="E361" t="s">
        <v>1531</v>
      </c>
      <c r="F361" t="s">
        <v>1533</v>
      </c>
      <c r="G361" t="s">
        <v>362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</row>
    <row r="362" spans="1:19" x14ac:dyDescent="0.25">
      <c r="A362" t="s">
        <v>935</v>
      </c>
      <c r="B362" t="str">
        <f>IF(ISERROR(VLOOKUP(Table7[[#This Row],[APPL_ID]],IO_Pre_14[APP_ID],1,FALSE)),"","Y")</f>
        <v>Y</v>
      </c>
      <c r="C362" s="58" t="str">
        <f>IF(ISERROR(VLOOKUP(Table7[[#This Row],[APPL_ID]],Sheet1!$C$2:$C$9,1,FALSE)),"","Y")</f>
        <v/>
      </c>
      <c r="D362" s="58" t="str">
        <f>IF(COUNTA(#REF!)&gt;0,"","Y")</f>
        <v/>
      </c>
      <c r="E362" t="s">
        <v>1531</v>
      </c>
      <c r="F362" t="s">
        <v>1532</v>
      </c>
      <c r="G362" t="s">
        <v>936</v>
      </c>
      <c r="H362">
        <v>18.440000000000001</v>
      </c>
      <c r="I362">
        <v>22.8</v>
      </c>
      <c r="J362">
        <v>56.2</v>
      </c>
      <c r="K362">
        <v>59.67</v>
      </c>
      <c r="L362">
        <v>57.99</v>
      </c>
      <c r="M362">
        <v>91.2</v>
      </c>
      <c r="N362">
        <v>100.04</v>
      </c>
      <c r="O362">
        <v>77.8</v>
      </c>
      <c r="P362">
        <v>0</v>
      </c>
      <c r="Q362">
        <v>0</v>
      </c>
      <c r="R362">
        <v>0</v>
      </c>
      <c r="S362">
        <v>0</v>
      </c>
    </row>
    <row r="363" spans="1:19" x14ac:dyDescent="0.25">
      <c r="A363" t="s">
        <v>611</v>
      </c>
      <c r="B363" t="str">
        <f>IF(ISERROR(VLOOKUP(Table7[[#This Row],[APPL_ID]],IO_Pre_14[APP_ID],1,FALSE)),"","Y")</f>
        <v>Y</v>
      </c>
      <c r="C363" s="58" t="str">
        <f>IF(ISERROR(VLOOKUP(Table7[[#This Row],[APPL_ID]],Sheet1!$C$2:$C$9,1,FALSE)),"","Y")</f>
        <v/>
      </c>
      <c r="D363" s="58" t="str">
        <f>IF(COUNTA(#REF!)&gt;0,"","Y")</f>
        <v/>
      </c>
      <c r="E363" t="s">
        <v>1531</v>
      </c>
      <c r="F363" t="s">
        <v>1532</v>
      </c>
      <c r="G363" t="s">
        <v>605</v>
      </c>
      <c r="H363">
        <v>61.57</v>
      </c>
      <c r="I363">
        <v>30.42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</row>
    <row r="364" spans="1:19" x14ac:dyDescent="0.25">
      <c r="A364" t="s">
        <v>612</v>
      </c>
      <c r="B364" t="str">
        <f>IF(ISERROR(VLOOKUP(Table7[[#This Row],[APPL_ID]],IO_Pre_14[APP_ID],1,FALSE)),"","Y")</f>
        <v>Y</v>
      </c>
      <c r="C364" s="58" t="str">
        <f>IF(ISERROR(VLOOKUP(Table7[[#This Row],[APPL_ID]],Sheet1!$C$2:$C$9,1,FALSE)),"","Y")</f>
        <v/>
      </c>
      <c r="D364" s="58" t="str">
        <f>IF(COUNTA(#REF!)&gt;0,"","Y")</f>
        <v/>
      </c>
      <c r="E364" t="s">
        <v>1531</v>
      </c>
      <c r="F364" t="s">
        <v>1533</v>
      </c>
      <c r="G364" t="s">
        <v>613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</row>
    <row r="365" spans="1:19" x14ac:dyDescent="0.25">
      <c r="A365" t="s">
        <v>1090</v>
      </c>
      <c r="B365" t="str">
        <f>IF(ISERROR(VLOOKUP(Table7[[#This Row],[APPL_ID]],IO_Pre_14[APP_ID],1,FALSE)),"","Y")</f>
        <v>Y</v>
      </c>
      <c r="C365" s="58" t="str">
        <f>IF(ISERROR(VLOOKUP(Table7[[#This Row],[APPL_ID]],Sheet1!$C$2:$C$9,1,FALSE)),"","Y")</f>
        <v/>
      </c>
      <c r="D365" s="58" t="str">
        <f>IF(COUNTA(#REF!)&gt;0,"","Y")</f>
        <v/>
      </c>
      <c r="E365" t="s">
        <v>1531</v>
      </c>
      <c r="F365" t="s">
        <v>1532</v>
      </c>
      <c r="G365" t="s">
        <v>1091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</row>
    <row r="366" spans="1:19" x14ac:dyDescent="0.25">
      <c r="A366" t="s">
        <v>1222</v>
      </c>
      <c r="B366" t="str">
        <f>IF(ISERROR(VLOOKUP(Table7[[#This Row],[APPL_ID]],IO_Pre_14[APP_ID],1,FALSE)),"","Y")</f>
        <v>Y</v>
      </c>
      <c r="C366" s="58" t="str">
        <f>IF(ISERROR(VLOOKUP(Table7[[#This Row],[APPL_ID]],Sheet1!$C$2:$C$9,1,FALSE)),"","Y")</f>
        <v/>
      </c>
      <c r="D366" s="58" t="str">
        <f>IF(COUNTA(#REF!)&gt;0,"","Y")</f>
        <v/>
      </c>
      <c r="E366" t="s">
        <v>1531</v>
      </c>
      <c r="F366" t="s">
        <v>1532</v>
      </c>
      <c r="G366" t="s">
        <v>1213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157.13999999999999</v>
      </c>
      <c r="N366">
        <v>144.07</v>
      </c>
      <c r="O366">
        <v>77.08</v>
      </c>
      <c r="P366">
        <v>0</v>
      </c>
      <c r="Q366">
        <v>0</v>
      </c>
      <c r="R366">
        <v>0</v>
      </c>
      <c r="S366">
        <v>0</v>
      </c>
    </row>
    <row r="367" spans="1:19" x14ac:dyDescent="0.25">
      <c r="A367" t="s">
        <v>1218</v>
      </c>
      <c r="B367" t="str">
        <f>IF(ISERROR(VLOOKUP(Table7[[#This Row],[APPL_ID]],IO_Pre_14[APP_ID],1,FALSE)),"","Y")</f>
        <v>Y</v>
      </c>
      <c r="C367" s="58" t="str">
        <f>IF(ISERROR(VLOOKUP(Table7[[#This Row],[APPL_ID]],Sheet1!$C$2:$C$9,1,FALSE)),"","Y")</f>
        <v/>
      </c>
      <c r="D367" s="58" t="str">
        <f>IF(COUNTA(#REF!)&gt;0,"","Y")</f>
        <v/>
      </c>
      <c r="E367" t="s">
        <v>1531</v>
      </c>
      <c r="F367" t="s">
        <v>1532</v>
      </c>
      <c r="G367" t="s">
        <v>1213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157.13999999999999</v>
      </c>
      <c r="N367">
        <v>144.07</v>
      </c>
      <c r="O367">
        <v>77.08</v>
      </c>
      <c r="P367">
        <v>0</v>
      </c>
      <c r="Q367">
        <v>0</v>
      </c>
      <c r="R367">
        <v>0</v>
      </c>
      <c r="S367">
        <v>0</v>
      </c>
    </row>
    <row r="368" spans="1:19" x14ac:dyDescent="0.25">
      <c r="A368" t="s">
        <v>1196</v>
      </c>
      <c r="B368" t="str">
        <f>IF(ISERROR(VLOOKUP(Table7[[#This Row],[APPL_ID]],IO_Pre_14[APP_ID],1,FALSE)),"","Y")</f>
        <v>Y</v>
      </c>
      <c r="C368" s="58" t="str">
        <f>IF(ISERROR(VLOOKUP(Table7[[#This Row],[APPL_ID]],Sheet1!$C$2:$C$9,1,FALSE)),"","Y")</f>
        <v/>
      </c>
      <c r="D368" s="58" t="str">
        <f>IF(COUNTA(#REF!)&gt;0,"","Y")</f>
        <v/>
      </c>
      <c r="E368" t="s">
        <v>1531</v>
      </c>
      <c r="F368" t="s">
        <v>1532</v>
      </c>
      <c r="G368" t="s">
        <v>1132</v>
      </c>
      <c r="H368">
        <v>39</v>
      </c>
      <c r="I368">
        <v>0</v>
      </c>
      <c r="J368">
        <v>0</v>
      </c>
      <c r="K368">
        <v>0</v>
      </c>
      <c r="L368">
        <v>32.44</v>
      </c>
      <c r="M368">
        <v>131.69</v>
      </c>
      <c r="N368">
        <v>120.74</v>
      </c>
      <c r="O368">
        <v>0</v>
      </c>
      <c r="P368">
        <v>0</v>
      </c>
      <c r="Q368">
        <v>0</v>
      </c>
      <c r="R368">
        <v>0</v>
      </c>
      <c r="S368">
        <v>0</v>
      </c>
    </row>
    <row r="369" spans="1:19" x14ac:dyDescent="0.25">
      <c r="A369" t="s">
        <v>1200</v>
      </c>
      <c r="B369" t="str">
        <f>IF(ISERROR(VLOOKUP(Table7[[#This Row],[APPL_ID]],IO_Pre_14[APP_ID],1,FALSE)),"","Y")</f>
        <v>Y</v>
      </c>
      <c r="C369" s="58" t="str">
        <f>IF(ISERROR(VLOOKUP(Table7[[#This Row],[APPL_ID]],Sheet1!$C$2:$C$9,1,FALSE)),"","Y")</f>
        <v/>
      </c>
      <c r="D369" s="58" t="str">
        <f>IF(COUNTA(#REF!)&gt;0,"","Y")</f>
        <v/>
      </c>
      <c r="E369" t="s">
        <v>1531</v>
      </c>
      <c r="F369" t="s">
        <v>1532</v>
      </c>
      <c r="G369" t="s">
        <v>1132</v>
      </c>
      <c r="H369">
        <v>39</v>
      </c>
      <c r="I369">
        <v>0</v>
      </c>
      <c r="J369">
        <v>0</v>
      </c>
      <c r="K369">
        <v>0</v>
      </c>
      <c r="L369">
        <v>0</v>
      </c>
      <c r="M369">
        <v>131.69</v>
      </c>
      <c r="N369">
        <v>120.74</v>
      </c>
      <c r="O369">
        <v>0</v>
      </c>
      <c r="P369">
        <v>0</v>
      </c>
      <c r="Q369">
        <v>0</v>
      </c>
      <c r="R369">
        <v>0</v>
      </c>
      <c r="S369">
        <v>0</v>
      </c>
    </row>
    <row r="370" spans="1:19" x14ac:dyDescent="0.25">
      <c r="A370" t="s">
        <v>1212</v>
      </c>
      <c r="B370" t="str">
        <f>IF(ISERROR(VLOOKUP(Table7[[#This Row],[APPL_ID]],IO_Pre_14[APP_ID],1,FALSE)),"","Y")</f>
        <v>Y</v>
      </c>
      <c r="C370" s="58" t="str">
        <f>IF(ISERROR(VLOOKUP(Table7[[#This Row],[APPL_ID]],Sheet1!$C$2:$C$9,1,FALSE)),"","Y")</f>
        <v/>
      </c>
      <c r="D370" s="58" t="str">
        <f>IF(COUNTA(#REF!)&gt;0,"","Y")</f>
        <v/>
      </c>
      <c r="E370" t="s">
        <v>1531</v>
      </c>
      <c r="F370" t="s">
        <v>1532</v>
      </c>
      <c r="G370" t="s">
        <v>1213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157.13999999999999</v>
      </c>
      <c r="N370">
        <v>144.07</v>
      </c>
      <c r="O370">
        <v>77.08</v>
      </c>
      <c r="P370">
        <v>0</v>
      </c>
      <c r="Q370">
        <v>0</v>
      </c>
      <c r="R370">
        <v>0</v>
      </c>
      <c r="S370">
        <v>0</v>
      </c>
    </row>
    <row r="371" spans="1:19" x14ac:dyDescent="0.25">
      <c r="A371" t="s">
        <v>1202</v>
      </c>
      <c r="B371" t="str">
        <f>IF(ISERROR(VLOOKUP(Table7[[#This Row],[APPL_ID]],IO_Pre_14[APP_ID],1,FALSE)),"","Y")</f>
        <v>Y</v>
      </c>
      <c r="C371" s="58" t="str">
        <f>IF(ISERROR(VLOOKUP(Table7[[#This Row],[APPL_ID]],Sheet1!$C$2:$C$9,1,FALSE)),"","Y")</f>
        <v/>
      </c>
      <c r="D371" s="58" t="str">
        <f>IF(COUNTA(#REF!)&gt;0,"","Y")</f>
        <v/>
      </c>
      <c r="E371" t="s">
        <v>1531</v>
      </c>
      <c r="F371" t="s">
        <v>1532</v>
      </c>
      <c r="G371" t="s">
        <v>1132</v>
      </c>
      <c r="H371">
        <v>39</v>
      </c>
      <c r="I371">
        <v>0</v>
      </c>
      <c r="J371">
        <v>0</v>
      </c>
      <c r="K371">
        <v>0</v>
      </c>
      <c r="L371">
        <v>0</v>
      </c>
      <c r="M371">
        <v>131.69</v>
      </c>
      <c r="N371">
        <v>120.74</v>
      </c>
      <c r="O371">
        <v>0</v>
      </c>
      <c r="P371">
        <v>0</v>
      </c>
      <c r="Q371">
        <v>0</v>
      </c>
      <c r="R371">
        <v>0</v>
      </c>
      <c r="S371">
        <v>0</v>
      </c>
    </row>
    <row r="372" spans="1:19" x14ac:dyDescent="0.25">
      <c r="A372" t="s">
        <v>1423</v>
      </c>
      <c r="B372" t="str">
        <f>IF(ISERROR(VLOOKUP(Table7[[#This Row],[APPL_ID]],IO_Pre_14[APP_ID],1,FALSE)),"","Y")</f>
        <v>Y</v>
      </c>
      <c r="C372" s="58" t="str">
        <f>IF(ISERROR(VLOOKUP(Table7[[#This Row],[APPL_ID]],Sheet1!$C$2:$C$9,1,FALSE)),"","Y")</f>
        <v/>
      </c>
      <c r="D372" s="58" t="str">
        <f>IF(COUNTA(#REF!)&gt;0,"","Y")</f>
        <v/>
      </c>
      <c r="E372" t="s">
        <v>1531</v>
      </c>
      <c r="F372" t="s">
        <v>1533</v>
      </c>
      <c r="G372" t="s">
        <v>1424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183.35</v>
      </c>
      <c r="N372">
        <v>30.87</v>
      </c>
      <c r="O372">
        <v>231.11</v>
      </c>
      <c r="P372">
        <v>0</v>
      </c>
      <c r="Q372">
        <v>0</v>
      </c>
      <c r="R372">
        <v>0</v>
      </c>
      <c r="S372">
        <v>0</v>
      </c>
    </row>
    <row r="373" spans="1:19" x14ac:dyDescent="0.25">
      <c r="A373" t="s">
        <v>1284</v>
      </c>
      <c r="B373" t="str">
        <f>IF(ISERROR(VLOOKUP(Table7[[#This Row],[APPL_ID]],IO_Pre_14[APP_ID],1,FALSE)),"","Y")</f>
        <v>Y</v>
      </c>
      <c r="C373" s="58" t="str">
        <f>IF(ISERROR(VLOOKUP(Table7[[#This Row],[APPL_ID]],Sheet1!$C$2:$C$9,1,FALSE)),"","Y")</f>
        <v/>
      </c>
      <c r="D373" s="58" t="str">
        <f>IF(COUNTA(#REF!)&gt;0,"","Y")</f>
        <v/>
      </c>
      <c r="E373" t="s">
        <v>1531</v>
      </c>
      <c r="F373" t="s">
        <v>1532</v>
      </c>
      <c r="G373" t="s">
        <v>1285</v>
      </c>
      <c r="H373">
        <v>0</v>
      </c>
      <c r="I373">
        <v>0</v>
      </c>
      <c r="J373">
        <v>0</v>
      </c>
      <c r="K373">
        <v>14.63</v>
      </c>
      <c r="L373">
        <v>63.45</v>
      </c>
      <c r="M373">
        <v>151.12</v>
      </c>
      <c r="N373">
        <v>128.38</v>
      </c>
      <c r="O373">
        <v>0</v>
      </c>
      <c r="P373">
        <v>0</v>
      </c>
      <c r="Q373">
        <v>0</v>
      </c>
      <c r="R373">
        <v>0</v>
      </c>
      <c r="S373">
        <v>0</v>
      </c>
    </row>
    <row r="374" spans="1:19" x14ac:dyDescent="0.25">
      <c r="A374" t="s">
        <v>1204</v>
      </c>
      <c r="B374" t="str">
        <f>IF(ISERROR(VLOOKUP(Table7[[#This Row],[APPL_ID]],IO_Pre_14[APP_ID],1,FALSE)),"","Y")</f>
        <v>Y</v>
      </c>
      <c r="C374" s="58" t="str">
        <f>IF(ISERROR(VLOOKUP(Table7[[#This Row],[APPL_ID]],Sheet1!$C$2:$C$9,1,FALSE)),"","Y")</f>
        <v/>
      </c>
      <c r="D374" s="58" t="str">
        <f>IF(COUNTA(#REF!)&gt;0,"","Y")</f>
        <v/>
      </c>
      <c r="E374" t="s">
        <v>1531</v>
      </c>
      <c r="F374" t="s">
        <v>1532</v>
      </c>
      <c r="G374" t="s">
        <v>1132</v>
      </c>
      <c r="H374">
        <v>39</v>
      </c>
      <c r="I374">
        <v>0</v>
      </c>
      <c r="J374">
        <v>0</v>
      </c>
      <c r="K374">
        <v>0</v>
      </c>
      <c r="L374">
        <v>0</v>
      </c>
      <c r="M374">
        <v>131.69</v>
      </c>
      <c r="N374">
        <v>120.74</v>
      </c>
      <c r="O374">
        <v>10.31</v>
      </c>
      <c r="P374">
        <v>0</v>
      </c>
      <c r="Q374">
        <v>0</v>
      </c>
      <c r="R374">
        <v>0</v>
      </c>
      <c r="S374">
        <v>0</v>
      </c>
    </row>
    <row r="375" spans="1:19" x14ac:dyDescent="0.25">
      <c r="A375" t="s">
        <v>1288</v>
      </c>
      <c r="B375" t="str">
        <f>IF(ISERROR(VLOOKUP(Table7[[#This Row],[APPL_ID]],IO_Pre_14[APP_ID],1,FALSE)),"","Y")</f>
        <v>Y</v>
      </c>
      <c r="C375" s="58" t="str">
        <f>IF(ISERROR(VLOOKUP(Table7[[#This Row],[APPL_ID]],Sheet1!$C$2:$C$9,1,FALSE)),"","Y")</f>
        <v/>
      </c>
      <c r="D375" s="58" t="str">
        <f>IF(COUNTA(#REF!)&gt;0,"","Y")</f>
        <v/>
      </c>
      <c r="E375" t="s">
        <v>1531</v>
      </c>
      <c r="F375" t="s">
        <v>1532</v>
      </c>
      <c r="G375" t="s">
        <v>1285</v>
      </c>
      <c r="H375">
        <v>0</v>
      </c>
      <c r="I375">
        <v>0</v>
      </c>
      <c r="J375">
        <v>0</v>
      </c>
      <c r="K375">
        <v>14.63</v>
      </c>
      <c r="L375">
        <v>63.45</v>
      </c>
      <c r="M375">
        <v>151.12</v>
      </c>
      <c r="N375">
        <v>128.38</v>
      </c>
      <c r="O375">
        <v>0</v>
      </c>
      <c r="P375">
        <v>0</v>
      </c>
      <c r="Q375">
        <v>0</v>
      </c>
      <c r="R375">
        <v>0</v>
      </c>
      <c r="S375">
        <v>0</v>
      </c>
    </row>
    <row r="376" spans="1:19" x14ac:dyDescent="0.25">
      <c r="A376" t="s">
        <v>1425</v>
      </c>
      <c r="B376" t="str">
        <f>IF(ISERROR(VLOOKUP(Table7[[#This Row],[APPL_ID]],IO_Pre_14[APP_ID],1,FALSE)),"","Y")</f>
        <v>Y</v>
      </c>
      <c r="C376" s="58" t="str">
        <f>IF(ISERROR(VLOOKUP(Table7[[#This Row],[APPL_ID]],Sheet1!$C$2:$C$9,1,FALSE)),"","Y")</f>
        <v/>
      </c>
      <c r="D376" s="58" t="str">
        <f>IF(COUNTA(#REF!)&gt;0,"","Y")</f>
        <v/>
      </c>
      <c r="E376" t="s">
        <v>1531</v>
      </c>
      <c r="F376" t="s">
        <v>1533</v>
      </c>
      <c r="G376" t="s">
        <v>1426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</row>
    <row r="377" spans="1:19" x14ac:dyDescent="0.25">
      <c r="A377" t="s">
        <v>1287</v>
      </c>
      <c r="B377" t="str">
        <f>IF(ISERROR(VLOOKUP(Table7[[#This Row],[APPL_ID]],IO_Pre_14[APP_ID],1,FALSE)),"","Y")</f>
        <v>Y</v>
      </c>
      <c r="C377" s="58" t="str">
        <f>IF(ISERROR(VLOOKUP(Table7[[#This Row],[APPL_ID]],Sheet1!$C$2:$C$9,1,FALSE)),"","Y")</f>
        <v/>
      </c>
      <c r="D377" s="58" t="str">
        <f>IF(COUNTA(#REF!)&gt;0,"","Y")</f>
        <v/>
      </c>
      <c r="E377" t="s">
        <v>1531</v>
      </c>
      <c r="F377" t="s">
        <v>1532</v>
      </c>
      <c r="G377" t="s">
        <v>1285</v>
      </c>
      <c r="H377">
        <v>0</v>
      </c>
      <c r="I377">
        <v>0</v>
      </c>
      <c r="J377">
        <v>0</v>
      </c>
      <c r="K377">
        <v>14.63</v>
      </c>
      <c r="L377">
        <v>64.45</v>
      </c>
      <c r="M377">
        <v>151.12</v>
      </c>
      <c r="N377">
        <v>128.38</v>
      </c>
      <c r="O377">
        <v>0</v>
      </c>
      <c r="P377">
        <v>0</v>
      </c>
      <c r="Q377">
        <v>0</v>
      </c>
      <c r="R377">
        <v>0</v>
      </c>
      <c r="S377">
        <v>0</v>
      </c>
    </row>
    <row r="378" spans="1:19" x14ac:dyDescent="0.25">
      <c r="A378" t="s">
        <v>1427</v>
      </c>
      <c r="B378" t="str">
        <f>IF(ISERROR(VLOOKUP(Table7[[#This Row],[APPL_ID]],IO_Pre_14[APP_ID],1,FALSE)),"","Y")</f>
        <v>Y</v>
      </c>
      <c r="C378" s="58" t="str">
        <f>IF(ISERROR(VLOOKUP(Table7[[#This Row],[APPL_ID]],Sheet1!$C$2:$C$9,1,FALSE)),"","Y")</f>
        <v/>
      </c>
      <c r="D378" s="58" t="str">
        <f>IF(COUNTA(#REF!)&gt;0,"","Y")</f>
        <v/>
      </c>
      <c r="E378" t="s">
        <v>1531</v>
      </c>
      <c r="F378" t="s">
        <v>1533</v>
      </c>
      <c r="G378" t="s">
        <v>1428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276.69</v>
      </c>
      <c r="N378">
        <v>47</v>
      </c>
      <c r="O378">
        <v>348.63</v>
      </c>
      <c r="P378">
        <v>0</v>
      </c>
      <c r="Q378">
        <v>0</v>
      </c>
      <c r="R378">
        <v>0</v>
      </c>
      <c r="S378">
        <v>0</v>
      </c>
    </row>
    <row r="379" spans="1:19" x14ac:dyDescent="0.25">
      <c r="A379" t="s">
        <v>1286</v>
      </c>
      <c r="B379" t="str">
        <f>IF(ISERROR(VLOOKUP(Table7[[#This Row],[APPL_ID]],IO_Pre_14[APP_ID],1,FALSE)),"","Y")</f>
        <v>Y</v>
      </c>
      <c r="C379" s="58" t="str">
        <f>IF(ISERROR(VLOOKUP(Table7[[#This Row],[APPL_ID]],Sheet1!$C$2:$C$9,1,FALSE)),"","Y")</f>
        <v/>
      </c>
      <c r="D379" s="58" t="str">
        <f>IF(COUNTA(#REF!)&gt;0,"","Y")</f>
        <v/>
      </c>
      <c r="E379" t="s">
        <v>1531</v>
      </c>
      <c r="F379" t="s">
        <v>1532</v>
      </c>
      <c r="G379" t="s">
        <v>1285</v>
      </c>
      <c r="H379">
        <v>0</v>
      </c>
      <c r="I379">
        <v>0</v>
      </c>
      <c r="J379">
        <v>0</v>
      </c>
      <c r="K379">
        <v>14.63</v>
      </c>
      <c r="L379">
        <v>63.45</v>
      </c>
      <c r="M379">
        <v>151.12</v>
      </c>
      <c r="N379">
        <v>128.38</v>
      </c>
      <c r="O379">
        <v>0</v>
      </c>
      <c r="P379">
        <v>0</v>
      </c>
      <c r="Q379">
        <v>0</v>
      </c>
      <c r="R379">
        <v>0</v>
      </c>
      <c r="S379">
        <v>0</v>
      </c>
    </row>
    <row r="380" spans="1:19" x14ac:dyDescent="0.25">
      <c r="A380" t="s">
        <v>255</v>
      </c>
      <c r="B380" t="str">
        <f>IF(ISERROR(VLOOKUP(Table7[[#This Row],[APPL_ID]],IO_Pre_14[APP_ID],1,FALSE)),"","Y")</f>
        <v>Y</v>
      </c>
      <c r="C380" s="58" t="str">
        <f>IF(ISERROR(VLOOKUP(Table7[[#This Row],[APPL_ID]],Sheet1!$C$2:$C$9,1,FALSE)),"","Y")</f>
        <v/>
      </c>
      <c r="D380" s="58" t="str">
        <f>IF(COUNTA(#REF!)&gt;0,"","Y")</f>
        <v/>
      </c>
      <c r="E380" t="s">
        <v>1531</v>
      </c>
      <c r="F380" t="s">
        <v>1532</v>
      </c>
      <c r="G380" t="s">
        <v>249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</row>
    <row r="381" spans="1:19" x14ac:dyDescent="0.25">
      <c r="A381" t="s">
        <v>966</v>
      </c>
      <c r="B381" t="str">
        <f>IF(ISERROR(VLOOKUP(Table7[[#This Row],[APPL_ID]],IO_Pre_14[APP_ID],1,FALSE)),"","Y")</f>
        <v>Y</v>
      </c>
      <c r="C381" s="58" t="str">
        <f>IF(ISERROR(VLOOKUP(Table7[[#This Row],[APPL_ID]],Sheet1!$C$2:$C$9,1,FALSE)),"","Y")</f>
        <v/>
      </c>
      <c r="D381" s="58" t="str">
        <f>IF(COUNTA(#REF!)&gt;0,"","Y")</f>
        <v/>
      </c>
      <c r="E381" t="s">
        <v>1531</v>
      </c>
      <c r="F381" t="s">
        <v>1533</v>
      </c>
      <c r="G381" t="s">
        <v>967</v>
      </c>
      <c r="H381">
        <v>0</v>
      </c>
      <c r="I381">
        <v>0</v>
      </c>
      <c r="J381">
        <v>0</v>
      </c>
      <c r="K381">
        <v>21.111999999999998</v>
      </c>
      <c r="L381">
        <v>33.67</v>
      </c>
      <c r="M381">
        <v>46.12</v>
      </c>
      <c r="N381">
        <v>44.89</v>
      </c>
      <c r="O381">
        <v>0</v>
      </c>
      <c r="P381">
        <v>0</v>
      </c>
      <c r="Q381">
        <v>0</v>
      </c>
      <c r="R381">
        <v>0</v>
      </c>
      <c r="S381">
        <v>0</v>
      </c>
    </row>
    <row r="382" spans="1:19" x14ac:dyDescent="0.25">
      <c r="A382" t="s">
        <v>519</v>
      </c>
      <c r="B382" t="str">
        <f>IF(ISERROR(VLOOKUP(Table7[[#This Row],[APPL_ID]],IO_Pre_14[APP_ID],1,FALSE)),"","Y")</f>
        <v>Y</v>
      </c>
      <c r="C382" s="58" t="str">
        <f>IF(ISERROR(VLOOKUP(Table7[[#This Row],[APPL_ID]],Sheet1!$C$2:$C$9,1,FALSE)),"","Y")</f>
        <v/>
      </c>
      <c r="D382" s="58" t="str">
        <f>IF(COUNTA(#REF!)&gt;0,"","Y")</f>
        <v/>
      </c>
      <c r="E382" t="s">
        <v>1531</v>
      </c>
      <c r="F382" t="s">
        <v>1533</v>
      </c>
      <c r="G382" t="s">
        <v>520</v>
      </c>
      <c r="H382">
        <v>0</v>
      </c>
      <c r="I382">
        <v>0</v>
      </c>
      <c r="J382">
        <v>0</v>
      </c>
      <c r="K382">
        <v>0</v>
      </c>
      <c r="L382">
        <v>12.86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</row>
    <row r="383" spans="1:19" x14ac:dyDescent="0.25">
      <c r="A383" t="s">
        <v>287</v>
      </c>
      <c r="B383" t="str">
        <f>IF(ISERROR(VLOOKUP(Table7[[#This Row],[APPL_ID]],IO_Pre_14[APP_ID],1,FALSE)),"","Y")</f>
        <v>Y</v>
      </c>
      <c r="C383" s="58" t="str">
        <f>IF(ISERROR(VLOOKUP(Table7[[#This Row],[APPL_ID]],Sheet1!$C$2:$C$9,1,FALSE)),"","Y")</f>
        <v/>
      </c>
      <c r="D383" s="58" t="str">
        <f>IF(COUNTA(#REF!)&gt;0,"","Y")</f>
        <v/>
      </c>
      <c r="E383" t="s">
        <v>1531</v>
      </c>
      <c r="F383" t="s">
        <v>1532</v>
      </c>
      <c r="G383" t="s">
        <v>288</v>
      </c>
      <c r="H383">
        <v>0</v>
      </c>
      <c r="I383">
        <v>64.53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</row>
    <row r="384" spans="1:19" x14ac:dyDescent="0.25">
      <c r="A384" t="s">
        <v>282</v>
      </c>
      <c r="B384" t="str">
        <f>IF(ISERROR(VLOOKUP(Table7[[#This Row],[APPL_ID]],IO_Pre_14[APP_ID],1,FALSE)),"","Y")</f>
        <v>Y</v>
      </c>
      <c r="C384" s="58" t="str">
        <f>IF(ISERROR(VLOOKUP(Table7[[#This Row],[APPL_ID]],Sheet1!$C$2:$C$9,1,FALSE)),"","Y")</f>
        <v/>
      </c>
      <c r="D384" s="58" t="str">
        <f>IF(COUNTA(#REF!)&gt;0,"","Y")</f>
        <v/>
      </c>
      <c r="E384" t="s">
        <v>1531</v>
      </c>
      <c r="F384" t="s">
        <v>1532</v>
      </c>
      <c r="G384" t="s">
        <v>69</v>
      </c>
      <c r="H384">
        <v>0</v>
      </c>
      <c r="I384">
        <v>45.64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</row>
    <row r="385" spans="1:19" x14ac:dyDescent="0.25">
      <c r="A385" t="s">
        <v>265</v>
      </c>
      <c r="B385" t="str">
        <f>IF(ISERROR(VLOOKUP(Table7[[#This Row],[APPL_ID]],IO_Pre_14[APP_ID],1,FALSE)),"","Y")</f>
        <v>Y</v>
      </c>
      <c r="C385" s="58" t="str">
        <f>IF(ISERROR(VLOOKUP(Table7[[#This Row],[APPL_ID]],Sheet1!$C$2:$C$9,1,FALSE)),"","Y")</f>
        <v/>
      </c>
      <c r="D385" s="58" t="str">
        <f>IF(COUNTA(#REF!)&gt;0,"","Y")</f>
        <v/>
      </c>
      <c r="E385" t="s">
        <v>1531</v>
      </c>
      <c r="F385" t="s">
        <v>1532</v>
      </c>
      <c r="G385" t="s">
        <v>69</v>
      </c>
      <c r="H385">
        <v>0</v>
      </c>
      <c r="I385">
        <v>61.7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</row>
    <row r="386" spans="1:19" x14ac:dyDescent="0.25">
      <c r="A386" t="s">
        <v>591</v>
      </c>
      <c r="B386" t="str">
        <f>IF(ISERROR(VLOOKUP(Table7[[#This Row],[APPL_ID]],IO_Pre_14[APP_ID],1,FALSE)),"","Y")</f>
        <v>Y</v>
      </c>
      <c r="C386" s="58" t="str">
        <f>IF(ISERROR(VLOOKUP(Table7[[#This Row],[APPL_ID]],Sheet1!$C$2:$C$9,1,FALSE)),"","Y")</f>
        <v/>
      </c>
      <c r="D386" s="58" t="str">
        <f>IF(COUNTA(#REF!)&gt;0,"","Y")</f>
        <v/>
      </c>
      <c r="E386" t="s">
        <v>1531</v>
      </c>
      <c r="F386" t="s">
        <v>1532</v>
      </c>
      <c r="G386" t="s">
        <v>592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</row>
    <row r="387" spans="1:19" x14ac:dyDescent="0.25">
      <c r="A387" t="s">
        <v>614</v>
      </c>
      <c r="B387" t="str">
        <f>IF(ISERROR(VLOOKUP(Table7[[#This Row],[APPL_ID]],IO_Pre_14[APP_ID],1,FALSE)),"","Y")</f>
        <v>Y</v>
      </c>
      <c r="C387" s="58" t="str">
        <f>IF(ISERROR(VLOOKUP(Table7[[#This Row],[APPL_ID]],Sheet1!$C$2:$C$9,1,FALSE)),"","Y")</f>
        <v/>
      </c>
      <c r="D387" s="58" t="str">
        <f>IF(COUNTA(#REF!)&gt;0,"","Y")</f>
        <v/>
      </c>
      <c r="E387" t="s">
        <v>1531</v>
      </c>
      <c r="F387" t="s">
        <v>1532</v>
      </c>
      <c r="G387" t="s">
        <v>605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</row>
    <row r="388" spans="1:19" x14ac:dyDescent="0.25">
      <c r="A388" t="s">
        <v>615</v>
      </c>
      <c r="B388" t="str">
        <f>IF(ISERROR(VLOOKUP(Table7[[#This Row],[APPL_ID]],IO_Pre_14[APP_ID],1,FALSE)),"","Y")</f>
        <v>Y</v>
      </c>
      <c r="C388" s="58" t="str">
        <f>IF(ISERROR(VLOOKUP(Table7[[#This Row],[APPL_ID]],Sheet1!$C$2:$C$9,1,FALSE)),"","Y")</f>
        <v/>
      </c>
      <c r="D388" s="58" t="str">
        <f>IF(COUNTA(#REF!)&gt;0,"","Y")</f>
        <v/>
      </c>
      <c r="E388" t="s">
        <v>1531</v>
      </c>
      <c r="F388" t="s">
        <v>1532</v>
      </c>
      <c r="G388" t="s">
        <v>605</v>
      </c>
      <c r="H388">
        <v>39.75</v>
      </c>
      <c r="I388">
        <v>19.64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</row>
    <row r="389" spans="1:19" x14ac:dyDescent="0.25">
      <c r="A389" t="s">
        <v>616</v>
      </c>
      <c r="B389" t="str">
        <f>IF(ISERROR(VLOOKUP(Table7[[#This Row],[APPL_ID]],IO_Pre_14[APP_ID],1,FALSE)),"","Y")</f>
        <v>Y</v>
      </c>
      <c r="C389" s="58" t="str">
        <f>IF(ISERROR(VLOOKUP(Table7[[#This Row],[APPL_ID]],Sheet1!$C$2:$C$9,1,FALSE)),"","Y")</f>
        <v/>
      </c>
      <c r="D389" s="58" t="str">
        <f>IF(COUNTA(#REF!)&gt;0,"","Y")</f>
        <v/>
      </c>
      <c r="E389" t="s">
        <v>1531</v>
      </c>
      <c r="F389" t="s">
        <v>1532</v>
      </c>
      <c r="G389" t="s">
        <v>605</v>
      </c>
      <c r="H389">
        <v>33.770000000000003</v>
      </c>
      <c r="I389">
        <v>16.68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</row>
    <row r="390" spans="1:19" x14ac:dyDescent="0.25">
      <c r="A390" t="s">
        <v>617</v>
      </c>
      <c r="B390" t="str">
        <f>IF(ISERROR(VLOOKUP(Table7[[#This Row],[APPL_ID]],IO_Pre_14[APP_ID],1,FALSE)),"","Y")</f>
        <v>Y</v>
      </c>
      <c r="C390" s="58" t="str">
        <f>IF(ISERROR(VLOOKUP(Table7[[#This Row],[APPL_ID]],Sheet1!$C$2:$C$9,1,FALSE)),"","Y")</f>
        <v/>
      </c>
      <c r="D390" s="58" t="str">
        <f>IF(COUNTA(#REF!)&gt;0,"","Y")</f>
        <v/>
      </c>
      <c r="E390" t="s">
        <v>1531</v>
      </c>
      <c r="F390" t="s">
        <v>1532</v>
      </c>
      <c r="G390" t="s">
        <v>605</v>
      </c>
      <c r="H390">
        <v>27.01</v>
      </c>
      <c r="I390">
        <v>13.35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</row>
    <row r="391" spans="1:19" x14ac:dyDescent="0.25">
      <c r="A391" t="s">
        <v>618</v>
      </c>
      <c r="B391" t="str">
        <f>IF(ISERROR(VLOOKUP(Table7[[#This Row],[APPL_ID]],IO_Pre_14[APP_ID],1,FALSE)),"","Y")</f>
        <v>Y</v>
      </c>
      <c r="C391" s="58" t="str">
        <f>IF(ISERROR(VLOOKUP(Table7[[#This Row],[APPL_ID]],Sheet1!$C$2:$C$9,1,FALSE)),"","Y")</f>
        <v/>
      </c>
      <c r="D391" s="58" t="str">
        <f>IF(COUNTA(#REF!)&gt;0,"","Y")</f>
        <v/>
      </c>
      <c r="E391" t="s">
        <v>1531</v>
      </c>
      <c r="F391" t="s">
        <v>1532</v>
      </c>
      <c r="G391" t="s">
        <v>605</v>
      </c>
      <c r="H391">
        <v>37.630000000000003</v>
      </c>
      <c r="I391">
        <v>18.59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</row>
    <row r="392" spans="1:19" x14ac:dyDescent="0.25">
      <c r="A392" t="s">
        <v>619</v>
      </c>
      <c r="B392" t="str">
        <f>IF(ISERROR(VLOOKUP(Table7[[#This Row],[APPL_ID]],IO_Pre_14[APP_ID],1,FALSE)),"","Y")</f>
        <v>Y</v>
      </c>
      <c r="C392" s="58" t="str">
        <f>IF(ISERROR(VLOOKUP(Table7[[#This Row],[APPL_ID]],Sheet1!$C$2:$C$9,1,FALSE)),"","Y")</f>
        <v/>
      </c>
      <c r="D392" s="58" t="str">
        <f>IF(COUNTA(#REF!)&gt;0,"","Y")</f>
        <v/>
      </c>
      <c r="E392" t="s">
        <v>1531</v>
      </c>
      <c r="F392" t="s">
        <v>1532</v>
      </c>
      <c r="G392" t="s">
        <v>605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</row>
    <row r="393" spans="1:19" x14ac:dyDescent="0.25">
      <c r="A393" t="s">
        <v>620</v>
      </c>
      <c r="B393" t="str">
        <f>IF(ISERROR(VLOOKUP(Table7[[#This Row],[APPL_ID]],IO_Pre_14[APP_ID],1,FALSE)),"","Y")</f>
        <v>Y</v>
      </c>
      <c r="C393" s="58" t="str">
        <f>IF(ISERROR(VLOOKUP(Table7[[#This Row],[APPL_ID]],Sheet1!$C$2:$C$9,1,FALSE)),"","Y")</f>
        <v/>
      </c>
      <c r="D393" s="58" t="str">
        <f>IF(COUNTA(#REF!)&gt;0,"","Y")</f>
        <v/>
      </c>
      <c r="E393" t="s">
        <v>1531</v>
      </c>
      <c r="F393" t="s">
        <v>1532</v>
      </c>
      <c r="G393" t="s">
        <v>605</v>
      </c>
      <c r="H393">
        <v>32.06</v>
      </c>
      <c r="I393">
        <v>15.84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</row>
    <row r="394" spans="1:19" x14ac:dyDescent="0.25">
      <c r="A394" t="s">
        <v>621</v>
      </c>
      <c r="B394" t="str">
        <f>IF(ISERROR(VLOOKUP(Table7[[#This Row],[APPL_ID]],IO_Pre_14[APP_ID],1,FALSE)),"","Y")</f>
        <v>Y</v>
      </c>
      <c r="C394" s="58" t="str">
        <f>IF(ISERROR(VLOOKUP(Table7[[#This Row],[APPL_ID]],Sheet1!$C$2:$C$9,1,FALSE)),"","Y")</f>
        <v/>
      </c>
      <c r="D394" s="58" t="str">
        <f>IF(COUNTA(#REF!)&gt;0,"","Y")</f>
        <v/>
      </c>
      <c r="E394" t="s">
        <v>1531</v>
      </c>
      <c r="F394" t="s">
        <v>1532</v>
      </c>
      <c r="G394" t="s">
        <v>605</v>
      </c>
      <c r="H394">
        <v>17.07</v>
      </c>
      <c r="I394">
        <v>10.52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</row>
    <row r="395" spans="1:19" x14ac:dyDescent="0.25">
      <c r="A395" t="s">
        <v>622</v>
      </c>
      <c r="B395" t="str">
        <f>IF(ISERROR(VLOOKUP(Table7[[#This Row],[APPL_ID]],IO_Pre_14[APP_ID],1,FALSE)),"","Y")</f>
        <v>Y</v>
      </c>
      <c r="C395" s="58" t="str">
        <f>IF(ISERROR(VLOOKUP(Table7[[#This Row],[APPL_ID]],Sheet1!$C$2:$C$9,1,FALSE)),"","Y")</f>
        <v/>
      </c>
      <c r="D395" s="58" t="str">
        <f>IF(COUNTA(#REF!)&gt;0,"","Y")</f>
        <v/>
      </c>
      <c r="E395" t="s">
        <v>1531</v>
      </c>
      <c r="F395" t="s">
        <v>1532</v>
      </c>
      <c r="G395" t="s">
        <v>605</v>
      </c>
      <c r="H395">
        <v>80.33</v>
      </c>
      <c r="I395">
        <v>68.53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</row>
    <row r="396" spans="1:19" x14ac:dyDescent="0.25">
      <c r="A396" t="s">
        <v>623</v>
      </c>
      <c r="B396" t="str">
        <f>IF(ISERROR(VLOOKUP(Table7[[#This Row],[APPL_ID]],IO_Pre_14[APP_ID],1,FALSE)),"","Y")</f>
        <v>Y</v>
      </c>
      <c r="C396" s="58" t="str">
        <f>IF(ISERROR(VLOOKUP(Table7[[#This Row],[APPL_ID]],Sheet1!$C$2:$C$9,1,FALSE)),"","Y")</f>
        <v/>
      </c>
      <c r="D396" s="58" t="str">
        <f>IF(COUNTA(#REF!)&gt;0,"","Y")</f>
        <v/>
      </c>
      <c r="E396" t="s">
        <v>1531</v>
      </c>
      <c r="F396" t="s">
        <v>1532</v>
      </c>
      <c r="G396" t="s">
        <v>605</v>
      </c>
      <c r="H396">
        <v>18.84</v>
      </c>
      <c r="I396">
        <v>9.31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</row>
    <row r="397" spans="1:19" x14ac:dyDescent="0.25">
      <c r="A397" t="s">
        <v>624</v>
      </c>
      <c r="B397" t="str">
        <f>IF(ISERROR(VLOOKUP(Table7[[#This Row],[APPL_ID]],IO_Pre_14[APP_ID],1,FALSE)),"","Y")</f>
        <v>Y</v>
      </c>
      <c r="C397" s="58" t="str">
        <f>IF(ISERROR(VLOOKUP(Table7[[#This Row],[APPL_ID]],Sheet1!$C$2:$C$9,1,FALSE)),"","Y")</f>
        <v/>
      </c>
      <c r="D397" s="58" t="str">
        <f>IF(COUNTA(#REF!)&gt;0,"","Y")</f>
        <v/>
      </c>
      <c r="E397" t="s">
        <v>1531</v>
      </c>
      <c r="F397" t="s">
        <v>1532</v>
      </c>
      <c r="G397" t="s">
        <v>605</v>
      </c>
      <c r="H397">
        <v>38.67</v>
      </c>
      <c r="I397">
        <v>19.11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</row>
    <row r="398" spans="1:19" x14ac:dyDescent="0.25">
      <c r="A398" t="s">
        <v>625</v>
      </c>
      <c r="B398" t="str">
        <f>IF(ISERROR(VLOOKUP(Table7[[#This Row],[APPL_ID]],IO_Pre_14[APP_ID],1,FALSE)),"","Y")</f>
        <v>Y</v>
      </c>
      <c r="C398" s="58" t="str">
        <f>IF(ISERROR(VLOOKUP(Table7[[#This Row],[APPL_ID]],Sheet1!$C$2:$C$9,1,FALSE)),"","Y")</f>
        <v/>
      </c>
      <c r="D398" s="58" t="str">
        <f>IF(COUNTA(#REF!)&gt;0,"","Y")</f>
        <v/>
      </c>
      <c r="E398" t="s">
        <v>1531</v>
      </c>
      <c r="F398" t="s">
        <v>1532</v>
      </c>
      <c r="G398" t="s">
        <v>605</v>
      </c>
      <c r="H398">
        <v>213.37</v>
      </c>
      <c r="I398">
        <v>182.32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</row>
    <row r="399" spans="1:19" x14ac:dyDescent="0.25">
      <c r="A399" t="s">
        <v>626</v>
      </c>
      <c r="B399" t="str">
        <f>IF(ISERROR(VLOOKUP(Table7[[#This Row],[APPL_ID]],IO_Pre_14[APP_ID],1,FALSE)),"","Y")</f>
        <v>Y</v>
      </c>
      <c r="C399" s="58" t="str">
        <f>IF(ISERROR(VLOOKUP(Table7[[#This Row],[APPL_ID]],Sheet1!$C$2:$C$9,1,FALSE)),"","Y")</f>
        <v/>
      </c>
      <c r="D399" s="58" t="str">
        <f>IF(COUNTA(#REF!)&gt;0,"","Y")</f>
        <v/>
      </c>
      <c r="E399" t="s">
        <v>1531</v>
      </c>
      <c r="F399" t="s">
        <v>1532</v>
      </c>
      <c r="G399" t="s">
        <v>605</v>
      </c>
      <c r="H399">
        <v>20.37</v>
      </c>
      <c r="I399">
        <v>30.8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</row>
    <row r="400" spans="1:19" x14ac:dyDescent="0.25">
      <c r="A400" t="s">
        <v>627</v>
      </c>
      <c r="B400" t="str">
        <f>IF(ISERROR(VLOOKUP(Table7[[#This Row],[APPL_ID]],IO_Pre_14[APP_ID],1,FALSE)),"","Y")</f>
        <v>Y</v>
      </c>
      <c r="C400" s="58" t="str">
        <f>IF(ISERROR(VLOOKUP(Table7[[#This Row],[APPL_ID]],Sheet1!$C$2:$C$9,1,FALSE)),"","Y")</f>
        <v/>
      </c>
      <c r="D400" s="58" t="str">
        <f>IF(COUNTA(#REF!)&gt;0,"","Y")</f>
        <v/>
      </c>
      <c r="E400" t="s">
        <v>1531</v>
      </c>
      <c r="F400" t="s">
        <v>1532</v>
      </c>
      <c r="G400" t="s">
        <v>605</v>
      </c>
      <c r="H400">
        <v>38.67</v>
      </c>
      <c r="I400">
        <v>19.11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</row>
    <row r="401" spans="1:19" x14ac:dyDescent="0.25">
      <c r="A401" t="s">
        <v>628</v>
      </c>
      <c r="B401" t="str">
        <f>IF(ISERROR(VLOOKUP(Table7[[#This Row],[APPL_ID]],IO_Pre_14[APP_ID],1,FALSE)),"","Y")</f>
        <v>Y</v>
      </c>
      <c r="C401" s="58" t="str">
        <f>IF(ISERROR(VLOOKUP(Table7[[#This Row],[APPL_ID]],Sheet1!$C$2:$C$9,1,FALSE)),"","Y")</f>
        <v/>
      </c>
      <c r="D401" s="58" t="str">
        <f>IF(COUNTA(#REF!)&gt;0,"","Y")</f>
        <v/>
      </c>
      <c r="E401" t="s">
        <v>1531</v>
      </c>
      <c r="F401" t="s">
        <v>1532</v>
      </c>
      <c r="G401" t="s">
        <v>605</v>
      </c>
      <c r="H401">
        <v>24.74</v>
      </c>
      <c r="I401">
        <v>12.22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</row>
    <row r="402" spans="1:19" x14ac:dyDescent="0.25">
      <c r="A402" t="s">
        <v>629</v>
      </c>
      <c r="B402" t="str">
        <f>IF(ISERROR(VLOOKUP(Table7[[#This Row],[APPL_ID]],IO_Pre_14[APP_ID],1,FALSE)),"","Y")</f>
        <v>Y</v>
      </c>
      <c r="C402" s="58" t="str">
        <f>IF(ISERROR(VLOOKUP(Table7[[#This Row],[APPL_ID]],Sheet1!$C$2:$C$9,1,FALSE)),"","Y")</f>
        <v/>
      </c>
      <c r="D402" s="58" t="str">
        <f>IF(COUNTA(#REF!)&gt;0,"","Y")</f>
        <v/>
      </c>
      <c r="E402" t="s">
        <v>1531</v>
      </c>
      <c r="F402" t="s">
        <v>1532</v>
      </c>
      <c r="G402" t="s">
        <v>605</v>
      </c>
      <c r="H402">
        <v>149.12</v>
      </c>
      <c r="I402">
        <v>127.31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</row>
    <row r="403" spans="1:19" x14ac:dyDescent="0.25">
      <c r="A403" t="s">
        <v>630</v>
      </c>
      <c r="B403" t="str">
        <f>IF(ISERROR(VLOOKUP(Table7[[#This Row],[APPL_ID]],IO_Pre_14[APP_ID],1,FALSE)),"","Y")</f>
        <v>Y</v>
      </c>
      <c r="C403" s="58" t="str">
        <f>IF(ISERROR(VLOOKUP(Table7[[#This Row],[APPL_ID]],Sheet1!$C$2:$C$9,1,FALSE)),"","Y")</f>
        <v/>
      </c>
      <c r="D403" s="58" t="str">
        <f>IF(COUNTA(#REF!)&gt;0,"","Y")</f>
        <v/>
      </c>
      <c r="E403" t="s">
        <v>1531</v>
      </c>
      <c r="F403" t="s">
        <v>1532</v>
      </c>
      <c r="G403" t="s">
        <v>605</v>
      </c>
      <c r="H403">
        <v>27.05</v>
      </c>
      <c r="I403">
        <v>13.37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</row>
    <row r="404" spans="1:19" x14ac:dyDescent="0.25">
      <c r="A404" t="s">
        <v>631</v>
      </c>
      <c r="B404" t="str">
        <f>IF(ISERROR(VLOOKUP(Table7[[#This Row],[APPL_ID]],IO_Pre_14[APP_ID],1,FALSE)),"","Y")</f>
        <v>Y</v>
      </c>
      <c r="C404" s="58" t="str">
        <f>IF(ISERROR(VLOOKUP(Table7[[#This Row],[APPL_ID]],Sheet1!$C$2:$C$9,1,FALSE)),"","Y")</f>
        <v/>
      </c>
      <c r="D404" s="58" t="str">
        <f>IF(COUNTA(#REF!)&gt;0,"","Y")</f>
        <v/>
      </c>
      <c r="E404" t="s">
        <v>1531</v>
      </c>
      <c r="F404" t="s">
        <v>1532</v>
      </c>
      <c r="G404" t="s">
        <v>605</v>
      </c>
      <c r="H404">
        <v>23.37</v>
      </c>
      <c r="I404">
        <v>19.329999999999998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</row>
    <row r="405" spans="1:19" x14ac:dyDescent="0.25">
      <c r="A405" t="s">
        <v>632</v>
      </c>
      <c r="B405" t="str">
        <f>IF(ISERROR(VLOOKUP(Table7[[#This Row],[APPL_ID]],IO_Pre_14[APP_ID],1,FALSE)),"","Y")</f>
        <v>Y</v>
      </c>
      <c r="C405" s="58" t="str">
        <f>IF(ISERROR(VLOOKUP(Table7[[#This Row],[APPL_ID]],Sheet1!$C$2:$C$9,1,FALSE)),"","Y")</f>
        <v/>
      </c>
      <c r="D405" s="58" t="str">
        <f>IF(COUNTA(#REF!)&gt;0,"","Y")</f>
        <v/>
      </c>
      <c r="E405" t="s">
        <v>1531</v>
      </c>
      <c r="F405" t="s">
        <v>1532</v>
      </c>
      <c r="G405" t="s">
        <v>605</v>
      </c>
      <c r="H405">
        <v>30.45</v>
      </c>
      <c r="I405">
        <v>15.05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</row>
    <row r="406" spans="1:19" x14ac:dyDescent="0.25">
      <c r="A406" t="s">
        <v>633</v>
      </c>
      <c r="B406" t="str">
        <f>IF(ISERROR(VLOOKUP(Table7[[#This Row],[APPL_ID]],IO_Pre_14[APP_ID],1,FALSE)),"","Y")</f>
        <v>Y</v>
      </c>
      <c r="C406" s="58" t="str">
        <f>IF(ISERROR(VLOOKUP(Table7[[#This Row],[APPL_ID]],Sheet1!$C$2:$C$9,1,FALSE)),"","Y")</f>
        <v/>
      </c>
      <c r="D406" s="58" t="str">
        <f>IF(COUNTA(#REF!)&gt;0,"","Y")</f>
        <v/>
      </c>
      <c r="E406" t="s">
        <v>1531</v>
      </c>
      <c r="F406" t="s">
        <v>1532</v>
      </c>
      <c r="G406" t="s">
        <v>605</v>
      </c>
      <c r="H406">
        <v>451.54</v>
      </c>
      <c r="I406">
        <v>435.53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</row>
    <row r="407" spans="1:19" x14ac:dyDescent="0.25">
      <c r="A407" t="s">
        <v>634</v>
      </c>
      <c r="B407" t="str">
        <f>IF(ISERROR(VLOOKUP(Table7[[#This Row],[APPL_ID]],IO_Pre_14[APP_ID],1,FALSE)),"","Y")</f>
        <v>Y</v>
      </c>
      <c r="C407" s="58" t="str">
        <f>IF(ISERROR(VLOOKUP(Table7[[#This Row],[APPL_ID]],Sheet1!$C$2:$C$9,1,FALSE)),"","Y")</f>
        <v/>
      </c>
      <c r="D407" s="58" t="str">
        <f>IF(COUNTA(#REF!)&gt;0,"","Y")</f>
        <v/>
      </c>
      <c r="E407" t="s">
        <v>1531</v>
      </c>
      <c r="F407" t="s">
        <v>1532</v>
      </c>
      <c r="G407" t="s">
        <v>605</v>
      </c>
      <c r="H407">
        <v>159.53</v>
      </c>
      <c r="I407">
        <v>136.25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</row>
    <row r="408" spans="1:19" x14ac:dyDescent="0.25">
      <c r="A408" t="s">
        <v>635</v>
      </c>
      <c r="B408" t="str">
        <f>IF(ISERROR(VLOOKUP(Table7[[#This Row],[APPL_ID]],IO_Pre_14[APP_ID],1,FALSE)),"","Y")</f>
        <v>Y</v>
      </c>
      <c r="C408" s="58" t="str">
        <f>IF(ISERROR(VLOOKUP(Table7[[#This Row],[APPL_ID]],Sheet1!$C$2:$C$9,1,FALSE)),"","Y")</f>
        <v/>
      </c>
      <c r="D408" s="58" t="str">
        <f>IF(COUNTA(#REF!)&gt;0,"","Y")</f>
        <v/>
      </c>
      <c r="E408" t="s">
        <v>1531</v>
      </c>
      <c r="F408" t="s">
        <v>1532</v>
      </c>
      <c r="G408" t="s">
        <v>605</v>
      </c>
      <c r="H408">
        <v>141.74</v>
      </c>
      <c r="I408">
        <v>121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</row>
    <row r="409" spans="1:19" x14ac:dyDescent="0.25">
      <c r="A409" t="s">
        <v>636</v>
      </c>
      <c r="B409" t="str">
        <f>IF(ISERROR(VLOOKUP(Table7[[#This Row],[APPL_ID]],IO_Pre_14[APP_ID],1,FALSE)),"","Y")</f>
        <v>Y</v>
      </c>
      <c r="C409" s="58" t="str">
        <f>IF(ISERROR(VLOOKUP(Table7[[#This Row],[APPL_ID]],Sheet1!$C$2:$C$9,1,FALSE)),"","Y")</f>
        <v/>
      </c>
      <c r="D409" s="58" t="str">
        <f>IF(COUNTA(#REF!)&gt;0,"","Y")</f>
        <v/>
      </c>
      <c r="E409" t="s">
        <v>1531</v>
      </c>
      <c r="F409" t="s">
        <v>1532</v>
      </c>
      <c r="G409" t="s">
        <v>605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</row>
    <row r="410" spans="1:19" x14ac:dyDescent="0.25">
      <c r="A410" t="s">
        <v>637</v>
      </c>
      <c r="B410" t="str">
        <f>IF(ISERROR(VLOOKUP(Table7[[#This Row],[APPL_ID]],IO_Pre_14[APP_ID],1,FALSE)),"","Y")</f>
        <v>Y</v>
      </c>
      <c r="C410" s="58" t="str">
        <f>IF(ISERROR(VLOOKUP(Table7[[#This Row],[APPL_ID]],Sheet1!$C$2:$C$9,1,FALSE)),"","Y")</f>
        <v/>
      </c>
      <c r="D410" s="58" t="str">
        <f>IF(COUNTA(#REF!)&gt;0,"","Y")</f>
        <v/>
      </c>
      <c r="E410" t="s">
        <v>1531</v>
      </c>
      <c r="F410" t="s">
        <v>1532</v>
      </c>
      <c r="G410" t="s">
        <v>605</v>
      </c>
      <c r="H410">
        <v>34.6</v>
      </c>
      <c r="I410">
        <v>17.100000000000001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</row>
    <row r="411" spans="1:19" x14ac:dyDescent="0.25">
      <c r="A411" t="s">
        <v>638</v>
      </c>
      <c r="B411" t="str">
        <f>IF(ISERROR(VLOOKUP(Table7[[#This Row],[APPL_ID]],IO_Pre_14[APP_ID],1,FALSE)),"","Y")</f>
        <v>Y</v>
      </c>
      <c r="C411" s="58" t="str">
        <f>IF(ISERROR(VLOOKUP(Table7[[#This Row],[APPL_ID]],Sheet1!$C$2:$C$9,1,FALSE)),"","Y")</f>
        <v/>
      </c>
      <c r="D411" s="58" t="str">
        <f>IF(COUNTA(#REF!)&gt;0,"","Y")</f>
        <v/>
      </c>
      <c r="E411" t="s">
        <v>1531</v>
      </c>
      <c r="F411" t="s">
        <v>1532</v>
      </c>
      <c r="G411" t="s">
        <v>605</v>
      </c>
      <c r="H411">
        <v>49.74</v>
      </c>
      <c r="I411">
        <v>24.58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</row>
    <row r="412" spans="1:19" x14ac:dyDescent="0.25">
      <c r="A412" t="s">
        <v>639</v>
      </c>
      <c r="B412" t="str">
        <f>IF(ISERROR(VLOOKUP(Table7[[#This Row],[APPL_ID]],IO_Pre_14[APP_ID],1,FALSE)),"","Y")</f>
        <v>Y</v>
      </c>
      <c r="C412" s="58" t="str">
        <f>IF(ISERROR(VLOOKUP(Table7[[#This Row],[APPL_ID]],Sheet1!$C$2:$C$9,1,FALSE)),"","Y")</f>
        <v/>
      </c>
      <c r="D412" s="58" t="str">
        <f>IF(COUNTA(#REF!)&gt;0,"","Y")</f>
        <v/>
      </c>
      <c r="E412" t="s">
        <v>1531</v>
      </c>
      <c r="F412" t="s">
        <v>1532</v>
      </c>
      <c r="G412" t="s">
        <v>605</v>
      </c>
      <c r="H412">
        <v>96.99</v>
      </c>
      <c r="I412">
        <v>82.83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</row>
    <row r="413" spans="1:19" x14ac:dyDescent="0.25">
      <c r="A413" t="s">
        <v>640</v>
      </c>
      <c r="B413" t="str">
        <f>IF(ISERROR(VLOOKUP(Table7[[#This Row],[APPL_ID]],IO_Pre_14[APP_ID],1,FALSE)),"","Y")</f>
        <v>Y</v>
      </c>
      <c r="C413" s="58" t="str">
        <f>IF(ISERROR(VLOOKUP(Table7[[#This Row],[APPL_ID]],Sheet1!$C$2:$C$9,1,FALSE)),"","Y")</f>
        <v/>
      </c>
      <c r="D413" s="58" t="str">
        <f>IF(COUNTA(#REF!)&gt;0,"","Y")</f>
        <v/>
      </c>
      <c r="E413" t="s">
        <v>1531</v>
      </c>
      <c r="F413" t="s">
        <v>1532</v>
      </c>
      <c r="G413" t="s">
        <v>605</v>
      </c>
      <c r="H413">
        <v>46.87</v>
      </c>
      <c r="I413">
        <v>23.16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</row>
    <row r="414" spans="1:19" x14ac:dyDescent="0.25">
      <c r="A414" t="s">
        <v>641</v>
      </c>
      <c r="B414" t="str">
        <f>IF(ISERROR(VLOOKUP(Table7[[#This Row],[APPL_ID]],IO_Pre_14[APP_ID],1,FALSE)),"","Y")</f>
        <v>Y</v>
      </c>
      <c r="C414" s="58" t="str">
        <f>IF(ISERROR(VLOOKUP(Table7[[#This Row],[APPL_ID]],Sheet1!$C$2:$C$9,1,FALSE)),"","Y")</f>
        <v/>
      </c>
      <c r="D414" s="58" t="str">
        <f>IF(COUNTA(#REF!)&gt;0,"","Y")</f>
        <v/>
      </c>
      <c r="E414" t="s">
        <v>1531</v>
      </c>
      <c r="F414" t="s">
        <v>1532</v>
      </c>
      <c r="G414" t="s">
        <v>605</v>
      </c>
      <c r="H414">
        <v>149.81</v>
      </c>
      <c r="I414">
        <v>127.9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</row>
    <row r="415" spans="1:19" x14ac:dyDescent="0.25">
      <c r="A415" t="s">
        <v>642</v>
      </c>
      <c r="B415" t="str">
        <f>IF(ISERROR(VLOOKUP(Table7[[#This Row],[APPL_ID]],IO_Pre_14[APP_ID],1,FALSE)),"","Y")</f>
        <v>Y</v>
      </c>
      <c r="C415" s="58" t="str">
        <f>IF(ISERROR(VLOOKUP(Table7[[#This Row],[APPL_ID]],Sheet1!$C$2:$C$9,1,FALSE)),"","Y")</f>
        <v/>
      </c>
      <c r="D415" s="58" t="str">
        <f>IF(COUNTA(#REF!)&gt;0,"","Y")</f>
        <v/>
      </c>
      <c r="E415" t="s">
        <v>1531</v>
      </c>
      <c r="F415" t="s">
        <v>1532</v>
      </c>
      <c r="G415" t="s">
        <v>605</v>
      </c>
      <c r="H415">
        <v>105.21</v>
      </c>
      <c r="I415">
        <v>89.93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</row>
    <row r="416" spans="1:19" x14ac:dyDescent="0.25">
      <c r="A416" t="s">
        <v>643</v>
      </c>
      <c r="B416" t="str">
        <f>IF(ISERROR(VLOOKUP(Table7[[#This Row],[APPL_ID]],IO_Pre_14[APP_ID],1,FALSE)),"","Y")</f>
        <v>Y</v>
      </c>
      <c r="C416" s="58" t="str">
        <f>IF(ISERROR(VLOOKUP(Table7[[#This Row],[APPL_ID]],Sheet1!$C$2:$C$9,1,FALSE)),"","Y")</f>
        <v/>
      </c>
      <c r="D416" s="58" t="str">
        <f>IF(COUNTA(#REF!)&gt;0,"","Y")</f>
        <v/>
      </c>
      <c r="E416" t="s">
        <v>1531</v>
      </c>
      <c r="F416" t="s">
        <v>1532</v>
      </c>
      <c r="G416" t="s">
        <v>605</v>
      </c>
      <c r="H416">
        <v>123.24</v>
      </c>
      <c r="I416">
        <v>105.21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</row>
    <row r="417" spans="1:19" x14ac:dyDescent="0.25">
      <c r="A417" t="s">
        <v>644</v>
      </c>
      <c r="B417" t="str">
        <f>IF(ISERROR(VLOOKUP(Table7[[#This Row],[APPL_ID]],IO_Pre_14[APP_ID],1,FALSE)),"","Y")</f>
        <v>Y</v>
      </c>
      <c r="C417" s="58" t="str">
        <f>IF(ISERROR(VLOOKUP(Table7[[#This Row],[APPL_ID]],Sheet1!$C$2:$C$9,1,FALSE)),"","Y")</f>
        <v/>
      </c>
      <c r="D417" s="58" t="str">
        <f>IF(COUNTA(#REF!)&gt;0,"","Y")</f>
        <v/>
      </c>
      <c r="E417" t="s">
        <v>1531</v>
      </c>
      <c r="F417" t="s">
        <v>1532</v>
      </c>
      <c r="G417" t="s">
        <v>605</v>
      </c>
      <c r="H417">
        <v>29.92</v>
      </c>
      <c r="I417">
        <v>14.79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</row>
    <row r="418" spans="1:19" x14ac:dyDescent="0.25">
      <c r="A418" t="s">
        <v>645</v>
      </c>
      <c r="B418" t="str">
        <f>IF(ISERROR(VLOOKUP(Table7[[#This Row],[APPL_ID]],IO_Pre_14[APP_ID],1,FALSE)),"","Y")</f>
        <v>Y</v>
      </c>
      <c r="C418" s="58" t="str">
        <f>IF(ISERROR(VLOOKUP(Table7[[#This Row],[APPL_ID]],Sheet1!$C$2:$C$9,1,FALSE)),"","Y")</f>
        <v/>
      </c>
      <c r="D418" s="58" t="str">
        <f>IF(COUNTA(#REF!)&gt;0,"","Y")</f>
        <v/>
      </c>
      <c r="E418" t="s">
        <v>1531</v>
      </c>
      <c r="F418" t="s">
        <v>1532</v>
      </c>
      <c r="G418" t="s">
        <v>605</v>
      </c>
      <c r="H418">
        <v>99.15</v>
      </c>
      <c r="I418">
        <v>88.52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</row>
    <row r="419" spans="1:19" x14ac:dyDescent="0.25">
      <c r="A419" t="s">
        <v>646</v>
      </c>
      <c r="B419" t="str">
        <f>IF(ISERROR(VLOOKUP(Table7[[#This Row],[APPL_ID]],IO_Pre_14[APP_ID],1,FALSE)),"","Y")</f>
        <v>Y</v>
      </c>
      <c r="C419" s="58" t="str">
        <f>IF(ISERROR(VLOOKUP(Table7[[#This Row],[APPL_ID]],Sheet1!$C$2:$C$9,1,FALSE)),"","Y")</f>
        <v/>
      </c>
      <c r="D419" s="58" t="str">
        <f>IF(COUNTA(#REF!)&gt;0,"","Y")</f>
        <v/>
      </c>
      <c r="E419" t="s">
        <v>1531</v>
      </c>
      <c r="F419" t="s">
        <v>1532</v>
      </c>
      <c r="G419" t="s">
        <v>605</v>
      </c>
      <c r="H419">
        <v>95.62</v>
      </c>
      <c r="I419">
        <v>81.650000000000006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</row>
    <row r="420" spans="1:19" x14ac:dyDescent="0.25">
      <c r="A420" t="s">
        <v>647</v>
      </c>
      <c r="B420" t="str">
        <f>IF(ISERROR(VLOOKUP(Table7[[#This Row],[APPL_ID]],IO_Pre_14[APP_ID],1,FALSE)),"","Y")</f>
        <v>Y</v>
      </c>
      <c r="C420" s="58" t="str">
        <f>IF(ISERROR(VLOOKUP(Table7[[#This Row],[APPL_ID]],Sheet1!$C$2:$C$9,1,FALSE)),"","Y")</f>
        <v/>
      </c>
      <c r="D420" s="58" t="str">
        <f>IF(COUNTA(#REF!)&gt;0,"","Y")</f>
        <v/>
      </c>
      <c r="E420" t="s">
        <v>1531</v>
      </c>
      <c r="F420" t="s">
        <v>1532</v>
      </c>
      <c r="G420" t="s">
        <v>605</v>
      </c>
      <c r="H420">
        <v>146.01</v>
      </c>
      <c r="I420">
        <v>124.76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</row>
    <row r="421" spans="1:19" x14ac:dyDescent="0.25">
      <c r="A421" t="s">
        <v>648</v>
      </c>
      <c r="B421" t="str">
        <f>IF(ISERROR(VLOOKUP(Table7[[#This Row],[APPL_ID]],IO_Pre_14[APP_ID],1,FALSE)),"","Y")</f>
        <v>Y</v>
      </c>
      <c r="C421" s="58" t="str">
        <f>IF(ISERROR(VLOOKUP(Table7[[#This Row],[APPL_ID]],Sheet1!$C$2:$C$9,1,FALSE)),"","Y")</f>
        <v/>
      </c>
      <c r="D421" s="58" t="str">
        <f>IF(COUNTA(#REF!)&gt;0,"","Y")</f>
        <v/>
      </c>
      <c r="E421" t="s">
        <v>1531</v>
      </c>
      <c r="F421" t="s">
        <v>1532</v>
      </c>
      <c r="G421" t="s">
        <v>605</v>
      </c>
      <c r="H421">
        <v>130.69</v>
      </c>
      <c r="I421">
        <v>111.62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</row>
    <row r="422" spans="1:19" x14ac:dyDescent="0.25">
      <c r="A422" t="s">
        <v>649</v>
      </c>
      <c r="B422" t="str">
        <f>IF(ISERROR(VLOOKUP(Table7[[#This Row],[APPL_ID]],IO_Pre_14[APP_ID],1,FALSE)),"","Y")</f>
        <v>Y</v>
      </c>
      <c r="C422" s="58" t="str">
        <f>IF(ISERROR(VLOOKUP(Table7[[#This Row],[APPL_ID]],Sheet1!$C$2:$C$9,1,FALSE)),"","Y")</f>
        <v/>
      </c>
      <c r="D422" s="58" t="str">
        <f>IF(COUNTA(#REF!)&gt;0,"","Y")</f>
        <v/>
      </c>
      <c r="E422" t="s">
        <v>1531</v>
      </c>
      <c r="F422" t="s">
        <v>1532</v>
      </c>
      <c r="G422" t="s">
        <v>605</v>
      </c>
      <c r="H422">
        <v>38.97</v>
      </c>
      <c r="I422">
        <v>19.260000000000002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</row>
    <row r="423" spans="1:19" x14ac:dyDescent="0.25">
      <c r="A423" t="s">
        <v>691</v>
      </c>
      <c r="B423" t="str">
        <f>IF(ISERROR(VLOOKUP(Table7[[#This Row],[APPL_ID]],IO_Pre_14[APP_ID],1,FALSE)),"","Y")</f>
        <v>Y</v>
      </c>
      <c r="C423" s="58" t="str">
        <f>IF(ISERROR(VLOOKUP(Table7[[#This Row],[APPL_ID]],Sheet1!$C$2:$C$9,1,FALSE)),"","Y")</f>
        <v/>
      </c>
      <c r="D423" s="58" t="str">
        <f>IF(COUNTA(#REF!)&gt;0,"","Y")</f>
        <v/>
      </c>
      <c r="E423" t="s">
        <v>1531</v>
      </c>
      <c r="F423" t="s">
        <v>1533</v>
      </c>
      <c r="G423" t="s">
        <v>692</v>
      </c>
      <c r="H423">
        <v>53.5</v>
      </c>
      <c r="I423">
        <v>0</v>
      </c>
      <c r="J423">
        <v>14.66</v>
      </c>
      <c r="K423">
        <v>47.726999999999997</v>
      </c>
      <c r="L423">
        <v>190.90899999999999</v>
      </c>
      <c r="M423">
        <v>230.68</v>
      </c>
      <c r="N423">
        <v>246.59100000000001</v>
      </c>
      <c r="O423">
        <v>198.864</v>
      </c>
      <c r="P423">
        <v>0</v>
      </c>
      <c r="Q423">
        <v>0</v>
      </c>
      <c r="R423">
        <v>0</v>
      </c>
      <c r="S423">
        <v>0</v>
      </c>
    </row>
    <row r="424" spans="1:19" x14ac:dyDescent="0.25">
      <c r="A424" t="s">
        <v>650</v>
      </c>
      <c r="B424" t="str">
        <f>IF(ISERROR(VLOOKUP(Table7[[#This Row],[APPL_ID]],IO_Pre_14[APP_ID],1,FALSE)),"","Y")</f>
        <v>Y</v>
      </c>
      <c r="C424" s="58" t="str">
        <f>IF(ISERROR(VLOOKUP(Table7[[#This Row],[APPL_ID]],Sheet1!$C$2:$C$9,1,FALSE)),"","Y")</f>
        <v/>
      </c>
      <c r="D424" s="58" t="str">
        <f>IF(COUNTA(#REF!)&gt;0,"","Y")</f>
        <v/>
      </c>
      <c r="E424" t="s">
        <v>1531</v>
      </c>
      <c r="F424" t="s">
        <v>1532</v>
      </c>
      <c r="G424" t="s">
        <v>605</v>
      </c>
      <c r="H424">
        <v>48.03</v>
      </c>
      <c r="I424">
        <v>23.73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</row>
    <row r="425" spans="1:19" x14ac:dyDescent="0.25">
      <c r="A425" t="s">
        <v>651</v>
      </c>
      <c r="B425" t="str">
        <f>IF(ISERROR(VLOOKUP(Table7[[#This Row],[APPL_ID]],IO_Pre_14[APP_ID],1,FALSE)),"","Y")</f>
        <v>Y</v>
      </c>
      <c r="C425" s="58" t="str">
        <f>IF(ISERROR(VLOOKUP(Table7[[#This Row],[APPL_ID]],Sheet1!$C$2:$C$9,1,FALSE)),"","Y")</f>
        <v/>
      </c>
      <c r="D425" s="58" t="str">
        <f>IF(COUNTA(#REF!)&gt;0,"","Y")</f>
        <v/>
      </c>
      <c r="E425" t="s">
        <v>1531</v>
      </c>
      <c r="F425" t="s">
        <v>1532</v>
      </c>
      <c r="G425" t="s">
        <v>605</v>
      </c>
      <c r="H425">
        <v>133.57</v>
      </c>
      <c r="I425">
        <v>114.06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</row>
    <row r="426" spans="1:19" x14ac:dyDescent="0.25">
      <c r="A426" t="s">
        <v>652</v>
      </c>
      <c r="B426" t="str">
        <f>IF(ISERROR(VLOOKUP(Table7[[#This Row],[APPL_ID]],IO_Pre_14[APP_ID],1,FALSE)),"","Y")</f>
        <v>Y</v>
      </c>
      <c r="C426" s="58" t="str">
        <f>IF(ISERROR(VLOOKUP(Table7[[#This Row],[APPL_ID]],Sheet1!$C$2:$C$9,1,FALSE)),"","Y")</f>
        <v/>
      </c>
      <c r="D426" s="58" t="str">
        <f>IF(COUNTA(#REF!)&gt;0,"","Y")</f>
        <v/>
      </c>
      <c r="E426" t="s">
        <v>1531</v>
      </c>
      <c r="F426" t="s">
        <v>1532</v>
      </c>
      <c r="G426" t="s">
        <v>605</v>
      </c>
      <c r="H426">
        <v>435.27</v>
      </c>
      <c r="I426">
        <v>371.6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</row>
    <row r="427" spans="1:19" x14ac:dyDescent="0.25">
      <c r="A427" t="s">
        <v>1035</v>
      </c>
      <c r="B427" t="str">
        <f>IF(ISERROR(VLOOKUP(Table7[[#This Row],[APPL_ID]],IO_Pre_14[APP_ID],1,FALSE)),"","Y")</f>
        <v>Y</v>
      </c>
      <c r="C427" s="58" t="str">
        <f>IF(ISERROR(VLOOKUP(Table7[[#This Row],[APPL_ID]],Sheet1!$C$2:$C$9,1,FALSE)),"","Y")</f>
        <v/>
      </c>
      <c r="D427" s="58" t="str">
        <f>IF(COUNTA(#REF!)&gt;0,"","Y")</f>
        <v/>
      </c>
      <c r="E427" t="s">
        <v>1531</v>
      </c>
      <c r="F427" t="s">
        <v>1533</v>
      </c>
      <c r="G427" t="s">
        <v>1036</v>
      </c>
      <c r="H427">
        <v>0.01</v>
      </c>
      <c r="I427">
        <v>0.01</v>
      </c>
      <c r="J427">
        <v>0.01</v>
      </c>
      <c r="K427">
        <v>39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</row>
    <row r="428" spans="1:19" x14ac:dyDescent="0.25">
      <c r="A428" t="s">
        <v>67</v>
      </c>
      <c r="B428" t="str">
        <f>IF(ISERROR(VLOOKUP(Table7[[#This Row],[APPL_ID]],IO_Pre_14[APP_ID],1,FALSE)),"","Y")</f>
        <v>Y</v>
      </c>
      <c r="C428" s="58" t="str">
        <f>IF(ISERROR(VLOOKUP(Table7[[#This Row],[APPL_ID]],Sheet1!$C$2:$C$9,1,FALSE)),"","Y")</f>
        <v/>
      </c>
      <c r="D428" s="58" t="str">
        <f>IF(COUNTA(#REF!)&gt;0,"","Y")</f>
        <v/>
      </c>
      <c r="E428" t="s">
        <v>1531</v>
      </c>
      <c r="F428" t="s">
        <v>1532</v>
      </c>
      <c r="G428" t="s">
        <v>57</v>
      </c>
      <c r="H428">
        <v>0</v>
      </c>
      <c r="I428">
        <v>0</v>
      </c>
      <c r="J428">
        <v>0</v>
      </c>
      <c r="K428">
        <v>147.94</v>
      </c>
      <c r="L428">
        <v>201.1</v>
      </c>
      <c r="M428">
        <v>282.13</v>
      </c>
      <c r="N428">
        <v>278.29700000000003</v>
      </c>
      <c r="O428">
        <v>237.983</v>
      </c>
      <c r="P428">
        <v>0</v>
      </c>
      <c r="Q428">
        <v>0</v>
      </c>
      <c r="R428">
        <v>0</v>
      </c>
      <c r="S428">
        <v>0</v>
      </c>
    </row>
    <row r="429" spans="1:19" x14ac:dyDescent="0.25">
      <c r="A429" t="s">
        <v>70</v>
      </c>
      <c r="B429" t="str">
        <f>IF(ISERROR(VLOOKUP(Table7[[#This Row],[APPL_ID]],IO_Pre_14[APP_ID],1,FALSE)),"","Y")</f>
        <v>Y</v>
      </c>
      <c r="C429" s="58" t="str">
        <f>IF(ISERROR(VLOOKUP(Table7[[#This Row],[APPL_ID]],Sheet1!$C$2:$C$9,1,FALSE)),"","Y")</f>
        <v/>
      </c>
      <c r="D429" s="58" t="str">
        <f>IF(COUNTA(#REF!)&gt;0,"","Y")</f>
        <v/>
      </c>
      <c r="E429" t="s">
        <v>1531</v>
      </c>
      <c r="F429" t="s">
        <v>1532</v>
      </c>
      <c r="G429" t="s">
        <v>57</v>
      </c>
      <c r="H429">
        <v>0</v>
      </c>
      <c r="I429">
        <v>0</v>
      </c>
      <c r="J429">
        <v>10.25</v>
      </c>
      <c r="K429">
        <v>77.760000000000005</v>
      </c>
      <c r="L429">
        <v>113.39</v>
      </c>
      <c r="M429">
        <v>131.77000000000001</v>
      </c>
      <c r="N429">
        <v>135.77199999999999</v>
      </c>
      <c r="O429">
        <v>120.702</v>
      </c>
      <c r="P429">
        <v>0</v>
      </c>
      <c r="Q429">
        <v>0</v>
      </c>
      <c r="R429">
        <v>0</v>
      </c>
      <c r="S429">
        <v>0</v>
      </c>
    </row>
    <row r="430" spans="1:19" x14ac:dyDescent="0.25">
      <c r="A430" t="s">
        <v>74</v>
      </c>
      <c r="B430" t="str">
        <f>IF(ISERROR(VLOOKUP(Table7[[#This Row],[APPL_ID]],IO_Pre_14[APP_ID],1,FALSE)),"","Y")</f>
        <v>Y</v>
      </c>
      <c r="C430" s="58" t="str">
        <f>IF(ISERROR(VLOOKUP(Table7[[#This Row],[APPL_ID]],Sheet1!$C$2:$C$9,1,FALSE)),"","Y")</f>
        <v/>
      </c>
      <c r="D430" s="58" t="str">
        <f>IF(COUNTA(#REF!)&gt;0,"","Y")</f>
        <v/>
      </c>
      <c r="E430" t="s">
        <v>1531</v>
      </c>
      <c r="F430" t="s">
        <v>1532</v>
      </c>
      <c r="G430" t="s">
        <v>57</v>
      </c>
      <c r="H430">
        <v>0</v>
      </c>
      <c r="I430">
        <v>0</v>
      </c>
      <c r="J430">
        <v>14.34</v>
      </c>
      <c r="K430">
        <v>84.98</v>
      </c>
      <c r="L430">
        <v>149.63</v>
      </c>
      <c r="M430">
        <v>173.85</v>
      </c>
      <c r="N430">
        <v>179.12</v>
      </c>
      <c r="O430">
        <v>160.774</v>
      </c>
      <c r="P430">
        <v>0</v>
      </c>
      <c r="Q430">
        <v>0</v>
      </c>
      <c r="R430">
        <v>0</v>
      </c>
      <c r="S430">
        <v>0</v>
      </c>
    </row>
    <row r="431" spans="1:19" x14ac:dyDescent="0.25">
      <c r="A431" t="s">
        <v>71</v>
      </c>
      <c r="B431" t="str">
        <f>IF(ISERROR(VLOOKUP(Table7[[#This Row],[APPL_ID]],IO_Pre_14[APP_ID],1,FALSE)),"","Y")</f>
        <v>Y</v>
      </c>
      <c r="C431" s="58" t="str">
        <f>IF(ISERROR(VLOOKUP(Table7[[#This Row],[APPL_ID]],Sheet1!$C$2:$C$9,1,FALSE)),"","Y")</f>
        <v/>
      </c>
      <c r="D431" s="58" t="str">
        <f>IF(COUNTA(#REF!)&gt;0,"","Y")</f>
        <v/>
      </c>
      <c r="E431" t="s">
        <v>1531</v>
      </c>
      <c r="F431" t="s">
        <v>1532</v>
      </c>
      <c r="G431" t="s">
        <v>57</v>
      </c>
      <c r="H431">
        <v>0</v>
      </c>
      <c r="I431">
        <v>0</v>
      </c>
      <c r="J431">
        <v>5.55</v>
      </c>
      <c r="K431">
        <v>30</v>
      </c>
      <c r="L431">
        <v>75.739999999999995</v>
      </c>
      <c r="M431">
        <v>130.86000000000001</v>
      </c>
      <c r="N431">
        <v>119.146</v>
      </c>
      <c r="O431">
        <v>55.036999999999999</v>
      </c>
      <c r="P431">
        <v>0</v>
      </c>
      <c r="Q431">
        <v>0</v>
      </c>
      <c r="R431">
        <v>0</v>
      </c>
      <c r="S431">
        <v>0</v>
      </c>
    </row>
    <row r="432" spans="1:19" x14ac:dyDescent="0.25">
      <c r="A432" t="s">
        <v>1049</v>
      </c>
      <c r="B432" t="str">
        <f>IF(ISERROR(VLOOKUP(Table7[[#This Row],[APPL_ID]],IO_Pre_14[APP_ID],1,FALSE)),"","Y")</f>
        <v>Y</v>
      </c>
      <c r="C432" s="58" t="str">
        <f>IF(ISERROR(VLOOKUP(Table7[[#This Row],[APPL_ID]],Sheet1!$C$2:$C$9,1,FALSE)),"","Y")</f>
        <v/>
      </c>
      <c r="D432" s="58" t="str">
        <f>IF(COUNTA(#REF!)&gt;0,"","Y")</f>
        <v/>
      </c>
      <c r="E432" t="s">
        <v>1531</v>
      </c>
      <c r="F432" t="s">
        <v>1532</v>
      </c>
      <c r="G432" t="s">
        <v>1050</v>
      </c>
      <c r="H432">
        <v>55.6</v>
      </c>
      <c r="I432">
        <v>59.26</v>
      </c>
      <c r="J432">
        <v>138.72</v>
      </c>
      <c r="K432">
        <v>130.19999999999999</v>
      </c>
      <c r="L432">
        <v>132.32</v>
      </c>
      <c r="M432">
        <v>237.51</v>
      </c>
      <c r="N432">
        <v>257.95999999999998</v>
      </c>
      <c r="O432">
        <v>200.6</v>
      </c>
      <c r="P432">
        <v>0</v>
      </c>
      <c r="Q432">
        <v>0</v>
      </c>
      <c r="R432">
        <v>0</v>
      </c>
      <c r="S432">
        <v>0</v>
      </c>
    </row>
    <row r="433" spans="1:19" x14ac:dyDescent="0.25">
      <c r="A433" t="s">
        <v>1088</v>
      </c>
      <c r="B433" t="str">
        <f>IF(ISERROR(VLOOKUP(Table7[[#This Row],[APPL_ID]],IO_Pre_14[APP_ID],1,FALSE)),"","Y")</f>
        <v>Y</v>
      </c>
      <c r="C433" s="58" t="str">
        <f>IF(ISERROR(VLOOKUP(Table7[[#This Row],[APPL_ID]],Sheet1!$C$2:$C$9,1,FALSE)),"","Y")</f>
        <v/>
      </c>
      <c r="D433" s="58" t="str">
        <f>IF(COUNTA(#REF!)&gt;0,"","Y")</f>
        <v/>
      </c>
      <c r="E433" t="s">
        <v>1531</v>
      </c>
      <c r="F433" t="s">
        <v>1532</v>
      </c>
      <c r="G433" t="s">
        <v>1050</v>
      </c>
      <c r="H433">
        <v>35.83</v>
      </c>
      <c r="I433">
        <v>23.36</v>
      </c>
      <c r="J433">
        <v>55.72</v>
      </c>
      <c r="K433">
        <v>30.75</v>
      </c>
      <c r="L433">
        <v>39.36</v>
      </c>
      <c r="M433">
        <v>116.36</v>
      </c>
      <c r="N433">
        <v>132.87</v>
      </c>
      <c r="O433">
        <v>96.1</v>
      </c>
      <c r="P433">
        <v>0</v>
      </c>
      <c r="Q433">
        <v>0</v>
      </c>
      <c r="R433">
        <v>0</v>
      </c>
      <c r="S433">
        <v>0</v>
      </c>
    </row>
    <row r="434" spans="1:19" x14ac:dyDescent="0.25">
      <c r="A434" t="s">
        <v>981</v>
      </c>
      <c r="B434" t="str">
        <f>IF(ISERROR(VLOOKUP(Table7[[#This Row],[APPL_ID]],IO_Pre_14[APP_ID],1,FALSE)),"","Y")</f>
        <v>Y</v>
      </c>
      <c r="C434" s="58" t="str">
        <f>IF(ISERROR(VLOOKUP(Table7[[#This Row],[APPL_ID]],Sheet1!$C$2:$C$9,1,FALSE)),"","Y")</f>
        <v/>
      </c>
      <c r="D434" s="58" t="str">
        <f>IF(COUNTA(#REF!)&gt;0,"","Y")</f>
        <v/>
      </c>
      <c r="E434" t="s">
        <v>1531</v>
      </c>
      <c r="F434" t="s">
        <v>1532</v>
      </c>
      <c r="G434" t="s">
        <v>982</v>
      </c>
      <c r="H434">
        <v>0</v>
      </c>
      <c r="I434">
        <v>37.450000000000003</v>
      </c>
      <c r="J434">
        <v>80.400000000000006</v>
      </c>
      <c r="K434">
        <v>93.36</v>
      </c>
      <c r="L434">
        <v>108.89100000000001</v>
      </c>
      <c r="M434">
        <v>61.34</v>
      </c>
      <c r="N434">
        <v>57.67</v>
      </c>
      <c r="O434">
        <v>0</v>
      </c>
      <c r="P434">
        <v>0</v>
      </c>
      <c r="Q434">
        <v>0</v>
      </c>
      <c r="R434">
        <v>0</v>
      </c>
      <c r="S434">
        <v>0</v>
      </c>
    </row>
    <row r="435" spans="1:19" x14ac:dyDescent="0.25">
      <c r="A435" t="s">
        <v>989</v>
      </c>
      <c r="B435" t="str">
        <f>IF(ISERROR(VLOOKUP(Table7[[#This Row],[APPL_ID]],IO_Pre_14[APP_ID],1,FALSE)),"","Y")</f>
        <v>Y</v>
      </c>
      <c r="C435" s="58" t="str">
        <f>IF(ISERROR(VLOOKUP(Table7[[#This Row],[APPL_ID]],Sheet1!$C$2:$C$9,1,FALSE)),"","Y")</f>
        <v/>
      </c>
      <c r="D435" s="58" t="str">
        <f>IF(COUNTA(#REF!)&gt;0,"","Y")</f>
        <v/>
      </c>
      <c r="E435" t="s">
        <v>1531</v>
      </c>
      <c r="F435" t="s">
        <v>1532</v>
      </c>
      <c r="G435" t="s">
        <v>982</v>
      </c>
      <c r="H435">
        <v>0</v>
      </c>
      <c r="I435">
        <v>37.450000000000003</v>
      </c>
      <c r="J435">
        <v>80.400000000000006</v>
      </c>
      <c r="K435">
        <v>93.36</v>
      </c>
      <c r="L435">
        <v>108.89100000000001</v>
      </c>
      <c r="M435">
        <v>61.34</v>
      </c>
      <c r="N435">
        <v>57.67</v>
      </c>
      <c r="O435">
        <v>0</v>
      </c>
      <c r="P435">
        <v>0</v>
      </c>
      <c r="Q435">
        <v>0</v>
      </c>
      <c r="R435">
        <v>0</v>
      </c>
      <c r="S435">
        <v>0</v>
      </c>
    </row>
    <row r="436" spans="1:19" x14ac:dyDescent="0.25">
      <c r="A436" t="s">
        <v>990</v>
      </c>
      <c r="B436" t="str">
        <f>IF(ISERROR(VLOOKUP(Table7[[#This Row],[APPL_ID]],IO_Pre_14[APP_ID],1,FALSE)),"","Y")</f>
        <v>Y</v>
      </c>
      <c r="C436" s="58" t="str">
        <f>IF(ISERROR(VLOOKUP(Table7[[#This Row],[APPL_ID]],Sheet1!$C$2:$C$9,1,FALSE)),"","Y")</f>
        <v/>
      </c>
      <c r="D436" s="58" t="str">
        <f>IF(COUNTA(#REF!)&gt;0,"","Y")</f>
        <v/>
      </c>
      <c r="E436" t="s">
        <v>1531</v>
      </c>
      <c r="F436" t="s">
        <v>1532</v>
      </c>
      <c r="G436" t="s">
        <v>982</v>
      </c>
      <c r="H436">
        <v>0</v>
      </c>
      <c r="I436">
        <v>37.450000000000003</v>
      </c>
      <c r="J436">
        <v>80.400000000000006</v>
      </c>
      <c r="K436">
        <v>93.36</v>
      </c>
      <c r="L436">
        <v>108.89100000000001</v>
      </c>
      <c r="M436">
        <v>61.34</v>
      </c>
      <c r="N436">
        <v>57.67</v>
      </c>
      <c r="O436">
        <v>0</v>
      </c>
      <c r="P436">
        <v>0</v>
      </c>
      <c r="Q436">
        <v>0</v>
      </c>
      <c r="R436">
        <v>0</v>
      </c>
      <c r="S436">
        <v>0</v>
      </c>
    </row>
    <row r="437" spans="1:19" x14ac:dyDescent="0.25">
      <c r="A437" t="s">
        <v>190</v>
      </c>
      <c r="B437" t="str">
        <f>IF(ISERROR(VLOOKUP(Table7[[#This Row],[APPL_ID]],IO_Pre_14[APP_ID],1,FALSE)),"","Y")</f>
        <v>Y</v>
      </c>
      <c r="C437" s="58" t="str">
        <f>IF(ISERROR(VLOOKUP(Table7[[#This Row],[APPL_ID]],Sheet1!$C$2:$C$9,1,FALSE)),"","Y")</f>
        <v/>
      </c>
      <c r="D437" s="58" t="str">
        <f>IF(COUNTA(#REF!)&gt;0,"","Y")</f>
        <v/>
      </c>
      <c r="E437" t="s">
        <v>1531</v>
      </c>
      <c r="F437" t="s">
        <v>1532</v>
      </c>
      <c r="G437" t="s">
        <v>191</v>
      </c>
      <c r="H437">
        <v>0</v>
      </c>
      <c r="I437">
        <v>0</v>
      </c>
      <c r="J437">
        <v>0</v>
      </c>
      <c r="K437">
        <v>159.38</v>
      </c>
      <c r="L437">
        <v>117.48</v>
      </c>
      <c r="M437">
        <v>154.78</v>
      </c>
      <c r="N437">
        <v>227.11199999999999</v>
      </c>
      <c r="O437">
        <v>185.54</v>
      </c>
      <c r="P437">
        <v>0</v>
      </c>
      <c r="Q437">
        <v>0</v>
      </c>
      <c r="R437">
        <v>0</v>
      </c>
      <c r="S437">
        <v>0</v>
      </c>
    </row>
    <row r="438" spans="1:19" x14ac:dyDescent="0.25">
      <c r="A438" t="s">
        <v>1229</v>
      </c>
      <c r="B438" t="str">
        <f>IF(ISERROR(VLOOKUP(Table7[[#This Row],[APPL_ID]],IO_Pre_14[APP_ID],1,FALSE)),"","Y")</f>
        <v>Y</v>
      </c>
      <c r="C438" s="58" t="str">
        <f>IF(ISERROR(VLOOKUP(Table7[[#This Row],[APPL_ID]],Sheet1!$C$2:$C$9,1,FALSE)),"","Y")</f>
        <v/>
      </c>
      <c r="D438" s="58" t="str">
        <f>IF(COUNTA(#REF!)&gt;0,"","Y")</f>
        <v/>
      </c>
      <c r="E438" t="s">
        <v>1531</v>
      </c>
      <c r="F438" t="s">
        <v>1533</v>
      </c>
      <c r="G438" t="s">
        <v>1230</v>
      </c>
      <c r="H438">
        <v>0</v>
      </c>
      <c r="I438">
        <v>0</v>
      </c>
      <c r="J438">
        <v>0</v>
      </c>
      <c r="K438">
        <v>125</v>
      </c>
      <c r="L438">
        <v>46.97</v>
      </c>
      <c r="M438">
        <v>142.19</v>
      </c>
      <c r="N438">
        <v>23.5</v>
      </c>
      <c r="O438">
        <v>183.23</v>
      </c>
      <c r="P438">
        <v>0</v>
      </c>
      <c r="Q438">
        <v>0</v>
      </c>
      <c r="R438">
        <v>0</v>
      </c>
      <c r="S438">
        <v>0</v>
      </c>
    </row>
    <row r="439" spans="1:19" x14ac:dyDescent="0.25">
      <c r="A439" t="s">
        <v>538</v>
      </c>
      <c r="B439" t="str">
        <f>IF(ISERROR(VLOOKUP(Table7[[#This Row],[APPL_ID]],IO_Pre_14[APP_ID],1,FALSE)),"","Y")</f>
        <v>Y</v>
      </c>
      <c r="C439" s="58" t="str">
        <f>IF(ISERROR(VLOOKUP(Table7[[#This Row],[APPL_ID]],Sheet1!$C$2:$C$9,1,FALSE)),"","Y")</f>
        <v/>
      </c>
      <c r="D439" s="58" t="str">
        <f>IF(COUNTA(#REF!)&gt;0,"","Y")</f>
        <v/>
      </c>
      <c r="E439" t="s">
        <v>1531</v>
      </c>
      <c r="F439" t="s">
        <v>1532</v>
      </c>
      <c r="G439" t="s">
        <v>537</v>
      </c>
      <c r="H439">
        <v>23</v>
      </c>
      <c r="I439">
        <v>0</v>
      </c>
      <c r="J439">
        <v>0</v>
      </c>
      <c r="K439">
        <v>22</v>
      </c>
      <c r="L439">
        <v>67</v>
      </c>
      <c r="M439">
        <v>72</v>
      </c>
      <c r="N439">
        <v>82</v>
      </c>
      <c r="O439">
        <v>52</v>
      </c>
      <c r="P439">
        <v>0</v>
      </c>
      <c r="Q439">
        <v>0</v>
      </c>
      <c r="R439">
        <v>0</v>
      </c>
      <c r="S439">
        <v>0</v>
      </c>
    </row>
    <row r="440" spans="1:19" x14ac:dyDescent="0.25">
      <c r="A440" t="s">
        <v>536</v>
      </c>
      <c r="B440" t="str">
        <f>IF(ISERROR(VLOOKUP(Table7[[#This Row],[APPL_ID]],IO_Pre_14[APP_ID],1,FALSE)),"","Y")</f>
        <v>Y</v>
      </c>
      <c r="C440" s="58" t="str">
        <f>IF(ISERROR(VLOOKUP(Table7[[#This Row],[APPL_ID]],Sheet1!$C$2:$C$9,1,FALSE)),"","Y")</f>
        <v/>
      </c>
      <c r="D440" s="58" t="str">
        <f>IF(COUNTA(#REF!)&gt;0,"","Y")</f>
        <v/>
      </c>
      <c r="E440" t="s">
        <v>1531</v>
      </c>
      <c r="F440" t="s">
        <v>1532</v>
      </c>
      <c r="G440" t="s">
        <v>537</v>
      </c>
      <c r="H440">
        <v>18</v>
      </c>
      <c r="I440">
        <v>0</v>
      </c>
      <c r="J440">
        <v>0</v>
      </c>
      <c r="K440">
        <v>17</v>
      </c>
      <c r="L440">
        <v>53</v>
      </c>
      <c r="M440">
        <v>57</v>
      </c>
      <c r="N440">
        <v>65</v>
      </c>
      <c r="O440">
        <v>41</v>
      </c>
      <c r="P440">
        <v>0</v>
      </c>
      <c r="Q440">
        <v>0</v>
      </c>
      <c r="R440">
        <v>0</v>
      </c>
      <c r="S440">
        <v>0</v>
      </c>
    </row>
    <row r="441" spans="1:19" x14ac:dyDescent="0.25">
      <c r="A441" t="s">
        <v>539</v>
      </c>
      <c r="B441" t="str">
        <f>IF(ISERROR(VLOOKUP(Table7[[#This Row],[APPL_ID]],IO_Pre_14[APP_ID],1,FALSE)),"","Y")</f>
        <v>Y</v>
      </c>
      <c r="C441" s="58" t="str">
        <f>IF(ISERROR(VLOOKUP(Table7[[#This Row],[APPL_ID]],Sheet1!$C$2:$C$9,1,FALSE)),"","Y")</f>
        <v/>
      </c>
      <c r="D441" s="58" t="str">
        <f>IF(COUNTA(#REF!)&gt;0,"","Y")</f>
        <v/>
      </c>
      <c r="E441" t="s">
        <v>1531</v>
      </c>
      <c r="F441" t="s">
        <v>1532</v>
      </c>
      <c r="G441" t="s">
        <v>537</v>
      </c>
      <c r="H441">
        <v>22</v>
      </c>
      <c r="I441">
        <v>0</v>
      </c>
      <c r="J441">
        <v>0</v>
      </c>
      <c r="K441">
        <v>21</v>
      </c>
      <c r="L441">
        <v>64</v>
      </c>
      <c r="M441">
        <v>69</v>
      </c>
      <c r="N441">
        <v>79</v>
      </c>
      <c r="O441">
        <v>50</v>
      </c>
      <c r="P441">
        <v>0</v>
      </c>
      <c r="Q441">
        <v>0</v>
      </c>
      <c r="R441">
        <v>0</v>
      </c>
      <c r="S441">
        <v>0</v>
      </c>
    </row>
    <row r="442" spans="1:19" x14ac:dyDescent="0.25">
      <c r="A442" t="s">
        <v>540</v>
      </c>
      <c r="B442" t="str">
        <f>IF(ISERROR(VLOOKUP(Table7[[#This Row],[APPL_ID]],IO_Pre_14[APP_ID],1,FALSE)),"","Y")</f>
        <v>Y</v>
      </c>
      <c r="C442" s="58" t="str">
        <f>IF(ISERROR(VLOOKUP(Table7[[#This Row],[APPL_ID]],Sheet1!$C$2:$C$9,1,FALSE)),"","Y")</f>
        <v/>
      </c>
      <c r="D442" s="58" t="str">
        <f>IF(COUNTA(#REF!)&gt;0,"","Y")</f>
        <v/>
      </c>
      <c r="E442" t="s">
        <v>1531</v>
      </c>
      <c r="F442" t="s">
        <v>1532</v>
      </c>
      <c r="G442" t="s">
        <v>537</v>
      </c>
      <c r="H442">
        <v>0</v>
      </c>
      <c r="I442">
        <v>0</v>
      </c>
      <c r="J442">
        <v>44</v>
      </c>
      <c r="K442">
        <v>156</v>
      </c>
      <c r="L442">
        <v>132</v>
      </c>
      <c r="M442">
        <v>55</v>
      </c>
      <c r="N442">
        <v>90</v>
      </c>
      <c r="O442">
        <v>50</v>
      </c>
      <c r="P442">
        <v>0</v>
      </c>
      <c r="Q442">
        <v>0</v>
      </c>
      <c r="R442">
        <v>0</v>
      </c>
      <c r="S442">
        <v>0</v>
      </c>
    </row>
    <row r="443" spans="1:19" x14ac:dyDescent="0.25">
      <c r="A443" t="s">
        <v>410</v>
      </c>
      <c r="B443" t="str">
        <f>IF(ISERROR(VLOOKUP(Table7[[#This Row],[APPL_ID]],IO_Pre_14[APP_ID],1,FALSE)),"","Y")</f>
        <v>Y</v>
      </c>
      <c r="C443" s="58" t="str">
        <f>IF(ISERROR(VLOOKUP(Table7[[#This Row],[APPL_ID]],Sheet1!$C$2:$C$9,1,FALSE)),"","Y")</f>
        <v/>
      </c>
      <c r="D443" s="58" t="str">
        <f>IF(COUNTA(#REF!)&gt;0,"","Y")</f>
        <v/>
      </c>
      <c r="E443" t="s">
        <v>1531</v>
      </c>
      <c r="F443" t="s">
        <v>1533</v>
      </c>
      <c r="G443" t="s">
        <v>356</v>
      </c>
      <c r="H443">
        <v>0</v>
      </c>
      <c r="I443">
        <v>0</v>
      </c>
      <c r="J443">
        <v>73</v>
      </c>
      <c r="K443">
        <v>166</v>
      </c>
      <c r="L443">
        <v>173</v>
      </c>
      <c r="M443">
        <v>187</v>
      </c>
      <c r="N443">
        <v>185</v>
      </c>
      <c r="O443">
        <v>172</v>
      </c>
      <c r="P443">
        <v>0</v>
      </c>
      <c r="Q443">
        <v>0</v>
      </c>
      <c r="R443">
        <v>0</v>
      </c>
      <c r="S443">
        <v>0</v>
      </c>
    </row>
    <row r="444" spans="1:19" x14ac:dyDescent="0.25">
      <c r="A444" t="s">
        <v>355</v>
      </c>
      <c r="B444" t="str">
        <f>IF(ISERROR(VLOOKUP(Table7[[#This Row],[APPL_ID]],IO_Pre_14[APP_ID],1,FALSE)),"","Y")</f>
        <v>Y</v>
      </c>
      <c r="C444" s="58" t="str">
        <f>IF(ISERROR(VLOOKUP(Table7[[#This Row],[APPL_ID]],Sheet1!$C$2:$C$9,1,FALSE)),"","Y")</f>
        <v/>
      </c>
      <c r="D444" s="58" t="str">
        <f>IF(COUNTA(#REF!)&gt;0,"","Y")</f>
        <v/>
      </c>
      <c r="E444" t="s">
        <v>1531</v>
      </c>
      <c r="F444" t="s">
        <v>1533</v>
      </c>
      <c r="G444" t="s">
        <v>356</v>
      </c>
      <c r="H444">
        <v>0</v>
      </c>
      <c r="I444">
        <v>0</v>
      </c>
      <c r="J444">
        <v>35</v>
      </c>
      <c r="K444">
        <v>70</v>
      </c>
      <c r="L444">
        <v>95</v>
      </c>
      <c r="M444">
        <v>70</v>
      </c>
      <c r="N444">
        <v>70</v>
      </c>
      <c r="O444">
        <v>65</v>
      </c>
      <c r="P444">
        <v>0</v>
      </c>
      <c r="Q444">
        <v>0</v>
      </c>
      <c r="R444">
        <v>0</v>
      </c>
      <c r="S444">
        <v>0</v>
      </c>
    </row>
    <row r="445" spans="1:19" x14ac:dyDescent="0.25">
      <c r="A445" t="s">
        <v>653</v>
      </c>
      <c r="B445" t="str">
        <f>IF(ISERROR(VLOOKUP(Table7[[#This Row],[APPL_ID]],IO_Pre_14[APP_ID],1,FALSE)),"","Y")</f>
        <v>Y</v>
      </c>
      <c r="C445" s="58" t="str">
        <f>IF(ISERROR(VLOOKUP(Table7[[#This Row],[APPL_ID]],Sheet1!$C$2:$C$9,1,FALSE)),"","Y")</f>
        <v/>
      </c>
      <c r="D445" s="58" t="str">
        <f>IF(COUNTA(#REF!)&gt;0,"","Y")</f>
        <v/>
      </c>
      <c r="E445" t="s">
        <v>1531</v>
      </c>
      <c r="F445" t="s">
        <v>1532</v>
      </c>
      <c r="G445" t="s">
        <v>605</v>
      </c>
      <c r="H445">
        <v>52.56</v>
      </c>
      <c r="I445">
        <v>25.97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</row>
    <row r="446" spans="1:19" x14ac:dyDescent="0.25">
      <c r="A446" t="s">
        <v>291</v>
      </c>
      <c r="B446" t="str">
        <f>IF(ISERROR(VLOOKUP(Table7[[#This Row],[APPL_ID]],IO_Pre_14[APP_ID],1,FALSE)),"","Y")</f>
        <v>Y</v>
      </c>
      <c r="C446" s="58" t="str">
        <f>IF(ISERROR(VLOOKUP(Table7[[#This Row],[APPL_ID]],Sheet1!$C$2:$C$9,1,FALSE)),"","Y")</f>
        <v/>
      </c>
      <c r="D446" s="58" t="str">
        <f>IF(COUNTA(#REF!)&gt;0,"","Y")</f>
        <v/>
      </c>
      <c r="E446" t="s">
        <v>1531</v>
      </c>
      <c r="F446" t="s">
        <v>1532</v>
      </c>
      <c r="G446" t="s">
        <v>69</v>
      </c>
      <c r="H446">
        <v>0</v>
      </c>
      <c r="I446">
        <v>46.58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</row>
    <row r="447" spans="1:19" x14ac:dyDescent="0.25">
      <c r="A447" t="s">
        <v>315</v>
      </c>
      <c r="B447" t="str">
        <f>IF(ISERROR(VLOOKUP(Table7[[#This Row],[APPL_ID]],IO_Pre_14[APP_ID],1,FALSE)),"","Y")</f>
        <v>Y</v>
      </c>
      <c r="C447" s="58" t="str">
        <f>IF(ISERROR(VLOOKUP(Table7[[#This Row],[APPL_ID]],Sheet1!$C$2:$C$9,1,FALSE)),"","Y")</f>
        <v/>
      </c>
      <c r="D447" s="58" t="str">
        <f>IF(COUNTA(#REF!)&gt;0,"","Y")</f>
        <v/>
      </c>
      <c r="E447" t="s">
        <v>1531</v>
      </c>
      <c r="F447" t="s">
        <v>1532</v>
      </c>
      <c r="G447" t="s">
        <v>316</v>
      </c>
      <c r="H447">
        <v>0</v>
      </c>
      <c r="I447">
        <v>43.24</v>
      </c>
      <c r="J447">
        <v>123.81</v>
      </c>
      <c r="K447">
        <v>113.04</v>
      </c>
      <c r="L447">
        <v>43.2</v>
      </c>
      <c r="M447">
        <v>50.48</v>
      </c>
      <c r="N447">
        <v>50.78</v>
      </c>
      <c r="O447">
        <v>44.36</v>
      </c>
      <c r="P447">
        <v>0</v>
      </c>
      <c r="Q447">
        <v>0</v>
      </c>
      <c r="R447">
        <v>0</v>
      </c>
      <c r="S447">
        <v>0</v>
      </c>
    </row>
    <row r="448" spans="1:19" x14ac:dyDescent="0.25">
      <c r="A448" t="s">
        <v>280</v>
      </c>
      <c r="B448" t="str">
        <f>IF(ISERROR(VLOOKUP(Table7[[#This Row],[APPL_ID]],IO_Pre_14[APP_ID],1,FALSE)),"","Y")</f>
        <v>Y</v>
      </c>
      <c r="C448" s="58" t="str">
        <f>IF(ISERROR(VLOOKUP(Table7[[#This Row],[APPL_ID]],Sheet1!$C$2:$C$9,1,FALSE)),"","Y")</f>
        <v/>
      </c>
      <c r="D448" s="58" t="str">
        <f>IF(COUNTA(#REF!)&gt;0,"","Y")</f>
        <v/>
      </c>
      <c r="E448" t="s">
        <v>1531</v>
      </c>
      <c r="F448" t="s">
        <v>1532</v>
      </c>
      <c r="G448" t="s">
        <v>69</v>
      </c>
      <c r="H448">
        <v>0</v>
      </c>
      <c r="I448">
        <v>64.89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</row>
    <row r="449" spans="1:19" x14ac:dyDescent="0.25">
      <c r="A449" t="s">
        <v>348</v>
      </c>
      <c r="B449" t="str">
        <f>IF(ISERROR(VLOOKUP(Table7[[#This Row],[APPL_ID]],IO_Pre_14[APP_ID],1,FALSE)),"","Y")</f>
        <v>Y</v>
      </c>
      <c r="C449" s="58" t="str">
        <f>IF(ISERROR(VLOOKUP(Table7[[#This Row],[APPL_ID]],Sheet1!$C$2:$C$9,1,FALSE)),"","Y")</f>
        <v/>
      </c>
      <c r="D449" s="58" t="str">
        <f>IF(COUNTA(#REF!)&gt;0,"","Y")</f>
        <v/>
      </c>
      <c r="E449" t="s">
        <v>1531</v>
      </c>
      <c r="F449" t="s">
        <v>1532</v>
      </c>
      <c r="G449" t="s">
        <v>345</v>
      </c>
      <c r="H449">
        <v>0</v>
      </c>
      <c r="I449">
        <v>0</v>
      </c>
      <c r="J449">
        <v>0</v>
      </c>
      <c r="K449">
        <v>29.11</v>
      </c>
      <c r="L449">
        <v>41.94</v>
      </c>
      <c r="M449">
        <v>102.68</v>
      </c>
      <c r="N449">
        <v>85</v>
      </c>
      <c r="O449">
        <v>25.01</v>
      </c>
      <c r="P449">
        <v>0</v>
      </c>
      <c r="Q449">
        <v>0</v>
      </c>
      <c r="R449">
        <v>0</v>
      </c>
      <c r="S449">
        <v>0</v>
      </c>
    </row>
    <row r="450" spans="1:19" x14ac:dyDescent="0.25">
      <c r="A450" t="s">
        <v>224</v>
      </c>
      <c r="B450" t="str">
        <f>IF(ISERROR(VLOOKUP(Table7[[#This Row],[APPL_ID]],IO_Pre_14[APP_ID],1,FALSE)),"","Y")</f>
        <v>Y</v>
      </c>
      <c r="C450" s="58" t="str">
        <f>IF(ISERROR(VLOOKUP(Table7[[#This Row],[APPL_ID]],Sheet1!$C$2:$C$9,1,FALSE)),"","Y")</f>
        <v/>
      </c>
      <c r="D450" s="58" t="str">
        <f>IF(COUNTA(#REF!)&gt;0,"","Y")</f>
        <v/>
      </c>
      <c r="E450" t="s">
        <v>1531</v>
      </c>
      <c r="F450" t="s">
        <v>1532</v>
      </c>
      <c r="G450" t="s">
        <v>225</v>
      </c>
      <c r="H450">
        <v>0</v>
      </c>
      <c r="I450">
        <v>0</v>
      </c>
      <c r="J450">
        <v>34.799999999999997</v>
      </c>
      <c r="K450">
        <v>35.65</v>
      </c>
      <c r="L450">
        <v>94.03</v>
      </c>
      <c r="M450">
        <v>159.5</v>
      </c>
      <c r="N450">
        <v>251.59</v>
      </c>
      <c r="O450">
        <v>191.86</v>
      </c>
      <c r="P450">
        <v>0</v>
      </c>
      <c r="Q450">
        <v>0</v>
      </c>
      <c r="R450">
        <v>0</v>
      </c>
      <c r="S450">
        <v>0</v>
      </c>
    </row>
    <row r="451" spans="1:19" x14ac:dyDescent="0.25">
      <c r="A451" t="s">
        <v>344</v>
      </c>
      <c r="B451" t="str">
        <f>IF(ISERROR(VLOOKUP(Table7[[#This Row],[APPL_ID]],IO_Pre_14[APP_ID],1,FALSE)),"","Y")</f>
        <v>Y</v>
      </c>
      <c r="C451" s="58" t="str">
        <f>IF(ISERROR(VLOOKUP(Table7[[#This Row],[APPL_ID]],Sheet1!$C$2:$C$9,1,FALSE)),"","Y")</f>
        <v/>
      </c>
      <c r="D451" s="58" t="str">
        <f>IF(COUNTA(#REF!)&gt;0,"","Y")</f>
        <v/>
      </c>
      <c r="E451" t="s">
        <v>1531</v>
      </c>
      <c r="F451" t="s">
        <v>1532</v>
      </c>
      <c r="G451" t="s">
        <v>345</v>
      </c>
      <c r="H451">
        <v>0</v>
      </c>
      <c r="I451">
        <v>0</v>
      </c>
      <c r="J451">
        <v>0</v>
      </c>
      <c r="K451">
        <v>50.11</v>
      </c>
      <c r="L451">
        <v>68.75</v>
      </c>
      <c r="M451">
        <v>100.31</v>
      </c>
      <c r="N451">
        <v>87.08</v>
      </c>
      <c r="O451">
        <v>25.29</v>
      </c>
      <c r="P451">
        <v>0</v>
      </c>
      <c r="Q451">
        <v>0</v>
      </c>
      <c r="R451">
        <v>0</v>
      </c>
      <c r="S451">
        <v>0</v>
      </c>
    </row>
    <row r="452" spans="1:19" x14ac:dyDescent="0.25">
      <c r="A452" t="s">
        <v>1080</v>
      </c>
      <c r="B452" t="str">
        <f>IF(ISERROR(VLOOKUP(Table7[[#This Row],[APPL_ID]],IO_Pre_14[APP_ID],1,FALSE)),"","Y")</f>
        <v>Y</v>
      </c>
      <c r="C452" s="58" t="str">
        <f>IF(ISERROR(VLOOKUP(Table7[[#This Row],[APPL_ID]],Sheet1!$C$2:$C$9,1,FALSE)),"","Y")</f>
        <v/>
      </c>
      <c r="D452" s="58" t="str">
        <f>IF(COUNTA(#REF!)&gt;0,"","Y")</f>
        <v/>
      </c>
      <c r="E452" t="s">
        <v>1531</v>
      </c>
      <c r="F452" t="s">
        <v>1532</v>
      </c>
      <c r="G452" t="s">
        <v>1081</v>
      </c>
      <c r="H452">
        <v>0</v>
      </c>
      <c r="I452">
        <v>0</v>
      </c>
      <c r="J452">
        <v>153.79900000000001</v>
      </c>
      <c r="K452">
        <v>0</v>
      </c>
      <c r="L452">
        <v>208.30500000000001</v>
      </c>
      <c r="M452">
        <v>121.435</v>
      </c>
      <c r="N452">
        <v>244.28</v>
      </c>
      <c r="O452">
        <v>160.05600000000001</v>
      </c>
      <c r="P452">
        <v>0</v>
      </c>
      <c r="Q452">
        <v>0</v>
      </c>
      <c r="R452">
        <v>0</v>
      </c>
      <c r="S452">
        <v>0</v>
      </c>
    </row>
    <row r="453" spans="1:19" x14ac:dyDescent="0.25">
      <c r="A453" t="s">
        <v>663</v>
      </c>
      <c r="B453" t="str">
        <f>IF(ISERROR(VLOOKUP(Table7[[#This Row],[APPL_ID]],IO_Pre_14[APP_ID],1,FALSE)),"","Y")</f>
        <v>Y</v>
      </c>
      <c r="C453" s="58" t="str">
        <f>IF(ISERROR(VLOOKUP(Table7[[#This Row],[APPL_ID]],Sheet1!$C$2:$C$9,1,FALSE)),"","Y")</f>
        <v/>
      </c>
      <c r="D453" s="58" t="str">
        <f>IF(COUNTA(#REF!)&gt;0,"","Y")</f>
        <v/>
      </c>
      <c r="E453" t="s">
        <v>1531</v>
      </c>
      <c r="F453" t="s">
        <v>1532</v>
      </c>
      <c r="G453" t="s">
        <v>664</v>
      </c>
      <c r="H453">
        <v>0</v>
      </c>
      <c r="I453">
        <v>0</v>
      </c>
      <c r="J453">
        <v>0</v>
      </c>
      <c r="K453">
        <v>156</v>
      </c>
      <c r="L453">
        <v>149</v>
      </c>
      <c r="M453">
        <v>185</v>
      </c>
      <c r="N453">
        <v>181</v>
      </c>
      <c r="O453">
        <v>85</v>
      </c>
      <c r="P453">
        <v>0</v>
      </c>
      <c r="Q453">
        <v>0</v>
      </c>
      <c r="R453">
        <v>0</v>
      </c>
      <c r="S453">
        <v>0</v>
      </c>
    </row>
    <row r="454" spans="1:19" x14ac:dyDescent="0.25">
      <c r="A454" t="s">
        <v>363</v>
      </c>
      <c r="B454" t="str">
        <f>IF(ISERROR(VLOOKUP(Table7[[#This Row],[APPL_ID]],IO_Pre_14[APP_ID],1,FALSE)),"","Y")</f>
        <v>Y</v>
      </c>
      <c r="C454" s="58" t="str">
        <f>IF(ISERROR(VLOOKUP(Table7[[#This Row],[APPL_ID]],Sheet1!$C$2:$C$9,1,FALSE)),"","Y")</f>
        <v/>
      </c>
      <c r="D454" s="58" t="str">
        <f>IF(COUNTA(#REF!)&gt;0,"","Y")</f>
        <v/>
      </c>
      <c r="E454" t="s">
        <v>1531</v>
      </c>
      <c r="F454" t="s">
        <v>1532</v>
      </c>
      <c r="G454" t="s">
        <v>345</v>
      </c>
      <c r="H454">
        <v>0</v>
      </c>
      <c r="I454">
        <v>0</v>
      </c>
      <c r="J454">
        <v>0</v>
      </c>
      <c r="K454">
        <v>15.64</v>
      </c>
      <c r="L454">
        <v>31.2</v>
      </c>
      <c r="M454">
        <v>16.66</v>
      </c>
      <c r="N454">
        <v>37.5</v>
      </c>
      <c r="O454">
        <v>48.02</v>
      </c>
      <c r="P454">
        <v>0</v>
      </c>
      <c r="Q454">
        <v>0</v>
      </c>
      <c r="R454">
        <v>0</v>
      </c>
      <c r="S454">
        <v>0</v>
      </c>
    </row>
    <row r="455" spans="1:19" x14ac:dyDescent="0.25">
      <c r="A455" t="s">
        <v>360</v>
      </c>
      <c r="B455" t="str">
        <f>IF(ISERROR(VLOOKUP(Table7[[#This Row],[APPL_ID]],IO_Pre_14[APP_ID],1,FALSE)),"","Y")</f>
        <v>Y</v>
      </c>
      <c r="C455" s="58" t="str">
        <f>IF(ISERROR(VLOOKUP(Table7[[#This Row],[APPL_ID]],Sheet1!$C$2:$C$9,1,FALSE)),"","Y")</f>
        <v/>
      </c>
      <c r="D455" s="58" t="str">
        <f>IF(COUNTA(#REF!)&gt;0,"","Y")</f>
        <v/>
      </c>
      <c r="E455" t="s">
        <v>1531</v>
      </c>
      <c r="F455" t="s">
        <v>1532</v>
      </c>
      <c r="G455" t="s">
        <v>345</v>
      </c>
      <c r="H455">
        <v>0</v>
      </c>
      <c r="I455">
        <v>0</v>
      </c>
      <c r="J455">
        <v>0</v>
      </c>
      <c r="K455">
        <v>14.51</v>
      </c>
      <c r="L455">
        <v>26.36</v>
      </c>
      <c r="M455">
        <v>15.19</v>
      </c>
      <c r="N455">
        <v>31.8</v>
      </c>
      <c r="O455">
        <v>40.130000000000003</v>
      </c>
      <c r="P455">
        <v>0</v>
      </c>
      <c r="Q455">
        <v>0</v>
      </c>
      <c r="R455">
        <v>0</v>
      </c>
      <c r="S455">
        <v>0</v>
      </c>
    </row>
    <row r="456" spans="1:19" x14ac:dyDescent="0.25">
      <c r="A456" t="s">
        <v>350</v>
      </c>
      <c r="B456" t="str">
        <f>IF(ISERROR(VLOOKUP(Table7[[#This Row],[APPL_ID]],IO_Pre_14[APP_ID],1,FALSE)),"","Y")</f>
        <v>Y</v>
      </c>
      <c r="C456" s="58" t="str">
        <f>IF(ISERROR(VLOOKUP(Table7[[#This Row],[APPL_ID]],Sheet1!$C$2:$C$9,1,FALSE)),"","Y")</f>
        <v/>
      </c>
      <c r="D456" s="58" t="str">
        <f>IF(COUNTA(#REF!)&gt;0,"","Y")</f>
        <v/>
      </c>
      <c r="E456" t="s">
        <v>1531</v>
      </c>
      <c r="F456" t="s">
        <v>1532</v>
      </c>
      <c r="G456" t="s">
        <v>345</v>
      </c>
      <c r="H456">
        <v>0</v>
      </c>
      <c r="I456">
        <v>0</v>
      </c>
      <c r="J456">
        <v>0</v>
      </c>
      <c r="K456">
        <v>7.9</v>
      </c>
      <c r="L456">
        <v>46.4</v>
      </c>
      <c r="M456">
        <v>63.5</v>
      </c>
      <c r="N456">
        <v>77.84</v>
      </c>
      <c r="O456">
        <v>50.42</v>
      </c>
      <c r="P456">
        <v>0</v>
      </c>
      <c r="Q456">
        <v>0</v>
      </c>
      <c r="R456">
        <v>0</v>
      </c>
      <c r="S456">
        <v>0</v>
      </c>
    </row>
    <row r="457" spans="1:19" x14ac:dyDescent="0.25">
      <c r="A457" t="s">
        <v>359</v>
      </c>
      <c r="B457" t="str">
        <f>IF(ISERROR(VLOOKUP(Table7[[#This Row],[APPL_ID]],IO_Pre_14[APP_ID],1,FALSE)),"","Y")</f>
        <v>Y</v>
      </c>
      <c r="C457" s="58" t="str">
        <f>IF(ISERROR(VLOOKUP(Table7[[#This Row],[APPL_ID]],Sheet1!$C$2:$C$9,1,FALSE)),"","Y")</f>
        <v/>
      </c>
      <c r="D457" s="58" t="str">
        <f>IF(COUNTA(#REF!)&gt;0,"","Y")</f>
        <v/>
      </c>
      <c r="E457" t="s">
        <v>1531</v>
      </c>
      <c r="F457" t="s">
        <v>1532</v>
      </c>
      <c r="G457" t="s">
        <v>345</v>
      </c>
      <c r="H457">
        <v>0</v>
      </c>
      <c r="I457">
        <v>0</v>
      </c>
      <c r="J457">
        <v>0</v>
      </c>
      <c r="K457">
        <v>52.9</v>
      </c>
      <c r="L457">
        <v>51.55</v>
      </c>
      <c r="M457">
        <v>56.35</v>
      </c>
      <c r="N457">
        <v>53.34</v>
      </c>
      <c r="O457">
        <v>12.7</v>
      </c>
      <c r="P457">
        <v>0</v>
      </c>
      <c r="Q457">
        <v>0</v>
      </c>
      <c r="R457">
        <v>0</v>
      </c>
      <c r="S457">
        <v>0</v>
      </c>
    </row>
    <row r="458" spans="1:19" x14ac:dyDescent="0.25">
      <c r="A458" t="s">
        <v>353</v>
      </c>
      <c r="B458" t="str">
        <f>IF(ISERROR(VLOOKUP(Table7[[#This Row],[APPL_ID]],IO_Pre_14[APP_ID],1,FALSE)),"","Y")</f>
        <v>Y</v>
      </c>
      <c r="C458" s="58" t="str">
        <f>IF(ISERROR(VLOOKUP(Table7[[#This Row],[APPL_ID]],Sheet1!$C$2:$C$9,1,FALSE)),"","Y")</f>
        <v/>
      </c>
      <c r="D458" s="58" t="str">
        <f>IF(COUNTA(#REF!)&gt;0,"","Y")</f>
        <v/>
      </c>
      <c r="E458" t="s">
        <v>1531</v>
      </c>
      <c r="F458" t="s">
        <v>1532</v>
      </c>
      <c r="G458" t="s">
        <v>345</v>
      </c>
      <c r="H458">
        <v>0</v>
      </c>
      <c r="I458">
        <v>0</v>
      </c>
      <c r="J458">
        <v>0</v>
      </c>
      <c r="K458">
        <v>31.199000000000002</v>
      </c>
      <c r="L458">
        <v>67.3</v>
      </c>
      <c r="M458">
        <v>33.56</v>
      </c>
      <c r="N458">
        <v>62.67</v>
      </c>
      <c r="O458">
        <v>75.97</v>
      </c>
      <c r="P458">
        <v>0</v>
      </c>
      <c r="Q458">
        <v>0</v>
      </c>
      <c r="R458">
        <v>0</v>
      </c>
      <c r="S458">
        <v>0</v>
      </c>
    </row>
    <row r="459" spans="1:19" x14ac:dyDescent="0.25">
      <c r="A459" t="s">
        <v>999</v>
      </c>
      <c r="B459" t="str">
        <f>IF(ISERROR(VLOOKUP(Table7[[#This Row],[APPL_ID]],IO_Pre_14[APP_ID],1,FALSE)),"","Y")</f>
        <v>Y</v>
      </c>
      <c r="C459" s="58" t="str">
        <f>IF(ISERROR(VLOOKUP(Table7[[#This Row],[APPL_ID]],Sheet1!$C$2:$C$9,1,FALSE)),"","Y")</f>
        <v/>
      </c>
      <c r="D459" s="58" t="str">
        <f>IF(COUNTA(#REF!)&gt;0,"","Y")</f>
        <v/>
      </c>
      <c r="E459" t="s">
        <v>1531</v>
      </c>
      <c r="F459" t="s">
        <v>1532</v>
      </c>
      <c r="G459" t="s">
        <v>1000</v>
      </c>
    </row>
    <row r="460" spans="1:19" x14ac:dyDescent="0.25">
      <c r="A460" t="s">
        <v>541</v>
      </c>
      <c r="B460" t="str">
        <f>IF(ISERROR(VLOOKUP(Table7[[#This Row],[APPL_ID]],IO_Pre_14[APP_ID],1,FALSE)),"","Y")</f>
        <v>Y</v>
      </c>
      <c r="C460" s="58" t="str">
        <f>IF(ISERROR(VLOOKUP(Table7[[#This Row],[APPL_ID]],Sheet1!$C$2:$C$9,1,FALSE)),"","Y")</f>
        <v/>
      </c>
      <c r="D460" s="58" t="str">
        <f>IF(COUNTA(#REF!)&gt;0,"","Y")</f>
        <v/>
      </c>
      <c r="E460" t="s">
        <v>1531</v>
      </c>
      <c r="F460" t="s">
        <v>1532</v>
      </c>
      <c r="G460" t="s">
        <v>542</v>
      </c>
      <c r="H460">
        <v>60.25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</row>
    <row r="461" spans="1:19" x14ac:dyDescent="0.25">
      <c r="A461" t="s">
        <v>698</v>
      </c>
      <c r="B461" t="str">
        <f>IF(ISERROR(VLOOKUP(Table7[[#This Row],[APPL_ID]],IO_Pre_14[APP_ID],1,FALSE)),"","Y")</f>
        <v>Y</v>
      </c>
      <c r="C461" s="58" t="str">
        <f>IF(ISERROR(VLOOKUP(Table7[[#This Row],[APPL_ID]],Sheet1!$C$2:$C$9,1,FALSE)),"","Y")</f>
        <v/>
      </c>
      <c r="D461" s="58" t="str">
        <f>IF(COUNTA(#REF!)&gt;0,"","Y")</f>
        <v/>
      </c>
      <c r="E461" t="s">
        <v>1531</v>
      </c>
      <c r="F461" t="s">
        <v>1533</v>
      </c>
      <c r="G461" t="s">
        <v>699</v>
      </c>
      <c r="H461">
        <v>35.46</v>
      </c>
      <c r="I461">
        <v>0</v>
      </c>
      <c r="J461">
        <v>0</v>
      </c>
      <c r="K461">
        <v>46.402000000000001</v>
      </c>
      <c r="L461">
        <v>106.06100000000001</v>
      </c>
      <c r="M461">
        <v>159.09100000000001</v>
      </c>
      <c r="N461">
        <v>152.46199999999999</v>
      </c>
      <c r="O461">
        <v>125.947</v>
      </c>
      <c r="P461">
        <v>0</v>
      </c>
      <c r="Q461">
        <v>0</v>
      </c>
      <c r="R461">
        <v>0</v>
      </c>
      <c r="S461">
        <v>0</v>
      </c>
    </row>
    <row r="462" spans="1:19" x14ac:dyDescent="0.25">
      <c r="A462" t="s">
        <v>1155</v>
      </c>
      <c r="B462" t="str">
        <f>IF(ISERROR(VLOOKUP(Table7[[#This Row],[APPL_ID]],IO_Pre_14[APP_ID],1,FALSE)),"","Y")</f>
        <v>Y</v>
      </c>
      <c r="C462" s="58" t="str">
        <f>IF(ISERROR(VLOOKUP(Table7[[#This Row],[APPL_ID]],Sheet1!$C$2:$C$9,1,FALSE)),"","Y")</f>
        <v/>
      </c>
      <c r="D462" s="58" t="str">
        <f>IF(COUNTA(#REF!)&gt;0,"","Y")</f>
        <v/>
      </c>
      <c r="E462" t="s">
        <v>1531</v>
      </c>
      <c r="F462" t="s">
        <v>1532</v>
      </c>
      <c r="G462" t="s">
        <v>1156</v>
      </c>
      <c r="H462">
        <v>0</v>
      </c>
      <c r="I462">
        <v>0</v>
      </c>
      <c r="J462">
        <v>5.13</v>
      </c>
      <c r="K462">
        <v>48.595999999999997</v>
      </c>
      <c r="L462">
        <v>32.238</v>
      </c>
      <c r="M462">
        <v>10.454000000000001</v>
      </c>
      <c r="N462">
        <v>30.631</v>
      </c>
      <c r="O462">
        <v>34.402999999999999</v>
      </c>
      <c r="P462">
        <v>0</v>
      </c>
      <c r="Q462">
        <v>0</v>
      </c>
      <c r="R462">
        <v>0</v>
      </c>
      <c r="S462">
        <v>0</v>
      </c>
    </row>
    <row r="463" spans="1:19" x14ac:dyDescent="0.25">
      <c r="A463" t="s">
        <v>722</v>
      </c>
      <c r="B463" t="str">
        <f>IF(ISERROR(VLOOKUP(Table7[[#This Row],[APPL_ID]],IO_Pre_14[APP_ID],1,FALSE)),"","Y")</f>
        <v>Y</v>
      </c>
      <c r="C463" s="58" t="str">
        <f>IF(ISERROR(VLOOKUP(Table7[[#This Row],[APPL_ID]],Sheet1!$C$2:$C$9,1,FALSE)),"","Y")</f>
        <v/>
      </c>
      <c r="D463" s="58" t="str">
        <f>IF(COUNTA(#REF!)&gt;0,"","Y")</f>
        <v/>
      </c>
      <c r="E463" t="s">
        <v>1531</v>
      </c>
      <c r="F463" t="s">
        <v>1532</v>
      </c>
      <c r="G463" t="s">
        <v>721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</row>
    <row r="464" spans="1:19" x14ac:dyDescent="0.25">
      <c r="A464" t="s">
        <v>1166</v>
      </c>
      <c r="B464" t="str">
        <f>IF(ISERROR(VLOOKUP(Table7[[#This Row],[APPL_ID]],IO_Pre_14[APP_ID],1,FALSE)),"","Y")</f>
        <v>Y</v>
      </c>
      <c r="C464" s="58" t="str">
        <f>IF(ISERROR(VLOOKUP(Table7[[#This Row],[APPL_ID]],Sheet1!$C$2:$C$9,1,FALSE)),"","Y")</f>
        <v/>
      </c>
      <c r="D464" s="58" t="str">
        <f>IF(COUNTA(#REF!)&gt;0,"","Y")</f>
        <v/>
      </c>
      <c r="E464" t="s">
        <v>1531</v>
      </c>
      <c r="F464" t="s">
        <v>1532</v>
      </c>
      <c r="G464" t="s">
        <v>1156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</row>
    <row r="465" spans="1:19" x14ac:dyDescent="0.25">
      <c r="A465" t="s">
        <v>720</v>
      </c>
      <c r="B465" t="str">
        <f>IF(ISERROR(VLOOKUP(Table7[[#This Row],[APPL_ID]],IO_Pre_14[APP_ID],1,FALSE)),"","Y")</f>
        <v>Y</v>
      </c>
      <c r="C465" s="58" t="str">
        <f>IF(ISERROR(VLOOKUP(Table7[[#This Row],[APPL_ID]],Sheet1!$C$2:$C$9,1,FALSE)),"","Y")</f>
        <v/>
      </c>
      <c r="D465" s="58" t="str">
        <f>IF(COUNTA(#REF!)&gt;0,"","Y")</f>
        <v/>
      </c>
      <c r="E465" t="s">
        <v>1531</v>
      </c>
      <c r="F465" t="s">
        <v>1532</v>
      </c>
      <c r="G465" t="s">
        <v>721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</row>
    <row r="466" spans="1:19" x14ac:dyDescent="0.25">
      <c r="A466" t="s">
        <v>694</v>
      </c>
      <c r="B466" t="str">
        <f>IF(ISERROR(VLOOKUP(Table7[[#This Row],[APPL_ID]],IO_Pre_14[APP_ID],1,FALSE)),"","Y")</f>
        <v>Y</v>
      </c>
      <c r="C466" s="58" t="str">
        <f>IF(ISERROR(VLOOKUP(Table7[[#This Row],[APPL_ID]],Sheet1!$C$2:$C$9,1,FALSE)),"","Y")</f>
        <v/>
      </c>
      <c r="D466" s="58" t="str">
        <f>IF(COUNTA(#REF!)&gt;0,"","Y")</f>
        <v/>
      </c>
      <c r="E466" t="s">
        <v>1531</v>
      </c>
      <c r="F466" t="s">
        <v>1533</v>
      </c>
      <c r="G466" t="s">
        <v>683</v>
      </c>
      <c r="H466">
        <v>0</v>
      </c>
      <c r="I466">
        <v>0</v>
      </c>
      <c r="J466">
        <v>0</v>
      </c>
      <c r="K466">
        <v>37.563000000000002</v>
      </c>
      <c r="L466">
        <v>56.344999999999999</v>
      </c>
      <c r="M466">
        <v>74.242999999999995</v>
      </c>
      <c r="N466">
        <v>81.313000000000002</v>
      </c>
      <c r="O466">
        <v>63.636000000000003</v>
      </c>
      <c r="P466">
        <v>0</v>
      </c>
      <c r="Q466">
        <v>0</v>
      </c>
      <c r="R466">
        <v>0</v>
      </c>
      <c r="S466">
        <v>0</v>
      </c>
    </row>
    <row r="467" spans="1:19" x14ac:dyDescent="0.25">
      <c r="A467" t="s">
        <v>693</v>
      </c>
      <c r="B467" t="str">
        <f>IF(ISERROR(VLOOKUP(Table7[[#This Row],[APPL_ID]],IO_Pre_14[APP_ID],1,FALSE)),"","Y")</f>
        <v>Y</v>
      </c>
      <c r="C467" s="58" t="str">
        <f>IF(ISERROR(VLOOKUP(Table7[[#This Row],[APPL_ID]],Sheet1!$C$2:$C$9,1,FALSE)),"","Y")</f>
        <v/>
      </c>
      <c r="D467" s="58" t="str">
        <f>IF(COUNTA(#REF!)&gt;0,"","Y")</f>
        <v/>
      </c>
      <c r="E467" t="s">
        <v>1531</v>
      </c>
      <c r="F467" t="s">
        <v>1533</v>
      </c>
      <c r="G467" t="s">
        <v>683</v>
      </c>
      <c r="H467">
        <v>21.15</v>
      </c>
      <c r="I467">
        <v>0</v>
      </c>
      <c r="J467">
        <v>0</v>
      </c>
      <c r="K467">
        <v>37.563000000000002</v>
      </c>
      <c r="L467">
        <v>56.344999999999999</v>
      </c>
      <c r="M467">
        <v>78.882999999999996</v>
      </c>
      <c r="N467">
        <v>86.394999999999996</v>
      </c>
      <c r="O467">
        <v>67.614000000000004</v>
      </c>
      <c r="P467">
        <v>0</v>
      </c>
      <c r="Q467">
        <v>0</v>
      </c>
      <c r="R467">
        <v>0</v>
      </c>
      <c r="S467">
        <v>0</v>
      </c>
    </row>
    <row r="468" spans="1:19" x14ac:dyDescent="0.25">
      <c r="A468" t="s">
        <v>68</v>
      </c>
      <c r="B468" t="str">
        <f>IF(ISERROR(VLOOKUP(Table7[[#This Row],[APPL_ID]],IO_Pre_14[APP_ID],1,FALSE)),"","Y")</f>
        <v>Y</v>
      </c>
      <c r="C468" s="58" t="str">
        <f>IF(ISERROR(VLOOKUP(Table7[[#This Row],[APPL_ID]],Sheet1!$C$2:$C$9,1,FALSE)),"","Y")</f>
        <v/>
      </c>
      <c r="D468" s="58" t="str">
        <f>IF(COUNTA(#REF!)&gt;0,"","Y")</f>
        <v/>
      </c>
      <c r="E468" t="s">
        <v>1531</v>
      </c>
      <c r="F468" t="s">
        <v>1532</v>
      </c>
      <c r="G468" t="s">
        <v>69</v>
      </c>
      <c r="H468">
        <v>0</v>
      </c>
      <c r="I468">
        <v>0</v>
      </c>
      <c r="J468">
        <v>0</v>
      </c>
      <c r="K468">
        <v>0</v>
      </c>
      <c r="L468">
        <v>202.74</v>
      </c>
      <c r="M468">
        <v>374.01</v>
      </c>
      <c r="N468">
        <v>399.55</v>
      </c>
      <c r="O468">
        <v>182.08</v>
      </c>
      <c r="P468">
        <v>0</v>
      </c>
      <c r="Q468">
        <v>0</v>
      </c>
      <c r="R468">
        <v>0</v>
      </c>
      <c r="S468">
        <v>0</v>
      </c>
    </row>
    <row r="469" spans="1:19" x14ac:dyDescent="0.25">
      <c r="A469" t="s">
        <v>807</v>
      </c>
      <c r="B469" t="str">
        <f>IF(ISERROR(VLOOKUP(Table7[[#This Row],[APPL_ID]],IO_Pre_14[APP_ID],1,FALSE)),"","Y")</f>
        <v>Y</v>
      </c>
      <c r="C469" s="58" t="str">
        <f>IF(ISERROR(VLOOKUP(Table7[[#This Row],[APPL_ID]],Sheet1!$C$2:$C$9,1,FALSE)),"","Y")</f>
        <v/>
      </c>
      <c r="D469" s="58" t="str">
        <f>IF(COUNTA(#REF!)&gt;0,"","Y")</f>
        <v/>
      </c>
      <c r="E469" t="s">
        <v>1531</v>
      </c>
      <c r="F469" t="s">
        <v>1532</v>
      </c>
      <c r="G469" t="s">
        <v>808</v>
      </c>
      <c r="H469">
        <v>0</v>
      </c>
      <c r="I469">
        <v>0</v>
      </c>
      <c r="J469">
        <v>0</v>
      </c>
      <c r="K469">
        <v>37.56</v>
      </c>
      <c r="L469">
        <v>53.21</v>
      </c>
      <c r="M469">
        <v>30.06</v>
      </c>
      <c r="N469">
        <v>30.82</v>
      </c>
      <c r="O469">
        <v>27.5</v>
      </c>
      <c r="P469">
        <v>0</v>
      </c>
      <c r="Q469">
        <v>0</v>
      </c>
      <c r="R469">
        <v>0</v>
      </c>
      <c r="S469">
        <v>0</v>
      </c>
    </row>
    <row r="470" spans="1:19" x14ac:dyDescent="0.25">
      <c r="A470" t="s">
        <v>1145</v>
      </c>
      <c r="B470" t="str">
        <f>IF(ISERROR(VLOOKUP(Table7[[#This Row],[APPL_ID]],IO_Pre_14[APP_ID],1,FALSE)),"","Y")</f>
        <v>Y</v>
      </c>
      <c r="C470" s="58" t="str">
        <f>IF(ISERROR(VLOOKUP(Table7[[#This Row],[APPL_ID]],Sheet1!$C$2:$C$9,1,FALSE)),"","Y")</f>
        <v/>
      </c>
      <c r="D470" s="58" t="str">
        <f>IF(COUNTA(#REF!)&gt;0,"","Y")</f>
        <v/>
      </c>
      <c r="E470" t="s">
        <v>1531</v>
      </c>
      <c r="F470" t="s">
        <v>1532</v>
      </c>
      <c r="G470" t="s">
        <v>1132</v>
      </c>
      <c r="H470">
        <v>0</v>
      </c>
      <c r="I470">
        <v>0</v>
      </c>
      <c r="J470">
        <v>100.06</v>
      </c>
      <c r="K470">
        <v>0</v>
      </c>
      <c r="L470">
        <v>74.95</v>
      </c>
      <c r="M470">
        <v>93.1</v>
      </c>
      <c r="N470">
        <v>84.66</v>
      </c>
      <c r="O470">
        <v>0</v>
      </c>
      <c r="P470">
        <v>0</v>
      </c>
      <c r="Q470">
        <v>0</v>
      </c>
      <c r="R470">
        <v>0</v>
      </c>
      <c r="S470">
        <v>0</v>
      </c>
    </row>
    <row r="471" spans="1:19" x14ac:dyDescent="0.25">
      <c r="A471" t="s">
        <v>1152</v>
      </c>
      <c r="B471" t="str">
        <f>IF(ISERROR(VLOOKUP(Table7[[#This Row],[APPL_ID]],IO_Pre_14[APP_ID],1,FALSE)),"","Y")</f>
        <v>Y</v>
      </c>
      <c r="C471" s="58" t="str">
        <f>IF(ISERROR(VLOOKUP(Table7[[#This Row],[APPL_ID]],Sheet1!$C$2:$C$9,1,FALSE)),"","Y")</f>
        <v/>
      </c>
      <c r="D471" s="58" t="str">
        <f>IF(COUNTA(#REF!)&gt;0,"","Y")</f>
        <v/>
      </c>
      <c r="E471" t="s">
        <v>1531</v>
      </c>
      <c r="F471" t="s">
        <v>1532</v>
      </c>
      <c r="G471" t="s">
        <v>1153</v>
      </c>
      <c r="H471">
        <v>0</v>
      </c>
      <c r="I471">
        <v>0</v>
      </c>
      <c r="J471">
        <v>97.84</v>
      </c>
      <c r="K471">
        <v>0</v>
      </c>
      <c r="L471">
        <v>74.09</v>
      </c>
      <c r="M471">
        <v>91.97</v>
      </c>
      <c r="N471">
        <v>84.02</v>
      </c>
      <c r="O471">
        <v>0</v>
      </c>
      <c r="P471">
        <v>0</v>
      </c>
      <c r="Q471">
        <v>0</v>
      </c>
      <c r="R471">
        <v>0</v>
      </c>
      <c r="S471">
        <v>0</v>
      </c>
    </row>
    <row r="472" spans="1:19" x14ac:dyDescent="0.25">
      <c r="A472" t="s">
        <v>1161</v>
      </c>
      <c r="B472" t="str">
        <f>IF(ISERROR(VLOOKUP(Table7[[#This Row],[APPL_ID]],IO_Pre_14[APP_ID],1,FALSE)),"","Y")</f>
        <v>Y</v>
      </c>
      <c r="C472" s="58" t="str">
        <f>IF(ISERROR(VLOOKUP(Table7[[#This Row],[APPL_ID]],Sheet1!$C$2:$C$9,1,FALSE)),"","Y")</f>
        <v/>
      </c>
      <c r="D472" s="58" t="str">
        <f>IF(COUNTA(#REF!)&gt;0,"","Y")</f>
        <v/>
      </c>
      <c r="E472" t="s">
        <v>1531</v>
      </c>
      <c r="F472" t="s">
        <v>1532</v>
      </c>
      <c r="G472" t="s">
        <v>1132</v>
      </c>
      <c r="H472">
        <v>0</v>
      </c>
      <c r="I472">
        <v>0</v>
      </c>
      <c r="J472">
        <v>66.63</v>
      </c>
      <c r="K472">
        <v>0</v>
      </c>
      <c r="L472">
        <v>50.9</v>
      </c>
      <c r="M472">
        <v>62.95</v>
      </c>
      <c r="N472">
        <v>56.79</v>
      </c>
      <c r="O472">
        <v>0</v>
      </c>
      <c r="P472">
        <v>0</v>
      </c>
      <c r="Q472">
        <v>0</v>
      </c>
      <c r="R472">
        <v>0</v>
      </c>
      <c r="S472">
        <v>0</v>
      </c>
    </row>
    <row r="473" spans="1:19" x14ac:dyDescent="0.25">
      <c r="A473" t="s">
        <v>1167</v>
      </c>
      <c r="B473" t="str">
        <f>IF(ISERROR(VLOOKUP(Table7[[#This Row],[APPL_ID]],IO_Pre_14[APP_ID],1,FALSE)),"","Y")</f>
        <v>Y</v>
      </c>
      <c r="C473" s="58" t="str">
        <f>IF(ISERROR(VLOOKUP(Table7[[#This Row],[APPL_ID]],Sheet1!$C$2:$C$9,1,FALSE)),"","Y")</f>
        <v/>
      </c>
      <c r="D473" s="58" t="str">
        <f>IF(COUNTA(#REF!)&gt;0,"","Y")</f>
        <v/>
      </c>
      <c r="E473" t="s">
        <v>1531</v>
      </c>
      <c r="F473" t="s">
        <v>1532</v>
      </c>
      <c r="G473" t="s">
        <v>1132</v>
      </c>
      <c r="H473">
        <v>0</v>
      </c>
      <c r="I473">
        <v>0</v>
      </c>
      <c r="J473">
        <v>0</v>
      </c>
      <c r="K473">
        <v>0</v>
      </c>
      <c r="L473">
        <v>80.55</v>
      </c>
      <c r="M473">
        <v>100.53</v>
      </c>
      <c r="N473">
        <v>92.16</v>
      </c>
      <c r="O473">
        <v>0</v>
      </c>
      <c r="P473">
        <v>0</v>
      </c>
      <c r="Q473">
        <v>0</v>
      </c>
      <c r="R473">
        <v>0</v>
      </c>
      <c r="S473">
        <v>0</v>
      </c>
    </row>
    <row r="474" spans="1:19" x14ac:dyDescent="0.25">
      <c r="A474" t="s">
        <v>1173</v>
      </c>
      <c r="B474" t="str">
        <f>IF(ISERROR(VLOOKUP(Table7[[#This Row],[APPL_ID]],IO_Pre_14[APP_ID],1,FALSE)),"","Y")</f>
        <v>Y</v>
      </c>
      <c r="C474" s="58" t="str">
        <f>IF(ISERROR(VLOOKUP(Table7[[#This Row],[APPL_ID]],Sheet1!$C$2:$C$9,1,FALSE)),"","Y")</f>
        <v/>
      </c>
      <c r="D474" s="58" t="str">
        <f>IF(COUNTA(#REF!)&gt;0,"","Y")</f>
        <v/>
      </c>
      <c r="E474" t="s">
        <v>1531</v>
      </c>
      <c r="F474" t="s">
        <v>1532</v>
      </c>
      <c r="G474" t="s">
        <v>1132</v>
      </c>
      <c r="H474">
        <v>0</v>
      </c>
      <c r="I474">
        <v>0</v>
      </c>
      <c r="J474">
        <v>0</v>
      </c>
      <c r="K474">
        <v>0</v>
      </c>
      <c r="L474">
        <v>72.67</v>
      </c>
      <c r="M474">
        <v>90.69</v>
      </c>
      <c r="N474">
        <v>83.15</v>
      </c>
      <c r="O474">
        <v>0</v>
      </c>
      <c r="P474">
        <v>0</v>
      </c>
      <c r="Q474">
        <v>0</v>
      </c>
      <c r="R474">
        <v>0</v>
      </c>
      <c r="S474">
        <v>0</v>
      </c>
    </row>
    <row r="475" spans="1:19" x14ac:dyDescent="0.25">
      <c r="A475" t="s">
        <v>1292</v>
      </c>
      <c r="B475" t="str">
        <f>IF(ISERROR(VLOOKUP(Table7[[#This Row],[APPL_ID]],IO_Pre_14[APP_ID],1,FALSE)),"","Y")</f>
        <v>Y</v>
      </c>
      <c r="C475" s="58" t="str">
        <f>IF(ISERROR(VLOOKUP(Table7[[#This Row],[APPL_ID]],Sheet1!$C$2:$C$9,1,FALSE)),"","Y")</f>
        <v/>
      </c>
      <c r="D475" s="58" t="str">
        <f>IF(COUNTA(#REF!)&gt;0,"","Y")</f>
        <v/>
      </c>
      <c r="E475" t="s">
        <v>1531</v>
      </c>
      <c r="F475" t="s">
        <v>1532</v>
      </c>
      <c r="G475" t="s">
        <v>1285</v>
      </c>
      <c r="H475">
        <v>0</v>
      </c>
      <c r="I475">
        <v>0</v>
      </c>
      <c r="J475">
        <v>0</v>
      </c>
      <c r="K475">
        <v>67.91</v>
      </c>
      <c r="L475">
        <v>67.64</v>
      </c>
      <c r="M475">
        <v>132.4</v>
      </c>
      <c r="N475">
        <v>113.8</v>
      </c>
      <c r="O475">
        <v>0</v>
      </c>
      <c r="P475">
        <v>0</v>
      </c>
      <c r="Q475">
        <v>0</v>
      </c>
      <c r="R475">
        <v>0</v>
      </c>
      <c r="S475">
        <v>0</v>
      </c>
    </row>
    <row r="476" spans="1:19" x14ac:dyDescent="0.25">
      <c r="A476" t="s">
        <v>1141</v>
      </c>
      <c r="B476" t="str">
        <f>IF(ISERROR(VLOOKUP(Table7[[#This Row],[APPL_ID]],IO_Pre_14[APP_ID],1,FALSE)),"","Y")</f>
        <v>Y</v>
      </c>
      <c r="C476" s="58" t="str">
        <f>IF(ISERROR(VLOOKUP(Table7[[#This Row],[APPL_ID]],Sheet1!$C$2:$C$9,1,FALSE)),"","Y")</f>
        <v/>
      </c>
      <c r="D476" s="58" t="str">
        <f>IF(COUNTA(#REF!)&gt;0,"","Y")</f>
        <v/>
      </c>
      <c r="E476" t="s">
        <v>1531</v>
      </c>
      <c r="F476" t="s">
        <v>1532</v>
      </c>
      <c r="G476" t="s">
        <v>1132</v>
      </c>
      <c r="H476">
        <v>0</v>
      </c>
      <c r="I476">
        <v>0</v>
      </c>
      <c r="J476">
        <v>0</v>
      </c>
      <c r="K476">
        <v>104.47</v>
      </c>
      <c r="L476">
        <v>162.31</v>
      </c>
      <c r="M476">
        <v>199.58</v>
      </c>
      <c r="N476">
        <v>174.79</v>
      </c>
      <c r="O476">
        <v>12.17</v>
      </c>
      <c r="P476">
        <v>0</v>
      </c>
      <c r="Q476">
        <v>0</v>
      </c>
      <c r="R476">
        <v>0</v>
      </c>
      <c r="S476">
        <v>0</v>
      </c>
    </row>
    <row r="477" spans="1:19" x14ac:dyDescent="0.25">
      <c r="A477" t="s">
        <v>1291</v>
      </c>
      <c r="B477" t="str">
        <f>IF(ISERROR(VLOOKUP(Table7[[#This Row],[APPL_ID]],IO_Pre_14[APP_ID],1,FALSE)),"","Y")</f>
        <v>Y</v>
      </c>
      <c r="C477" s="58" t="str">
        <f>IF(ISERROR(VLOOKUP(Table7[[#This Row],[APPL_ID]],Sheet1!$C$2:$C$9,1,FALSE)),"","Y")</f>
        <v/>
      </c>
      <c r="D477" s="58" t="str">
        <f>IF(COUNTA(#REF!)&gt;0,"","Y")</f>
        <v/>
      </c>
      <c r="E477" t="s">
        <v>1531</v>
      </c>
      <c r="F477" t="s">
        <v>1532</v>
      </c>
      <c r="G477" t="s">
        <v>1290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</row>
    <row r="478" spans="1:19" x14ac:dyDescent="0.25">
      <c r="A478" t="s">
        <v>877</v>
      </c>
      <c r="B478" t="str">
        <f>IF(ISERROR(VLOOKUP(Table7[[#This Row],[APPL_ID]],IO_Pre_14[APP_ID],1,FALSE)),"","Y")</f>
        <v>Y</v>
      </c>
      <c r="C478" s="58" t="str">
        <f>IF(ISERROR(VLOOKUP(Table7[[#This Row],[APPL_ID]],Sheet1!$C$2:$C$9,1,FALSE)),"","Y")</f>
        <v/>
      </c>
      <c r="D478" s="58" t="str">
        <f>IF(COUNTA(#REF!)&gt;0,"","Y")</f>
        <v/>
      </c>
      <c r="E478" t="s">
        <v>1531</v>
      </c>
      <c r="F478" t="s">
        <v>1533</v>
      </c>
      <c r="G478" t="s">
        <v>878</v>
      </c>
      <c r="H478">
        <v>0</v>
      </c>
      <c r="I478">
        <v>0</v>
      </c>
      <c r="J478">
        <v>0</v>
      </c>
      <c r="K478">
        <v>0</v>
      </c>
      <c r="L478">
        <v>97.51</v>
      </c>
      <c r="M478">
        <v>131.58000000000001</v>
      </c>
      <c r="N478">
        <v>130.59</v>
      </c>
      <c r="O478">
        <v>113.43</v>
      </c>
      <c r="P478">
        <v>0</v>
      </c>
      <c r="Q478">
        <v>0</v>
      </c>
      <c r="R478">
        <v>0</v>
      </c>
      <c r="S478">
        <v>0</v>
      </c>
    </row>
    <row r="479" spans="1:19" x14ac:dyDescent="0.25">
      <c r="A479" t="s">
        <v>1131</v>
      </c>
      <c r="B479" t="str">
        <f>IF(ISERROR(VLOOKUP(Table7[[#This Row],[APPL_ID]],IO_Pre_14[APP_ID],1,FALSE)),"","Y")</f>
        <v>Y</v>
      </c>
      <c r="C479" s="58" t="str">
        <f>IF(ISERROR(VLOOKUP(Table7[[#This Row],[APPL_ID]],Sheet1!$C$2:$C$9,1,FALSE)),"","Y")</f>
        <v/>
      </c>
      <c r="D479" s="58" t="str">
        <f>IF(COUNTA(#REF!)&gt;0,"","Y")</f>
        <v/>
      </c>
      <c r="E479" t="s">
        <v>1531</v>
      </c>
      <c r="F479" t="s">
        <v>1532</v>
      </c>
      <c r="G479" t="s">
        <v>1132</v>
      </c>
      <c r="H479">
        <v>0</v>
      </c>
      <c r="I479">
        <v>0</v>
      </c>
      <c r="J479">
        <v>0</v>
      </c>
      <c r="K479">
        <v>109.23</v>
      </c>
      <c r="L479">
        <v>65.17</v>
      </c>
      <c r="M479">
        <v>68.38</v>
      </c>
      <c r="N479">
        <v>55.02</v>
      </c>
      <c r="O479">
        <v>7.24</v>
      </c>
      <c r="P479">
        <v>0</v>
      </c>
      <c r="Q479">
        <v>0</v>
      </c>
      <c r="R479">
        <v>0</v>
      </c>
      <c r="S479">
        <v>0</v>
      </c>
    </row>
    <row r="480" spans="1:19" x14ac:dyDescent="0.25">
      <c r="A480" t="s">
        <v>1174</v>
      </c>
      <c r="B480" t="str">
        <f>IF(ISERROR(VLOOKUP(Table7[[#This Row],[APPL_ID]],IO_Pre_14[APP_ID],1,FALSE)),"","Y")</f>
        <v>Y</v>
      </c>
      <c r="C480" s="58" t="str">
        <f>IF(ISERROR(VLOOKUP(Table7[[#This Row],[APPL_ID]],Sheet1!$C$2:$C$9,1,FALSE)),"","Y")</f>
        <v/>
      </c>
      <c r="D480" s="58" t="str">
        <f>IF(COUNTA(#REF!)&gt;0,"","Y")</f>
        <v/>
      </c>
      <c r="E480" t="s">
        <v>1531</v>
      </c>
      <c r="F480" t="s">
        <v>1532</v>
      </c>
      <c r="G480" t="s">
        <v>1132</v>
      </c>
      <c r="H480">
        <v>0</v>
      </c>
      <c r="I480">
        <v>0</v>
      </c>
      <c r="J480">
        <v>0</v>
      </c>
      <c r="K480">
        <v>51.51</v>
      </c>
      <c r="L480">
        <v>31.04</v>
      </c>
      <c r="M480">
        <v>32.57</v>
      </c>
      <c r="N480">
        <v>26.2</v>
      </c>
      <c r="O480">
        <v>1.38</v>
      </c>
      <c r="P480">
        <v>0</v>
      </c>
      <c r="Q480">
        <v>0</v>
      </c>
      <c r="R480">
        <v>0</v>
      </c>
      <c r="S480">
        <v>0</v>
      </c>
    </row>
    <row r="481" spans="1:19" x14ac:dyDescent="0.25">
      <c r="A481" t="s">
        <v>680</v>
      </c>
      <c r="B481" t="str">
        <f>IF(ISERROR(VLOOKUP(Table7[[#This Row],[APPL_ID]],IO_Pre_14[APP_ID],1,FALSE)),"","Y")</f>
        <v>Y</v>
      </c>
      <c r="C481" s="58" t="str">
        <f>IF(ISERROR(VLOOKUP(Table7[[#This Row],[APPL_ID]],Sheet1!$C$2:$C$9,1,FALSE)),"","Y")</f>
        <v/>
      </c>
      <c r="D481" s="58" t="str">
        <f>IF(COUNTA(#REF!)&gt;0,"","Y")</f>
        <v/>
      </c>
      <c r="E481" t="s">
        <v>1531</v>
      </c>
      <c r="F481" t="s">
        <v>1532</v>
      </c>
      <c r="G481" t="s">
        <v>681</v>
      </c>
    </row>
    <row r="482" spans="1:19" x14ac:dyDescent="0.25">
      <c r="A482" t="s">
        <v>277</v>
      </c>
      <c r="B482" t="str">
        <f>IF(ISERROR(VLOOKUP(Table7[[#This Row],[APPL_ID]],IO_Pre_14[APP_ID],1,FALSE)),"","Y")</f>
        <v>Y</v>
      </c>
      <c r="C482" s="58" t="str">
        <f>IF(ISERROR(VLOOKUP(Table7[[#This Row],[APPL_ID]],Sheet1!$C$2:$C$9,1,FALSE)),"","Y")</f>
        <v/>
      </c>
      <c r="D482" s="58" t="str">
        <f>IF(COUNTA(#REF!)&gt;0,"","Y")</f>
        <v/>
      </c>
      <c r="E482" t="s">
        <v>1531</v>
      </c>
      <c r="F482" t="s">
        <v>1532</v>
      </c>
      <c r="G482" t="s">
        <v>69</v>
      </c>
      <c r="H482">
        <v>0</v>
      </c>
      <c r="I482">
        <v>64.88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</row>
    <row r="483" spans="1:19" x14ac:dyDescent="0.25">
      <c r="A483" t="s">
        <v>174</v>
      </c>
      <c r="B483" t="str">
        <f>IF(ISERROR(VLOOKUP(Table7[[#This Row],[APPL_ID]],IO_Pre_14[APP_ID],1,FALSE)),"","Y")</f>
        <v>Y</v>
      </c>
      <c r="C483" s="58" t="str">
        <f>IF(ISERROR(VLOOKUP(Table7[[#This Row],[APPL_ID]],Sheet1!$C$2:$C$9,1,FALSE)),"","Y")</f>
        <v/>
      </c>
      <c r="D483" s="58" t="str">
        <f>IF(COUNTA(#REF!)&gt;0,"","Y")</f>
        <v/>
      </c>
      <c r="E483" t="s">
        <v>1531</v>
      </c>
      <c r="F483" t="s">
        <v>1532</v>
      </c>
      <c r="G483" t="s">
        <v>173</v>
      </c>
      <c r="H483">
        <v>0</v>
      </c>
      <c r="I483">
        <v>0</v>
      </c>
      <c r="J483">
        <v>0</v>
      </c>
      <c r="K483">
        <v>24.71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</row>
    <row r="484" spans="1:19" x14ac:dyDescent="0.25">
      <c r="A484" t="s">
        <v>261</v>
      </c>
      <c r="B484" t="str">
        <f>IF(ISERROR(VLOOKUP(Table7[[#This Row],[APPL_ID]],IO_Pre_14[APP_ID],1,FALSE)),"","Y")</f>
        <v>Y</v>
      </c>
      <c r="C484" s="58" t="str">
        <f>IF(ISERROR(VLOOKUP(Table7[[#This Row],[APPL_ID]],Sheet1!$C$2:$C$9,1,FALSE)),"","Y")</f>
        <v/>
      </c>
      <c r="D484" s="58" t="str">
        <f>IF(COUNTA(#REF!)&gt;0,"","Y")</f>
        <v/>
      </c>
      <c r="E484" t="s">
        <v>1531</v>
      </c>
      <c r="F484" t="s">
        <v>1532</v>
      </c>
      <c r="G484" t="s">
        <v>69</v>
      </c>
      <c r="H484">
        <v>0</v>
      </c>
      <c r="I484">
        <v>61.7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</row>
    <row r="485" spans="1:19" x14ac:dyDescent="0.25">
      <c r="A485" t="s">
        <v>101</v>
      </c>
      <c r="B485" t="str">
        <f>IF(ISERROR(VLOOKUP(Table7[[#This Row],[APPL_ID]],IO_Pre_14[APP_ID],1,FALSE)),"","Y")</f>
        <v>Y</v>
      </c>
      <c r="C485" s="58" t="str">
        <f>IF(ISERROR(VLOOKUP(Table7[[#This Row],[APPL_ID]],Sheet1!$C$2:$C$9,1,FALSE)),"","Y")</f>
        <v/>
      </c>
      <c r="D485" s="58" t="str">
        <f>IF(COUNTA(#REF!)&gt;0,"","Y")</f>
        <v/>
      </c>
      <c r="E485" t="s">
        <v>1531</v>
      </c>
      <c r="F485" t="s">
        <v>1532</v>
      </c>
      <c r="G485" t="s">
        <v>102</v>
      </c>
      <c r="H485">
        <v>0</v>
      </c>
      <c r="I485">
        <v>0</v>
      </c>
      <c r="J485">
        <v>90.47</v>
      </c>
      <c r="K485">
        <v>105.05</v>
      </c>
      <c r="L485">
        <v>81.69</v>
      </c>
      <c r="M485">
        <v>71.44</v>
      </c>
      <c r="N485">
        <v>107.77</v>
      </c>
      <c r="O485">
        <v>125.54</v>
      </c>
      <c r="P485">
        <v>0</v>
      </c>
      <c r="Q485">
        <v>0</v>
      </c>
      <c r="R485">
        <v>0</v>
      </c>
      <c r="S485">
        <v>0</v>
      </c>
    </row>
    <row r="486" spans="1:19" x14ac:dyDescent="0.25">
      <c r="A486" t="s">
        <v>189</v>
      </c>
      <c r="B486" t="str">
        <f>IF(ISERROR(VLOOKUP(Table7[[#This Row],[APPL_ID]],IO_Pre_14[APP_ID],1,FALSE)),"","Y")</f>
        <v>Y</v>
      </c>
      <c r="C486" s="58" t="str">
        <f>IF(ISERROR(VLOOKUP(Table7[[#This Row],[APPL_ID]],Sheet1!$C$2:$C$9,1,FALSE)),"","Y")</f>
        <v/>
      </c>
      <c r="D486" s="58" t="str">
        <f>IF(COUNTA(#REF!)&gt;0,"","Y")</f>
        <v/>
      </c>
      <c r="E486" t="s">
        <v>1531</v>
      </c>
      <c r="F486" t="s">
        <v>1532</v>
      </c>
      <c r="G486" t="s">
        <v>102</v>
      </c>
      <c r="H486">
        <v>0</v>
      </c>
      <c r="I486">
        <v>0</v>
      </c>
      <c r="J486">
        <v>0</v>
      </c>
      <c r="K486">
        <v>13.19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</row>
    <row r="487" spans="1:19" x14ac:dyDescent="0.25">
      <c r="A487" t="s">
        <v>105</v>
      </c>
      <c r="B487" t="str">
        <f>IF(ISERROR(VLOOKUP(Table7[[#This Row],[APPL_ID]],IO_Pre_14[APP_ID],1,FALSE)),"","Y")</f>
        <v>Y</v>
      </c>
      <c r="C487" s="58" t="str">
        <f>IF(ISERROR(VLOOKUP(Table7[[#This Row],[APPL_ID]],Sheet1!$C$2:$C$9,1,FALSE)),"","Y")</f>
        <v/>
      </c>
      <c r="D487" s="58" t="str">
        <f>IF(COUNTA(#REF!)&gt;0,"","Y")</f>
        <v/>
      </c>
      <c r="E487" t="s">
        <v>1531</v>
      </c>
      <c r="F487" t="s">
        <v>1532</v>
      </c>
      <c r="G487" t="s">
        <v>102</v>
      </c>
      <c r="H487">
        <v>0</v>
      </c>
      <c r="I487">
        <v>0</v>
      </c>
      <c r="J487">
        <v>17.36</v>
      </c>
      <c r="K487">
        <v>31.47</v>
      </c>
      <c r="L487">
        <v>62.12</v>
      </c>
      <c r="M487">
        <v>54.07</v>
      </c>
      <c r="N487">
        <v>56.2</v>
      </c>
      <c r="O487">
        <v>34.4</v>
      </c>
      <c r="P487">
        <v>0</v>
      </c>
      <c r="Q487">
        <v>0</v>
      </c>
      <c r="R487">
        <v>0</v>
      </c>
      <c r="S487">
        <v>0</v>
      </c>
    </row>
    <row r="488" spans="1:19" x14ac:dyDescent="0.25">
      <c r="A488" t="s">
        <v>188</v>
      </c>
      <c r="B488" t="str">
        <f>IF(ISERROR(VLOOKUP(Table7[[#This Row],[APPL_ID]],IO_Pre_14[APP_ID],1,FALSE)),"","Y")</f>
        <v>Y</v>
      </c>
      <c r="C488" s="58" t="str">
        <f>IF(ISERROR(VLOOKUP(Table7[[#This Row],[APPL_ID]],Sheet1!$C$2:$C$9,1,FALSE)),"","Y")</f>
        <v/>
      </c>
      <c r="D488" s="58" t="str">
        <f>IF(COUNTA(#REF!)&gt;0,"","Y")</f>
        <v/>
      </c>
      <c r="E488" t="s">
        <v>1531</v>
      </c>
      <c r="F488" t="s">
        <v>1532</v>
      </c>
      <c r="G488" t="s">
        <v>102</v>
      </c>
      <c r="H488">
        <v>0</v>
      </c>
      <c r="I488">
        <v>0</v>
      </c>
      <c r="J488">
        <v>0</v>
      </c>
      <c r="K488">
        <v>7.45</v>
      </c>
      <c r="L488">
        <v>32.299999999999997</v>
      </c>
      <c r="M488">
        <v>57.7</v>
      </c>
      <c r="N488">
        <v>49.01</v>
      </c>
      <c r="O488">
        <v>4.46</v>
      </c>
      <c r="P488">
        <v>0</v>
      </c>
      <c r="Q488">
        <v>0</v>
      </c>
      <c r="R488">
        <v>0</v>
      </c>
      <c r="S488">
        <v>0</v>
      </c>
    </row>
    <row r="489" spans="1:19" x14ac:dyDescent="0.25">
      <c r="A489" t="s">
        <v>152</v>
      </c>
      <c r="B489" t="str">
        <f>IF(ISERROR(VLOOKUP(Table7[[#This Row],[APPL_ID]],IO_Pre_14[APP_ID],1,FALSE)),"","Y")</f>
        <v>Y</v>
      </c>
      <c r="C489" s="58" t="str">
        <f>IF(ISERROR(VLOOKUP(Table7[[#This Row],[APPL_ID]],Sheet1!$C$2:$C$9,1,FALSE)),"","Y")</f>
        <v/>
      </c>
      <c r="D489" s="58" t="str">
        <f>IF(COUNTA(#REF!)&gt;0,"","Y")</f>
        <v/>
      </c>
      <c r="E489" t="s">
        <v>1531</v>
      </c>
      <c r="F489" t="s">
        <v>1532</v>
      </c>
      <c r="G489" t="s">
        <v>102</v>
      </c>
      <c r="H489">
        <v>0</v>
      </c>
      <c r="I489">
        <v>0</v>
      </c>
      <c r="J489">
        <v>60.32</v>
      </c>
      <c r="K489">
        <v>70.040000000000006</v>
      </c>
      <c r="L489">
        <v>81.69</v>
      </c>
      <c r="M489">
        <v>47.62</v>
      </c>
      <c r="N489">
        <v>71.849999999999994</v>
      </c>
      <c r="O489">
        <v>83.69</v>
      </c>
      <c r="P489">
        <v>0</v>
      </c>
      <c r="Q489">
        <v>0</v>
      </c>
      <c r="R489">
        <v>0</v>
      </c>
      <c r="S489">
        <v>0</v>
      </c>
    </row>
    <row r="490" spans="1:19" x14ac:dyDescent="0.25">
      <c r="A490" t="s">
        <v>153</v>
      </c>
      <c r="B490" t="str">
        <f>IF(ISERROR(VLOOKUP(Table7[[#This Row],[APPL_ID]],IO_Pre_14[APP_ID],1,FALSE)),"","Y")</f>
        <v>Y</v>
      </c>
      <c r="C490" s="58" t="str">
        <f>IF(ISERROR(VLOOKUP(Table7[[#This Row],[APPL_ID]],Sheet1!$C$2:$C$9,1,FALSE)),"","Y")</f>
        <v/>
      </c>
      <c r="D490" s="58" t="str">
        <f>IF(COUNTA(#REF!)&gt;0,"","Y")</f>
        <v/>
      </c>
      <c r="E490" t="s">
        <v>1531</v>
      </c>
      <c r="F490" t="s">
        <v>1532</v>
      </c>
      <c r="G490" t="s">
        <v>102</v>
      </c>
      <c r="H490">
        <v>0</v>
      </c>
      <c r="I490">
        <v>0</v>
      </c>
      <c r="J490">
        <v>54.28</v>
      </c>
      <c r="K490">
        <v>63.04</v>
      </c>
      <c r="L490">
        <v>73.52</v>
      </c>
      <c r="M490">
        <v>42.86</v>
      </c>
      <c r="N490">
        <v>64.67</v>
      </c>
      <c r="O490">
        <v>75.319999999999993</v>
      </c>
      <c r="P490">
        <v>0</v>
      </c>
      <c r="Q490">
        <v>0</v>
      </c>
      <c r="R490">
        <v>0</v>
      </c>
      <c r="S490">
        <v>0</v>
      </c>
    </row>
    <row r="491" spans="1:19" x14ac:dyDescent="0.25">
      <c r="A491" t="s">
        <v>156</v>
      </c>
      <c r="B491" t="str">
        <f>IF(ISERROR(VLOOKUP(Table7[[#This Row],[APPL_ID]],IO_Pre_14[APP_ID],1,FALSE)),"","Y")</f>
        <v>Y</v>
      </c>
      <c r="C491" s="58" t="str">
        <f>IF(ISERROR(VLOOKUP(Table7[[#This Row],[APPL_ID]],Sheet1!$C$2:$C$9,1,FALSE)),"","Y")</f>
        <v/>
      </c>
      <c r="D491" s="58" t="str">
        <f>IF(COUNTA(#REF!)&gt;0,"","Y")</f>
        <v/>
      </c>
      <c r="E491" t="s">
        <v>1531</v>
      </c>
      <c r="F491" t="s">
        <v>1532</v>
      </c>
      <c r="G491" t="s">
        <v>102</v>
      </c>
      <c r="H491">
        <v>0</v>
      </c>
      <c r="I491">
        <v>0</v>
      </c>
      <c r="J491">
        <v>0</v>
      </c>
      <c r="K491">
        <v>6.92</v>
      </c>
      <c r="L491">
        <v>30</v>
      </c>
      <c r="M491">
        <v>53.58</v>
      </c>
      <c r="N491">
        <v>45.52</v>
      </c>
      <c r="O491">
        <v>4.1399999999999997</v>
      </c>
      <c r="P491">
        <v>0</v>
      </c>
      <c r="Q491">
        <v>0</v>
      </c>
      <c r="R491">
        <v>0</v>
      </c>
      <c r="S491">
        <v>0</v>
      </c>
    </row>
    <row r="492" spans="1:19" x14ac:dyDescent="0.25">
      <c r="A492" t="s">
        <v>45</v>
      </c>
      <c r="B492" t="str">
        <f>IF(ISERROR(VLOOKUP(Table7[[#This Row],[APPL_ID]],IO_Pre_14[APP_ID],1,FALSE)),"","Y")</f>
        <v>Y</v>
      </c>
      <c r="C492" s="58" t="str">
        <f>IF(ISERROR(VLOOKUP(Table7[[#This Row],[APPL_ID]],Sheet1!$C$2:$C$9,1,FALSE)),"","Y")</f>
        <v/>
      </c>
      <c r="D492" s="58" t="str">
        <f>IF(COUNTA(#REF!)&gt;0,"","Y")</f>
        <v/>
      </c>
      <c r="E492" t="s">
        <v>1531</v>
      </c>
      <c r="F492" t="s">
        <v>1532</v>
      </c>
      <c r="G492" t="s">
        <v>46</v>
      </c>
      <c r="H492">
        <v>0</v>
      </c>
      <c r="I492">
        <v>0</v>
      </c>
      <c r="J492">
        <v>36.24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</row>
    <row r="493" spans="1:19" x14ac:dyDescent="0.25">
      <c r="A493" t="s">
        <v>389</v>
      </c>
      <c r="B493" t="str">
        <f>IF(ISERROR(VLOOKUP(Table7[[#This Row],[APPL_ID]],IO_Pre_14[APP_ID],1,FALSE)),"","Y")</f>
        <v>Y</v>
      </c>
      <c r="C493" s="58" t="str">
        <f>IF(ISERROR(VLOOKUP(Table7[[#This Row],[APPL_ID]],Sheet1!$C$2:$C$9,1,FALSE)),"","Y")</f>
        <v/>
      </c>
      <c r="D493" s="58" t="str">
        <f>IF(COUNTA(#REF!)&gt;0,"","Y")</f>
        <v/>
      </c>
      <c r="E493" t="s">
        <v>1531</v>
      </c>
      <c r="F493" t="s">
        <v>1533</v>
      </c>
      <c r="G493" t="s">
        <v>390</v>
      </c>
      <c r="H493">
        <v>0</v>
      </c>
      <c r="I493">
        <v>0</v>
      </c>
      <c r="J493">
        <v>0</v>
      </c>
      <c r="K493">
        <v>57.886000000000003</v>
      </c>
      <c r="L493">
        <v>82.302000000000007</v>
      </c>
      <c r="M493">
        <v>89.841999999999999</v>
      </c>
      <c r="N493">
        <v>80.866</v>
      </c>
      <c r="O493">
        <v>51.781999999999996</v>
      </c>
      <c r="P493">
        <v>0</v>
      </c>
      <c r="Q493">
        <v>0</v>
      </c>
      <c r="R493">
        <v>0</v>
      </c>
      <c r="S493">
        <v>0</v>
      </c>
    </row>
    <row r="494" spans="1:19" x14ac:dyDescent="0.25">
      <c r="A494" t="s">
        <v>712</v>
      </c>
      <c r="B494" t="str">
        <f>IF(ISERROR(VLOOKUP(Table7[[#This Row],[APPL_ID]],IO_Pre_14[APP_ID],1,FALSE)),"","Y")</f>
        <v>Y</v>
      </c>
      <c r="C494" s="58" t="str">
        <f>IF(ISERROR(VLOOKUP(Table7[[#This Row],[APPL_ID]],Sheet1!$C$2:$C$9,1,FALSE)),"","Y")</f>
        <v/>
      </c>
      <c r="D494" s="58" t="str">
        <f>IF(COUNTA(#REF!)&gt;0,"","Y")</f>
        <v/>
      </c>
      <c r="E494" t="s">
        <v>1531</v>
      </c>
      <c r="F494" t="s">
        <v>1533</v>
      </c>
      <c r="G494" t="s">
        <v>390</v>
      </c>
    </row>
    <row r="495" spans="1:19" x14ac:dyDescent="0.25">
      <c r="A495" t="s">
        <v>517</v>
      </c>
      <c r="B495" t="str">
        <f>IF(ISERROR(VLOOKUP(Table7[[#This Row],[APPL_ID]],IO_Pre_14[APP_ID],1,FALSE)),"","Y")</f>
        <v>Y</v>
      </c>
      <c r="C495" s="58" t="str">
        <f>IF(ISERROR(VLOOKUP(Table7[[#This Row],[APPL_ID]],Sheet1!$C$2:$C$9,1,FALSE)),"","Y")</f>
        <v/>
      </c>
      <c r="D495" s="58" t="str">
        <f>IF(COUNTA(#REF!)&gt;0,"","Y")</f>
        <v/>
      </c>
      <c r="E495" t="s">
        <v>1531</v>
      </c>
      <c r="F495" t="s">
        <v>1532</v>
      </c>
      <c r="G495" t="s">
        <v>518</v>
      </c>
    </row>
    <row r="496" spans="1:19" x14ac:dyDescent="0.25">
      <c r="A496" t="s">
        <v>987</v>
      </c>
      <c r="B496" t="str">
        <f>IF(ISERROR(VLOOKUP(Table7[[#This Row],[APPL_ID]],IO_Pre_14[APP_ID],1,FALSE)),"","Y")</f>
        <v>Y</v>
      </c>
      <c r="C496" s="58" t="str">
        <f>IF(ISERROR(VLOOKUP(Table7[[#This Row],[APPL_ID]],Sheet1!$C$2:$C$9,1,FALSE)),"","Y")</f>
        <v/>
      </c>
      <c r="D496" s="58" t="str">
        <f>IF(COUNTA(#REF!)&gt;0,"","Y")</f>
        <v/>
      </c>
      <c r="E496" t="s">
        <v>1531</v>
      </c>
      <c r="F496" t="s">
        <v>1532</v>
      </c>
      <c r="G496" t="s">
        <v>988</v>
      </c>
      <c r="H496">
        <v>809.79</v>
      </c>
      <c r="I496">
        <v>0</v>
      </c>
      <c r="J496">
        <v>0</v>
      </c>
      <c r="K496">
        <v>0</v>
      </c>
      <c r="L496">
        <v>589.80600000000004</v>
      </c>
      <c r="M496">
        <v>708.97900000000004</v>
      </c>
      <c r="N496">
        <v>682.27800000000002</v>
      </c>
      <c r="O496">
        <v>559.322</v>
      </c>
      <c r="P496">
        <v>0</v>
      </c>
      <c r="Q496">
        <v>0</v>
      </c>
      <c r="R496">
        <v>0</v>
      </c>
      <c r="S496">
        <v>0</v>
      </c>
    </row>
    <row r="497" spans="1:19" x14ac:dyDescent="0.25">
      <c r="A497" t="s">
        <v>357</v>
      </c>
      <c r="B497" t="str">
        <f>IF(ISERROR(VLOOKUP(Table7[[#This Row],[APPL_ID]],IO_Pre_14[APP_ID],1,FALSE)),"","Y")</f>
        <v>Y</v>
      </c>
      <c r="C497" s="58" t="str">
        <f>IF(ISERROR(VLOOKUP(Table7[[#This Row],[APPL_ID]],Sheet1!$C$2:$C$9,1,FALSE)),"","Y")</f>
        <v/>
      </c>
      <c r="D497" s="58" t="str">
        <f>IF(COUNTA(#REF!)&gt;0,"","Y")</f>
        <v/>
      </c>
      <c r="E497" t="s">
        <v>1531</v>
      </c>
      <c r="F497" t="s">
        <v>1532</v>
      </c>
      <c r="G497" t="s">
        <v>358</v>
      </c>
      <c r="H497">
        <v>0</v>
      </c>
      <c r="I497">
        <v>0</v>
      </c>
      <c r="J497">
        <v>43.91</v>
      </c>
      <c r="K497">
        <v>50.98</v>
      </c>
      <c r="L497">
        <v>124.681</v>
      </c>
      <c r="M497">
        <v>227.36</v>
      </c>
      <c r="N497">
        <v>226.46</v>
      </c>
      <c r="O497">
        <v>110.32</v>
      </c>
      <c r="P497">
        <v>0</v>
      </c>
      <c r="Q497">
        <v>0</v>
      </c>
      <c r="R497">
        <v>0</v>
      </c>
      <c r="S497">
        <v>0</v>
      </c>
    </row>
    <row r="498" spans="1:19" x14ac:dyDescent="0.25">
      <c r="A498" t="s">
        <v>595</v>
      </c>
      <c r="B498" t="str">
        <f>IF(ISERROR(VLOOKUP(Table7[[#This Row],[APPL_ID]],IO_Pre_14[APP_ID],1,FALSE)),"","Y")</f>
        <v>Y</v>
      </c>
      <c r="C498" s="58" t="str">
        <f>IF(ISERROR(VLOOKUP(Table7[[#This Row],[APPL_ID]],Sheet1!$C$2:$C$9,1,FALSE)),"","Y")</f>
        <v/>
      </c>
      <c r="D498" s="58" t="str">
        <f>IF(COUNTA(#REF!)&gt;0,"","Y")</f>
        <v/>
      </c>
      <c r="E498" t="s">
        <v>1531</v>
      </c>
      <c r="F498" t="s">
        <v>1532</v>
      </c>
      <c r="G498" t="s">
        <v>596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</row>
    <row r="499" spans="1:19" x14ac:dyDescent="0.25">
      <c r="A499" t="s">
        <v>48</v>
      </c>
      <c r="B499" t="str">
        <f>IF(ISERROR(VLOOKUP(Table7[[#This Row],[APPL_ID]],IO_Pre_14[APP_ID],1,FALSE)),"","Y")</f>
        <v>Y</v>
      </c>
      <c r="C499" s="58" t="str">
        <f>IF(ISERROR(VLOOKUP(Table7[[#This Row],[APPL_ID]],Sheet1!$C$2:$C$9,1,FALSE)),"","Y")</f>
        <v/>
      </c>
      <c r="D499" s="58" t="str">
        <f>IF(COUNTA(#REF!)&gt;0,"","Y")</f>
        <v/>
      </c>
      <c r="E499" t="s">
        <v>1531</v>
      </c>
      <c r="F499" t="s">
        <v>1532</v>
      </c>
      <c r="G499" t="s">
        <v>46</v>
      </c>
      <c r="H499">
        <v>0</v>
      </c>
      <c r="I499">
        <v>0</v>
      </c>
      <c r="J499">
        <v>0</v>
      </c>
      <c r="K499">
        <v>34.520000000000003</v>
      </c>
      <c r="L499">
        <v>93.94</v>
      </c>
      <c r="M499">
        <v>146.58000000000001</v>
      </c>
      <c r="N499">
        <v>145.6</v>
      </c>
      <c r="O499">
        <v>215.92400000000001</v>
      </c>
      <c r="P499">
        <v>0</v>
      </c>
      <c r="Q499">
        <v>0</v>
      </c>
      <c r="R499">
        <v>0</v>
      </c>
      <c r="S499">
        <v>0</v>
      </c>
    </row>
    <row r="500" spans="1:19" x14ac:dyDescent="0.25">
      <c r="A500" t="s">
        <v>49</v>
      </c>
      <c r="B500" t="str">
        <f>IF(ISERROR(VLOOKUP(Table7[[#This Row],[APPL_ID]],IO_Pre_14[APP_ID],1,FALSE)),"","Y")</f>
        <v>Y</v>
      </c>
      <c r="C500" s="58" t="str">
        <f>IF(ISERROR(VLOOKUP(Table7[[#This Row],[APPL_ID]],Sheet1!$C$2:$C$9,1,FALSE)),"","Y")</f>
        <v/>
      </c>
      <c r="D500" s="58" t="str">
        <f>IF(COUNTA(#REF!)&gt;0,"","Y")</f>
        <v/>
      </c>
      <c r="E500" t="s">
        <v>1531</v>
      </c>
      <c r="F500" t="s">
        <v>1532</v>
      </c>
      <c r="G500" t="s">
        <v>46</v>
      </c>
      <c r="H500">
        <v>0</v>
      </c>
      <c r="I500">
        <v>0</v>
      </c>
      <c r="J500">
        <v>69.56</v>
      </c>
      <c r="K500">
        <v>32.32</v>
      </c>
      <c r="L500">
        <v>37.369999999999997</v>
      </c>
      <c r="M500">
        <v>92.840999999999994</v>
      </c>
      <c r="N500">
        <v>41.911000000000001</v>
      </c>
      <c r="O500">
        <v>35.932000000000002</v>
      </c>
      <c r="P500">
        <v>0</v>
      </c>
      <c r="Q500">
        <v>0</v>
      </c>
      <c r="R500">
        <v>0</v>
      </c>
      <c r="S500">
        <v>0</v>
      </c>
    </row>
    <row r="501" spans="1:19" x14ac:dyDescent="0.25">
      <c r="A501" t="s">
        <v>192</v>
      </c>
      <c r="B501" t="str">
        <f>IF(ISERROR(VLOOKUP(Table7[[#This Row],[APPL_ID]],IO_Pre_14[APP_ID],1,FALSE)),"","Y")</f>
        <v>Y</v>
      </c>
      <c r="C501" s="58" t="str">
        <f>IF(ISERROR(VLOOKUP(Table7[[#This Row],[APPL_ID]],Sheet1!$C$2:$C$9,1,FALSE)),"","Y")</f>
        <v/>
      </c>
      <c r="D501" s="58" t="str">
        <f>IF(COUNTA(#REF!)&gt;0,"","Y")</f>
        <v/>
      </c>
      <c r="E501" t="s">
        <v>1531</v>
      </c>
      <c r="F501" t="s">
        <v>1532</v>
      </c>
      <c r="G501" t="s">
        <v>193</v>
      </c>
      <c r="H501">
        <v>0</v>
      </c>
      <c r="I501">
        <v>0</v>
      </c>
      <c r="J501">
        <v>0</v>
      </c>
      <c r="K501">
        <v>80.239999999999995</v>
      </c>
      <c r="L501">
        <v>105.28</v>
      </c>
      <c r="M501">
        <v>151.91</v>
      </c>
      <c r="N501">
        <v>164.036</v>
      </c>
      <c r="O501">
        <v>117.24</v>
      </c>
      <c r="P501">
        <v>0</v>
      </c>
      <c r="Q501">
        <v>0</v>
      </c>
      <c r="R501">
        <v>0</v>
      </c>
      <c r="S501">
        <v>0</v>
      </c>
    </row>
    <row r="502" spans="1:19" x14ac:dyDescent="0.25">
      <c r="A502" t="s">
        <v>51</v>
      </c>
      <c r="B502" t="str">
        <f>IF(ISERROR(VLOOKUP(Table7[[#This Row],[APPL_ID]],IO_Pre_14[APP_ID],1,FALSE)),"","Y")</f>
        <v>Y</v>
      </c>
      <c r="C502" s="58" t="str">
        <f>IF(ISERROR(VLOOKUP(Table7[[#This Row],[APPL_ID]],Sheet1!$C$2:$C$9,1,FALSE)),"","Y")</f>
        <v/>
      </c>
      <c r="D502" s="58" t="str">
        <f>IF(COUNTA(#REF!)&gt;0,"","Y")</f>
        <v/>
      </c>
      <c r="E502" t="s">
        <v>1531</v>
      </c>
      <c r="F502" t="s">
        <v>1532</v>
      </c>
      <c r="G502" t="s">
        <v>46</v>
      </c>
      <c r="H502">
        <v>0</v>
      </c>
      <c r="I502">
        <v>0</v>
      </c>
      <c r="J502">
        <v>43.31</v>
      </c>
      <c r="K502">
        <v>53.09</v>
      </c>
      <c r="L502">
        <v>80.06</v>
      </c>
      <c r="M502">
        <v>105.456</v>
      </c>
      <c r="N502">
        <v>103.39</v>
      </c>
      <c r="O502">
        <v>90.646000000000001</v>
      </c>
      <c r="P502">
        <v>0</v>
      </c>
      <c r="Q502">
        <v>0</v>
      </c>
      <c r="R502">
        <v>0</v>
      </c>
      <c r="S502">
        <v>0</v>
      </c>
    </row>
    <row r="503" spans="1:19" x14ac:dyDescent="0.25">
      <c r="A503" t="s">
        <v>366</v>
      </c>
      <c r="B503" t="str">
        <f>IF(ISERROR(VLOOKUP(Table7[[#This Row],[APPL_ID]],IO_Pre_14[APP_ID],1,FALSE)),"","Y")</f>
        <v>Y</v>
      </c>
      <c r="C503" s="58" t="str">
        <f>IF(ISERROR(VLOOKUP(Table7[[#This Row],[APPL_ID]],Sheet1!$C$2:$C$9,1,FALSE)),"","Y")</f>
        <v/>
      </c>
      <c r="D503" s="58" t="str">
        <f>IF(COUNTA(#REF!)&gt;0,"","Y")</f>
        <v/>
      </c>
      <c r="E503" t="s">
        <v>1531</v>
      </c>
      <c r="F503" t="s">
        <v>1532</v>
      </c>
      <c r="G503" t="s">
        <v>345</v>
      </c>
      <c r="H503">
        <v>0</v>
      </c>
      <c r="I503">
        <v>0</v>
      </c>
      <c r="J503">
        <v>0</v>
      </c>
      <c r="K503">
        <v>50.79</v>
      </c>
      <c r="L503">
        <v>79.94</v>
      </c>
      <c r="M503">
        <v>122.08</v>
      </c>
      <c r="N503">
        <v>105.56</v>
      </c>
      <c r="O503">
        <v>51.6</v>
      </c>
      <c r="P503">
        <v>0</v>
      </c>
      <c r="Q503">
        <v>0</v>
      </c>
      <c r="R503">
        <v>0</v>
      </c>
      <c r="S503">
        <v>0</v>
      </c>
    </row>
    <row r="504" spans="1:19" x14ac:dyDescent="0.25">
      <c r="A504" t="s">
        <v>53</v>
      </c>
      <c r="B504" t="str">
        <f>IF(ISERROR(VLOOKUP(Table7[[#This Row],[APPL_ID]],IO_Pre_14[APP_ID],1,FALSE)),"","Y")</f>
        <v>Y</v>
      </c>
      <c r="C504" s="58" t="str">
        <f>IF(ISERROR(VLOOKUP(Table7[[#This Row],[APPL_ID]],Sheet1!$C$2:$C$9,1,FALSE)),"","Y")</f>
        <v/>
      </c>
      <c r="D504" s="58" t="str">
        <f>IF(COUNTA(#REF!)&gt;0,"","Y")</f>
        <v/>
      </c>
      <c r="E504" t="s">
        <v>1531</v>
      </c>
      <c r="F504" t="s">
        <v>1532</v>
      </c>
      <c r="G504" t="s">
        <v>46</v>
      </c>
      <c r="H504">
        <v>0</v>
      </c>
      <c r="I504">
        <v>0</v>
      </c>
      <c r="J504">
        <v>5.14</v>
      </c>
      <c r="K504">
        <v>77.06</v>
      </c>
      <c r="L504">
        <v>134.41499999999999</v>
      </c>
      <c r="M504">
        <v>197.06800000000001</v>
      </c>
      <c r="N504">
        <v>243.25899999999999</v>
      </c>
      <c r="O504">
        <v>136.47900000000001</v>
      </c>
      <c r="P504">
        <v>0</v>
      </c>
      <c r="Q504">
        <v>0</v>
      </c>
      <c r="R504">
        <v>0</v>
      </c>
      <c r="S504">
        <v>0</v>
      </c>
    </row>
    <row r="505" spans="1:19" x14ac:dyDescent="0.25">
      <c r="A505" t="s">
        <v>303</v>
      </c>
      <c r="B505" t="str">
        <f>IF(ISERROR(VLOOKUP(Table7[[#This Row],[APPL_ID]],IO_Pre_14[APP_ID],1,FALSE)),"","Y")</f>
        <v>Y</v>
      </c>
      <c r="C505" s="58" t="str">
        <f>IF(ISERROR(VLOOKUP(Table7[[#This Row],[APPL_ID]],Sheet1!$C$2:$C$9,1,FALSE)),"","Y")</f>
        <v/>
      </c>
      <c r="D505" s="58" t="str">
        <f>IF(COUNTA(#REF!)&gt;0,"","Y")</f>
        <v/>
      </c>
      <c r="E505" t="s">
        <v>1531</v>
      </c>
      <c r="F505" t="s">
        <v>1532</v>
      </c>
      <c r="G505" t="s">
        <v>304</v>
      </c>
      <c r="H505">
        <v>0</v>
      </c>
      <c r="I505">
        <v>0</v>
      </c>
      <c r="J505">
        <v>0</v>
      </c>
      <c r="K505">
        <v>25.574000000000002</v>
      </c>
      <c r="L505">
        <v>219.82</v>
      </c>
      <c r="M505">
        <v>235.69</v>
      </c>
      <c r="N505">
        <v>297.94</v>
      </c>
      <c r="O505">
        <v>240.24</v>
      </c>
      <c r="P505">
        <v>0</v>
      </c>
      <c r="Q505">
        <v>0</v>
      </c>
      <c r="R505">
        <v>0</v>
      </c>
      <c r="S505">
        <v>0</v>
      </c>
    </row>
    <row r="506" spans="1:19" x14ac:dyDescent="0.25">
      <c r="A506" t="s">
        <v>117</v>
      </c>
      <c r="B506" t="str">
        <f>IF(ISERROR(VLOOKUP(Table7[[#This Row],[APPL_ID]],IO_Pre_14[APP_ID],1,FALSE)),"","Y")</f>
        <v>Y</v>
      </c>
      <c r="C506" s="58" t="str">
        <f>IF(ISERROR(VLOOKUP(Table7[[#This Row],[APPL_ID]],Sheet1!$C$2:$C$9,1,FALSE)),"","Y")</f>
        <v/>
      </c>
      <c r="D506" s="58" t="str">
        <f>IF(COUNTA(#REF!)&gt;0,"","Y")</f>
        <v/>
      </c>
      <c r="E506" t="s">
        <v>1531</v>
      </c>
      <c r="F506" t="s">
        <v>1532</v>
      </c>
      <c r="G506" t="s">
        <v>118</v>
      </c>
      <c r="H506">
        <v>0</v>
      </c>
      <c r="I506">
        <v>0</v>
      </c>
      <c r="J506">
        <v>103.69</v>
      </c>
      <c r="K506">
        <v>102.41</v>
      </c>
      <c r="L506">
        <v>71.459999999999994</v>
      </c>
      <c r="M506">
        <v>33.22</v>
      </c>
      <c r="N506">
        <v>65.239999999999995</v>
      </c>
      <c r="O506">
        <v>104.01</v>
      </c>
      <c r="P506">
        <v>0</v>
      </c>
      <c r="Q506">
        <v>0</v>
      </c>
      <c r="R506">
        <v>0</v>
      </c>
      <c r="S506">
        <v>0</v>
      </c>
    </row>
    <row r="507" spans="1:19" x14ac:dyDescent="0.25">
      <c r="A507" t="s">
        <v>50</v>
      </c>
      <c r="B507" t="str">
        <f>IF(ISERROR(VLOOKUP(Table7[[#This Row],[APPL_ID]],IO_Pre_14[APP_ID],1,FALSE)),"","Y")</f>
        <v>Y</v>
      </c>
      <c r="C507" s="58" t="str">
        <f>IF(ISERROR(VLOOKUP(Table7[[#This Row],[APPL_ID]],Sheet1!$C$2:$C$9,1,FALSE)),"","Y")</f>
        <v/>
      </c>
      <c r="D507" s="58" t="str">
        <f>IF(COUNTA(#REF!)&gt;0,"","Y")</f>
        <v/>
      </c>
      <c r="E507" t="s">
        <v>1531</v>
      </c>
      <c r="F507" t="s">
        <v>1532</v>
      </c>
      <c r="G507" t="s">
        <v>46</v>
      </c>
      <c r="H507">
        <v>0</v>
      </c>
      <c r="I507">
        <v>0</v>
      </c>
      <c r="J507">
        <v>32.9</v>
      </c>
      <c r="K507">
        <v>46.01</v>
      </c>
      <c r="L507">
        <v>0</v>
      </c>
      <c r="M507">
        <v>0</v>
      </c>
      <c r="N507">
        <v>64.599999999999994</v>
      </c>
      <c r="O507">
        <v>0</v>
      </c>
      <c r="P507">
        <v>0</v>
      </c>
      <c r="Q507">
        <v>0</v>
      </c>
      <c r="R507">
        <v>0</v>
      </c>
      <c r="S507">
        <v>0</v>
      </c>
    </row>
    <row r="508" spans="1:19" x14ac:dyDescent="0.25">
      <c r="A508" t="s">
        <v>52</v>
      </c>
      <c r="B508" t="str">
        <f>IF(ISERROR(VLOOKUP(Table7[[#This Row],[APPL_ID]],IO_Pre_14[APP_ID],1,FALSE)),"","Y")</f>
        <v>Y</v>
      </c>
      <c r="C508" s="58" t="str">
        <f>IF(ISERROR(VLOOKUP(Table7[[#This Row],[APPL_ID]],Sheet1!$C$2:$C$9,1,FALSE)),"","Y")</f>
        <v/>
      </c>
      <c r="D508" s="58" t="str">
        <f>IF(COUNTA(#REF!)&gt;0,"","Y")</f>
        <v/>
      </c>
      <c r="E508" t="s">
        <v>1531</v>
      </c>
      <c r="F508" t="s">
        <v>1532</v>
      </c>
      <c r="G508" t="s">
        <v>46</v>
      </c>
      <c r="H508">
        <v>0</v>
      </c>
      <c r="I508">
        <v>0</v>
      </c>
      <c r="J508">
        <v>7.87</v>
      </c>
      <c r="K508">
        <v>12.34</v>
      </c>
      <c r="L508">
        <v>52.6</v>
      </c>
      <c r="M508">
        <v>74.64</v>
      </c>
      <c r="N508">
        <v>74.326999999999998</v>
      </c>
      <c r="O508">
        <v>113.96299999999999</v>
      </c>
      <c r="P508">
        <v>0</v>
      </c>
      <c r="Q508">
        <v>0</v>
      </c>
      <c r="R508">
        <v>0</v>
      </c>
      <c r="S508">
        <v>0</v>
      </c>
    </row>
    <row r="509" spans="1:19" x14ac:dyDescent="0.25">
      <c r="A509" t="s">
        <v>194</v>
      </c>
      <c r="B509" t="str">
        <f>IF(ISERROR(VLOOKUP(Table7[[#This Row],[APPL_ID]],IO_Pre_14[APP_ID],1,FALSE)),"","Y")</f>
        <v>Y</v>
      </c>
      <c r="C509" s="58" t="str">
        <f>IF(ISERROR(VLOOKUP(Table7[[#This Row],[APPL_ID]],Sheet1!$C$2:$C$9,1,FALSE)),"","Y")</f>
        <v/>
      </c>
      <c r="D509" s="58" t="str">
        <f>IF(COUNTA(#REF!)&gt;0,"","Y")</f>
        <v/>
      </c>
      <c r="E509" t="s">
        <v>1531</v>
      </c>
      <c r="F509" t="s">
        <v>1532</v>
      </c>
      <c r="G509" t="s">
        <v>195</v>
      </c>
      <c r="H509">
        <v>0</v>
      </c>
      <c r="I509">
        <v>0</v>
      </c>
      <c r="J509">
        <v>2</v>
      </c>
      <c r="K509">
        <v>4.0999999999999996</v>
      </c>
      <c r="L509">
        <v>19.899999999999999</v>
      </c>
      <c r="M509">
        <v>19.059999999999999</v>
      </c>
      <c r="N509">
        <v>27.75</v>
      </c>
      <c r="O509">
        <v>20.13</v>
      </c>
      <c r="P509">
        <v>0</v>
      </c>
      <c r="Q509">
        <v>0</v>
      </c>
      <c r="R509">
        <v>0</v>
      </c>
      <c r="S509">
        <v>0</v>
      </c>
    </row>
    <row r="510" spans="1:19" x14ac:dyDescent="0.25">
      <c r="A510" t="s">
        <v>47</v>
      </c>
      <c r="B510" t="str">
        <f>IF(ISERROR(VLOOKUP(Table7[[#This Row],[APPL_ID]],IO_Pre_14[APP_ID],1,FALSE)),"","Y")</f>
        <v>Y</v>
      </c>
      <c r="C510" s="58" t="str">
        <f>IF(ISERROR(VLOOKUP(Table7[[#This Row],[APPL_ID]],Sheet1!$C$2:$C$9,1,FALSE)),"","Y")</f>
        <v/>
      </c>
      <c r="D510" s="58" t="str">
        <f>IF(COUNTA(#REF!)&gt;0,"","Y")</f>
        <v/>
      </c>
      <c r="E510" t="s">
        <v>1531</v>
      </c>
      <c r="F510" t="s">
        <v>1532</v>
      </c>
      <c r="G510" t="s">
        <v>46</v>
      </c>
      <c r="H510">
        <v>0</v>
      </c>
      <c r="I510">
        <v>0</v>
      </c>
      <c r="J510">
        <v>36.65</v>
      </c>
      <c r="K510">
        <v>27.4</v>
      </c>
      <c r="L510">
        <v>82.02</v>
      </c>
      <c r="M510">
        <v>94.915000000000006</v>
      </c>
      <c r="N510">
        <v>27.35</v>
      </c>
      <c r="O510">
        <v>79.539000000000001</v>
      </c>
      <c r="P510">
        <v>0</v>
      </c>
      <c r="Q510">
        <v>0</v>
      </c>
      <c r="R510">
        <v>0</v>
      </c>
      <c r="S510">
        <v>0</v>
      </c>
    </row>
    <row r="511" spans="1:19" x14ac:dyDescent="0.25">
      <c r="A511" t="s">
        <v>902</v>
      </c>
      <c r="B511" t="str">
        <f>IF(ISERROR(VLOOKUP(Table7[[#This Row],[APPL_ID]],IO_Pre_14[APP_ID],1,FALSE)),"","Y")</f>
        <v>Y</v>
      </c>
      <c r="C511" s="58" t="str">
        <f>IF(ISERROR(VLOOKUP(Table7[[#This Row],[APPL_ID]],Sheet1!$C$2:$C$9,1,FALSE)),"","Y")</f>
        <v/>
      </c>
      <c r="D511" s="58" t="str">
        <f>IF(COUNTA(#REF!)&gt;0,"","Y")</f>
        <v/>
      </c>
      <c r="E511" t="s">
        <v>1531</v>
      </c>
      <c r="F511" t="s">
        <v>1533</v>
      </c>
      <c r="G511" t="s">
        <v>903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</row>
    <row r="512" spans="1:19" x14ac:dyDescent="0.25">
      <c r="A512" t="s">
        <v>1438</v>
      </c>
      <c r="B512" t="str">
        <f>IF(ISERROR(VLOOKUP(Table7[[#This Row],[APPL_ID]],IO_Pre_14[APP_ID],1,FALSE)),"","Y")</f>
        <v>Y</v>
      </c>
      <c r="C512" s="58" t="str">
        <f>IF(ISERROR(VLOOKUP(Table7[[#This Row],[APPL_ID]],Sheet1!$C$2:$C$9,1,FALSE)),"","Y")</f>
        <v/>
      </c>
      <c r="D512" s="58" t="str">
        <f>IF(COUNTA(#REF!)&gt;0,"","Y")</f>
        <v/>
      </c>
      <c r="E512" t="s">
        <v>1531</v>
      </c>
      <c r="F512" t="s">
        <v>1532</v>
      </c>
      <c r="G512" t="s">
        <v>1439</v>
      </c>
    </row>
    <row r="513" spans="1:19" x14ac:dyDescent="0.25">
      <c r="A513" t="s">
        <v>654</v>
      </c>
      <c r="B513" t="str">
        <f>IF(ISERROR(VLOOKUP(Table7[[#This Row],[APPL_ID]],IO_Pre_14[APP_ID],1,FALSE)),"","Y")</f>
        <v>Y</v>
      </c>
      <c r="C513" s="58" t="str">
        <f>IF(ISERROR(VLOOKUP(Table7[[#This Row],[APPL_ID]],Sheet1!$C$2:$C$9,1,FALSE)),"","Y")</f>
        <v/>
      </c>
      <c r="D513" s="58" t="str">
        <f>IF(COUNTA(#REF!)&gt;0,"","Y")</f>
        <v/>
      </c>
      <c r="E513" t="s">
        <v>1531</v>
      </c>
      <c r="F513" t="s">
        <v>1532</v>
      </c>
      <c r="G513" t="s">
        <v>605</v>
      </c>
      <c r="H513">
        <v>15.18</v>
      </c>
      <c r="I513">
        <v>15.67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</row>
    <row r="514" spans="1:19" x14ac:dyDescent="0.25">
      <c r="A514" t="s">
        <v>610</v>
      </c>
      <c r="B514" t="str">
        <f>IF(ISERROR(VLOOKUP(Table7[[#This Row],[APPL_ID]],IO_Pre_14[APP_ID],1,FALSE)),"","Y")</f>
        <v>Y</v>
      </c>
      <c r="C514" s="58" t="str">
        <f>IF(ISERROR(VLOOKUP(Table7[[#This Row],[APPL_ID]],Sheet1!$C$2:$C$9,1,FALSE)),"","Y")</f>
        <v/>
      </c>
      <c r="D514" s="58" t="str">
        <f>IF(COUNTA(#REF!)&gt;0,"","Y")</f>
        <v/>
      </c>
      <c r="E514" t="s">
        <v>1531</v>
      </c>
      <c r="F514" t="s">
        <v>1532</v>
      </c>
      <c r="G514" t="s">
        <v>605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</row>
    <row r="515" spans="1:19" x14ac:dyDescent="0.25">
      <c r="A515" t="s">
        <v>746</v>
      </c>
      <c r="B515" t="str">
        <f>IF(ISERROR(VLOOKUP(Table7[[#This Row],[APPL_ID]],IO_Pre_14[APP_ID],1,FALSE)),"","Y")</f>
        <v>Y</v>
      </c>
      <c r="C515" s="58" t="str">
        <f>IF(ISERROR(VLOOKUP(Table7[[#This Row],[APPL_ID]],Sheet1!$C$2:$C$9,1,FALSE)),"","Y")</f>
        <v/>
      </c>
      <c r="D515" s="58" t="str">
        <f>IF(COUNTA(#REF!)&gt;0,"","Y")</f>
        <v/>
      </c>
      <c r="E515" t="s">
        <v>1531</v>
      </c>
      <c r="F515" t="s">
        <v>1533</v>
      </c>
      <c r="G515" t="s">
        <v>747</v>
      </c>
      <c r="H515">
        <v>0</v>
      </c>
      <c r="I515">
        <v>0</v>
      </c>
      <c r="J515">
        <v>299.35000000000002</v>
      </c>
      <c r="K515">
        <v>385.46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</row>
    <row r="516" spans="1:19" x14ac:dyDescent="0.25">
      <c r="A516" t="s">
        <v>978</v>
      </c>
      <c r="B516" t="str">
        <f>IF(ISERROR(VLOOKUP(Table7[[#This Row],[APPL_ID]],IO_Pre_14[APP_ID],1,FALSE)),"","Y")</f>
        <v>Y</v>
      </c>
      <c r="C516" s="58" t="str">
        <f>IF(ISERROR(VLOOKUP(Table7[[#This Row],[APPL_ID]],Sheet1!$C$2:$C$9,1,FALSE)),"","Y")</f>
        <v/>
      </c>
      <c r="D516" s="58" t="str">
        <f>IF(COUNTA(#REF!)&gt;0,"","Y")</f>
        <v/>
      </c>
      <c r="E516" t="s">
        <v>1531</v>
      </c>
      <c r="F516" t="s">
        <v>1533</v>
      </c>
      <c r="G516" t="s">
        <v>979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</row>
    <row r="517" spans="1:19" x14ac:dyDescent="0.25">
      <c r="A517" t="s">
        <v>1267</v>
      </c>
      <c r="B517" t="str">
        <f>IF(ISERROR(VLOOKUP(Table7[[#This Row],[APPL_ID]],IO_Pre_14[APP_ID],1,FALSE)),"","Y")</f>
        <v>Y</v>
      </c>
      <c r="C517" s="58" t="str">
        <f>IF(ISERROR(VLOOKUP(Table7[[#This Row],[APPL_ID]],Sheet1!$C$2:$C$9,1,FALSE)),"","Y")</f>
        <v/>
      </c>
      <c r="D517" s="58" t="str">
        <f>IF(COUNTA(#REF!)&gt;0,"","Y")</f>
        <v/>
      </c>
      <c r="E517" t="s">
        <v>1531</v>
      </c>
      <c r="F517" t="s">
        <v>1533</v>
      </c>
      <c r="G517" t="s">
        <v>1263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</row>
    <row r="518" spans="1:19" x14ac:dyDescent="0.25">
      <c r="A518" t="s">
        <v>1242</v>
      </c>
      <c r="B518" t="str">
        <f>IF(ISERROR(VLOOKUP(Table7[[#This Row],[APPL_ID]],IO_Pre_14[APP_ID],1,FALSE)),"","Y")</f>
        <v>Y</v>
      </c>
      <c r="C518" s="58" t="str">
        <f>IF(ISERROR(VLOOKUP(Table7[[#This Row],[APPL_ID]],Sheet1!$C$2:$C$9,1,FALSE)),"","Y")</f>
        <v/>
      </c>
      <c r="D518" s="58" t="str">
        <f>IF(COUNTA(#REF!)&gt;0,"","Y")</f>
        <v/>
      </c>
      <c r="E518" t="s">
        <v>1531</v>
      </c>
      <c r="F518" t="s">
        <v>1533</v>
      </c>
      <c r="G518" t="s">
        <v>979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</row>
    <row r="519" spans="1:19" x14ac:dyDescent="0.25">
      <c r="A519" t="s">
        <v>1320</v>
      </c>
      <c r="B519" t="str">
        <f>IF(ISERROR(VLOOKUP(Table7[[#This Row],[APPL_ID]],IO_Pre_14[APP_ID],1,FALSE)),"","Y")</f>
        <v>Y</v>
      </c>
      <c r="C519" s="58" t="str">
        <f>IF(ISERROR(VLOOKUP(Table7[[#This Row],[APPL_ID]],Sheet1!$C$2:$C$9,1,FALSE)),"","Y")</f>
        <v/>
      </c>
      <c r="D519" s="58" t="str">
        <f>IF(COUNTA(#REF!)&gt;0,"","Y")</f>
        <v/>
      </c>
      <c r="E519" t="s">
        <v>1531</v>
      </c>
      <c r="F519" t="s">
        <v>1532</v>
      </c>
      <c r="G519" t="s">
        <v>1321</v>
      </c>
      <c r="H519">
        <v>72.941000000000003</v>
      </c>
      <c r="I519">
        <v>0</v>
      </c>
      <c r="J519">
        <v>0</v>
      </c>
      <c r="K519">
        <v>0</v>
      </c>
      <c r="L519">
        <v>49.491</v>
      </c>
      <c r="M519">
        <v>124.39</v>
      </c>
      <c r="N519">
        <v>106.92</v>
      </c>
      <c r="O519">
        <v>0</v>
      </c>
      <c r="P519">
        <v>0</v>
      </c>
      <c r="Q519">
        <v>0</v>
      </c>
      <c r="R519">
        <v>0</v>
      </c>
      <c r="S519">
        <v>0</v>
      </c>
    </row>
    <row r="520" spans="1:19" x14ac:dyDescent="0.25">
      <c r="A520" t="s">
        <v>1324</v>
      </c>
      <c r="B520" t="str">
        <f>IF(ISERROR(VLOOKUP(Table7[[#This Row],[APPL_ID]],IO_Pre_14[APP_ID],1,FALSE)),"","Y")</f>
        <v>Y</v>
      </c>
      <c r="C520" s="58" t="str">
        <f>IF(ISERROR(VLOOKUP(Table7[[#This Row],[APPL_ID]],Sheet1!$C$2:$C$9,1,FALSE)),"","Y")</f>
        <v/>
      </c>
      <c r="D520" s="58" t="str">
        <f>IF(COUNTA(#REF!)&gt;0,"","Y")</f>
        <v/>
      </c>
      <c r="E520" t="s">
        <v>1531</v>
      </c>
      <c r="F520" t="s">
        <v>1532</v>
      </c>
      <c r="G520" t="s">
        <v>1321</v>
      </c>
      <c r="H520">
        <v>72.941000000000003</v>
      </c>
      <c r="I520">
        <v>0</v>
      </c>
      <c r="J520">
        <v>0</v>
      </c>
      <c r="K520">
        <v>0</v>
      </c>
      <c r="L520">
        <v>49.491</v>
      </c>
      <c r="M520">
        <v>124.39</v>
      </c>
      <c r="N520">
        <v>106.92</v>
      </c>
      <c r="O520">
        <v>0</v>
      </c>
      <c r="P520">
        <v>0</v>
      </c>
      <c r="Q520">
        <v>0</v>
      </c>
      <c r="R520">
        <v>0</v>
      </c>
      <c r="S520">
        <v>0</v>
      </c>
    </row>
    <row r="521" spans="1:19" x14ac:dyDescent="0.25">
      <c r="A521" t="s">
        <v>1322</v>
      </c>
      <c r="B521" t="str">
        <f>IF(ISERROR(VLOOKUP(Table7[[#This Row],[APPL_ID]],IO_Pre_14[APP_ID],1,FALSE)),"","Y")</f>
        <v>Y</v>
      </c>
      <c r="C521" s="58" t="str">
        <f>IF(ISERROR(VLOOKUP(Table7[[#This Row],[APPL_ID]],Sheet1!$C$2:$C$9,1,FALSE)),"","Y")</f>
        <v/>
      </c>
      <c r="D521" s="58" t="str">
        <f>IF(COUNTA(#REF!)&gt;0,"","Y")</f>
        <v/>
      </c>
      <c r="E521" t="s">
        <v>1531</v>
      </c>
      <c r="F521" t="s">
        <v>1532</v>
      </c>
      <c r="G521" t="s">
        <v>1321</v>
      </c>
      <c r="H521">
        <v>72.941000000000003</v>
      </c>
      <c r="I521">
        <v>0</v>
      </c>
      <c r="J521">
        <v>0</v>
      </c>
      <c r="K521">
        <v>0</v>
      </c>
      <c r="L521">
        <v>49.491</v>
      </c>
      <c r="M521">
        <v>124.39</v>
      </c>
      <c r="N521">
        <v>106.92</v>
      </c>
      <c r="O521">
        <v>0</v>
      </c>
      <c r="P521">
        <v>0</v>
      </c>
      <c r="Q521">
        <v>0</v>
      </c>
      <c r="R521">
        <v>0</v>
      </c>
      <c r="S521">
        <v>0</v>
      </c>
    </row>
    <row r="522" spans="1:19" x14ac:dyDescent="0.25">
      <c r="A522" t="s">
        <v>264</v>
      </c>
      <c r="B522" t="str">
        <f>IF(ISERROR(VLOOKUP(Table7[[#This Row],[APPL_ID]],IO_Pre_14[APP_ID],1,FALSE)),"","Y")</f>
        <v>Y</v>
      </c>
      <c r="C522" s="58" t="str">
        <f>IF(ISERROR(VLOOKUP(Table7[[#This Row],[APPL_ID]],Sheet1!$C$2:$C$9,1,FALSE)),"","Y")</f>
        <v/>
      </c>
      <c r="D522" s="58" t="str">
        <f>IF(COUNTA(#REF!)&gt;0,"","Y")</f>
        <v/>
      </c>
      <c r="E522" t="s">
        <v>1531</v>
      </c>
      <c r="F522" t="s">
        <v>1532</v>
      </c>
      <c r="G522" t="s">
        <v>120</v>
      </c>
      <c r="H522">
        <v>26.1</v>
      </c>
      <c r="I522">
        <v>24.63</v>
      </c>
      <c r="J522">
        <v>53.35</v>
      </c>
      <c r="K522">
        <v>48.8</v>
      </c>
      <c r="L522">
        <v>69.709999999999994</v>
      </c>
      <c r="M522">
        <v>73.27</v>
      </c>
      <c r="N522">
        <v>62.02</v>
      </c>
      <c r="O522">
        <v>10.5</v>
      </c>
      <c r="P522">
        <v>0</v>
      </c>
      <c r="Q522">
        <v>0</v>
      </c>
      <c r="R522">
        <v>0</v>
      </c>
      <c r="S522">
        <v>0</v>
      </c>
    </row>
    <row r="523" spans="1:19" x14ac:dyDescent="0.25">
      <c r="A523" t="s">
        <v>218</v>
      </c>
      <c r="B523" t="str">
        <f>IF(ISERROR(VLOOKUP(Table7[[#This Row],[APPL_ID]],IO_Pre_14[APP_ID],1,FALSE)),"","Y")</f>
        <v>Y</v>
      </c>
      <c r="C523" s="58" t="str">
        <f>IF(ISERROR(VLOOKUP(Table7[[#This Row],[APPL_ID]],Sheet1!$C$2:$C$9,1,FALSE)),"","Y")</f>
        <v/>
      </c>
      <c r="D523" s="58" t="str">
        <f>IF(COUNTA(#REF!)&gt;0,"","Y")</f>
        <v/>
      </c>
      <c r="E523" t="s">
        <v>1531</v>
      </c>
      <c r="F523" t="s">
        <v>1532</v>
      </c>
      <c r="G523" t="s">
        <v>219</v>
      </c>
      <c r="H523">
        <v>34.759</v>
      </c>
      <c r="I523">
        <v>0</v>
      </c>
      <c r="J523">
        <v>0</v>
      </c>
      <c r="K523">
        <v>0</v>
      </c>
      <c r="L523">
        <v>0</v>
      </c>
      <c r="M523">
        <v>145.47</v>
      </c>
      <c r="N523">
        <v>153.91</v>
      </c>
      <c r="O523">
        <v>0</v>
      </c>
      <c r="P523">
        <v>0</v>
      </c>
      <c r="Q523">
        <v>0</v>
      </c>
      <c r="R523">
        <v>0</v>
      </c>
      <c r="S523">
        <v>0</v>
      </c>
    </row>
    <row r="524" spans="1:19" x14ac:dyDescent="0.25">
      <c r="A524" t="s">
        <v>1323</v>
      </c>
      <c r="B524" t="str">
        <f>IF(ISERROR(VLOOKUP(Table7[[#This Row],[APPL_ID]],IO_Pre_14[APP_ID],1,FALSE)),"","Y")</f>
        <v>Y</v>
      </c>
      <c r="C524" s="58" t="str">
        <f>IF(ISERROR(VLOOKUP(Table7[[#This Row],[APPL_ID]],Sheet1!$C$2:$C$9,1,FALSE)),"","Y")</f>
        <v/>
      </c>
      <c r="D524" s="58" t="str">
        <f>IF(COUNTA(#REF!)&gt;0,"","Y")</f>
        <v/>
      </c>
      <c r="E524" t="s">
        <v>1531</v>
      </c>
      <c r="F524" t="s">
        <v>1532</v>
      </c>
      <c r="G524" t="s">
        <v>1321</v>
      </c>
      <c r="H524">
        <v>72.941000000000003</v>
      </c>
      <c r="I524">
        <v>0</v>
      </c>
      <c r="J524">
        <v>0</v>
      </c>
      <c r="K524">
        <v>0</v>
      </c>
      <c r="L524">
        <v>49.491</v>
      </c>
      <c r="M524">
        <v>124.39</v>
      </c>
      <c r="N524">
        <v>106.92</v>
      </c>
      <c r="O524">
        <v>0</v>
      </c>
      <c r="P524">
        <v>0</v>
      </c>
      <c r="Q524">
        <v>0</v>
      </c>
      <c r="R524">
        <v>0</v>
      </c>
      <c r="S524">
        <v>0</v>
      </c>
    </row>
    <row r="525" spans="1:19" x14ac:dyDescent="0.25">
      <c r="A525" t="s">
        <v>222</v>
      </c>
      <c r="B525" t="str">
        <f>IF(ISERROR(VLOOKUP(Table7[[#This Row],[APPL_ID]],IO_Pre_14[APP_ID],1,FALSE)),"","Y")</f>
        <v>Y</v>
      </c>
      <c r="C525" s="58" t="str">
        <f>IF(ISERROR(VLOOKUP(Table7[[#This Row],[APPL_ID]],Sheet1!$C$2:$C$9,1,FALSE)),"","Y")</f>
        <v/>
      </c>
      <c r="D525" s="58" t="str">
        <f>IF(COUNTA(#REF!)&gt;0,"","Y")</f>
        <v/>
      </c>
      <c r="E525" t="s">
        <v>1531</v>
      </c>
      <c r="F525" t="s">
        <v>1532</v>
      </c>
      <c r="G525" t="s">
        <v>219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145.47</v>
      </c>
      <c r="N525">
        <v>153.91</v>
      </c>
      <c r="O525">
        <v>0</v>
      </c>
      <c r="P525">
        <v>0</v>
      </c>
      <c r="Q525">
        <v>0</v>
      </c>
      <c r="R525">
        <v>0</v>
      </c>
      <c r="S525">
        <v>0</v>
      </c>
    </row>
    <row r="526" spans="1:19" x14ac:dyDescent="0.25">
      <c r="A526" t="s">
        <v>266</v>
      </c>
      <c r="B526" t="str">
        <f>IF(ISERROR(VLOOKUP(Table7[[#This Row],[APPL_ID]],IO_Pre_14[APP_ID],1,FALSE)),"","Y")</f>
        <v>Y</v>
      </c>
      <c r="C526" s="58" t="str">
        <f>IF(ISERROR(VLOOKUP(Table7[[#This Row],[APPL_ID]],Sheet1!$C$2:$C$9,1,FALSE)),"","Y")</f>
        <v/>
      </c>
      <c r="D526" s="58" t="str">
        <f>IF(COUNTA(#REF!)&gt;0,"","Y")</f>
        <v/>
      </c>
      <c r="E526" t="s">
        <v>1531</v>
      </c>
      <c r="F526" t="s">
        <v>1532</v>
      </c>
      <c r="G526" t="s">
        <v>120</v>
      </c>
      <c r="H526">
        <v>71.14</v>
      </c>
      <c r="I526">
        <v>43.28</v>
      </c>
      <c r="J526">
        <v>95.85</v>
      </c>
      <c r="K526">
        <v>70.930000000000007</v>
      </c>
      <c r="L526">
        <v>147.38</v>
      </c>
      <c r="M526">
        <v>217.5</v>
      </c>
      <c r="N526">
        <v>206.51</v>
      </c>
      <c r="O526">
        <v>97.97</v>
      </c>
      <c r="P526">
        <v>0</v>
      </c>
      <c r="Q526">
        <v>0</v>
      </c>
      <c r="R526">
        <v>0</v>
      </c>
      <c r="S526">
        <v>0</v>
      </c>
    </row>
    <row r="527" spans="1:19" x14ac:dyDescent="0.25">
      <c r="A527" t="s">
        <v>456</v>
      </c>
      <c r="B527" t="str">
        <f>IF(ISERROR(VLOOKUP(Table7[[#This Row],[APPL_ID]],IO_Pre_14[APP_ID],1,FALSE)),"","Y")</f>
        <v>Y</v>
      </c>
      <c r="C527" s="58" t="str">
        <f>IF(ISERROR(VLOOKUP(Table7[[#This Row],[APPL_ID]],Sheet1!$C$2:$C$9,1,FALSE)),"","Y")</f>
        <v/>
      </c>
      <c r="D527" s="58" t="str">
        <f>IF(COUNTA(#REF!)&gt;0,"","Y")</f>
        <v/>
      </c>
      <c r="E527" t="s">
        <v>1531</v>
      </c>
      <c r="F527" t="s">
        <v>1533</v>
      </c>
      <c r="G527" t="s">
        <v>457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</row>
    <row r="528" spans="1:19" x14ac:dyDescent="0.25">
      <c r="A528" t="s">
        <v>755</v>
      </c>
      <c r="B528" t="str">
        <f>IF(ISERROR(VLOOKUP(Table7[[#This Row],[APPL_ID]],IO_Pre_14[APP_ID],1,FALSE)),"","Y")</f>
        <v>Y</v>
      </c>
      <c r="C528" s="58" t="str">
        <f>IF(ISERROR(VLOOKUP(Table7[[#This Row],[APPL_ID]],Sheet1!$C$2:$C$9,1,FALSE)),"","Y")</f>
        <v/>
      </c>
      <c r="D528" s="58" t="str">
        <f>IF(COUNTA(#REF!)&gt;0,"","Y")</f>
        <v/>
      </c>
      <c r="E528" t="s">
        <v>1531</v>
      </c>
      <c r="F528" t="s">
        <v>1532</v>
      </c>
      <c r="G528" t="s">
        <v>756</v>
      </c>
      <c r="H528">
        <v>0</v>
      </c>
      <c r="I528">
        <v>0</v>
      </c>
      <c r="J528">
        <v>0</v>
      </c>
      <c r="K528">
        <v>18.760000000000002</v>
      </c>
      <c r="L528">
        <v>50.32</v>
      </c>
      <c r="M528">
        <v>91.73</v>
      </c>
      <c r="N528">
        <v>80.34</v>
      </c>
      <c r="O528">
        <v>22.01</v>
      </c>
      <c r="P528">
        <v>0</v>
      </c>
      <c r="Q528">
        <v>0</v>
      </c>
      <c r="R528">
        <v>0</v>
      </c>
      <c r="S528">
        <v>0</v>
      </c>
    </row>
    <row r="529" spans="1:19" x14ac:dyDescent="0.25">
      <c r="A529" t="s">
        <v>220</v>
      </c>
      <c r="B529" t="str">
        <f>IF(ISERROR(VLOOKUP(Table7[[#This Row],[APPL_ID]],IO_Pre_14[APP_ID],1,FALSE)),"","Y")</f>
        <v>Y</v>
      </c>
      <c r="C529" s="58" t="str">
        <f>IF(ISERROR(VLOOKUP(Table7[[#This Row],[APPL_ID]],Sheet1!$C$2:$C$9,1,FALSE)),"","Y")</f>
        <v/>
      </c>
      <c r="D529" s="58" t="str">
        <f>IF(COUNTA(#REF!)&gt;0,"","Y")</f>
        <v/>
      </c>
      <c r="E529" t="s">
        <v>1531</v>
      </c>
      <c r="F529" t="s">
        <v>1532</v>
      </c>
      <c r="G529" t="s">
        <v>219</v>
      </c>
      <c r="H529">
        <v>34.759</v>
      </c>
      <c r="I529">
        <v>0</v>
      </c>
      <c r="J529">
        <v>0</v>
      </c>
      <c r="K529">
        <v>0</v>
      </c>
      <c r="L529">
        <v>0</v>
      </c>
      <c r="M529">
        <v>145.47</v>
      </c>
      <c r="N529">
        <v>153.91</v>
      </c>
      <c r="O529">
        <v>0</v>
      </c>
      <c r="P529">
        <v>0</v>
      </c>
      <c r="Q529">
        <v>0</v>
      </c>
      <c r="R529">
        <v>0</v>
      </c>
      <c r="S529">
        <v>0</v>
      </c>
    </row>
    <row r="530" spans="1:19" x14ac:dyDescent="0.25">
      <c r="A530" t="s">
        <v>1262</v>
      </c>
      <c r="B530" t="str">
        <f>IF(ISERROR(VLOOKUP(Table7[[#This Row],[APPL_ID]],IO_Pre_14[APP_ID],1,FALSE)),"","Y")</f>
        <v>Y</v>
      </c>
      <c r="C530" s="58" t="str">
        <f>IF(ISERROR(VLOOKUP(Table7[[#This Row],[APPL_ID]],Sheet1!$C$2:$C$9,1,FALSE)),"","Y")</f>
        <v/>
      </c>
      <c r="D530" s="58" t="str">
        <f>IF(COUNTA(#REF!)&gt;0,"","Y")</f>
        <v/>
      </c>
      <c r="E530" t="s">
        <v>1531</v>
      </c>
      <c r="F530" t="s">
        <v>1533</v>
      </c>
      <c r="G530" t="s">
        <v>1263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</row>
    <row r="531" spans="1:19" x14ac:dyDescent="0.25">
      <c r="A531" t="s">
        <v>776</v>
      </c>
      <c r="B531" t="str">
        <f>IF(ISERROR(VLOOKUP(Table7[[#This Row],[APPL_ID]],IO_Pre_14[APP_ID],1,FALSE)),"","Y")</f>
        <v>Y</v>
      </c>
      <c r="C531" s="58" t="str">
        <f>IF(ISERROR(VLOOKUP(Table7[[#This Row],[APPL_ID]],Sheet1!$C$2:$C$9,1,FALSE)),"","Y")</f>
        <v/>
      </c>
      <c r="D531" s="58" t="str">
        <f>IF(COUNTA(#REF!)&gt;0,"","Y")</f>
        <v/>
      </c>
      <c r="E531" t="s">
        <v>1531</v>
      </c>
      <c r="F531" t="s">
        <v>1532</v>
      </c>
      <c r="G531" t="s">
        <v>777</v>
      </c>
      <c r="H531">
        <v>0</v>
      </c>
      <c r="I531">
        <v>0</v>
      </c>
      <c r="J531">
        <v>0</v>
      </c>
      <c r="K531">
        <v>107.59</v>
      </c>
      <c r="L531">
        <v>181.79</v>
      </c>
      <c r="M531">
        <v>217.14</v>
      </c>
      <c r="N531">
        <v>232.87</v>
      </c>
      <c r="O531">
        <v>209.53</v>
      </c>
      <c r="P531">
        <v>0</v>
      </c>
      <c r="Q531">
        <v>0</v>
      </c>
      <c r="R531">
        <v>0</v>
      </c>
      <c r="S531">
        <v>0</v>
      </c>
    </row>
    <row r="532" spans="1:19" x14ac:dyDescent="0.25">
      <c r="A532" t="s">
        <v>815</v>
      </c>
      <c r="B532" t="str">
        <f>IF(ISERROR(VLOOKUP(Table7[[#This Row],[APPL_ID]],IO_Pre_14[APP_ID],1,FALSE)),"","Y")</f>
        <v>Y</v>
      </c>
      <c r="C532" s="58" t="str">
        <f>IF(ISERROR(VLOOKUP(Table7[[#This Row],[APPL_ID]],Sheet1!$C$2:$C$9,1,FALSE)),"","Y")</f>
        <v/>
      </c>
      <c r="D532" s="58" t="str">
        <f>IF(COUNTA(#REF!)&gt;0,"","Y")</f>
        <v/>
      </c>
      <c r="E532" t="s">
        <v>1531</v>
      </c>
      <c r="F532" t="s">
        <v>1532</v>
      </c>
      <c r="G532" t="s">
        <v>777</v>
      </c>
      <c r="H532">
        <v>0</v>
      </c>
      <c r="I532">
        <v>0</v>
      </c>
      <c r="J532">
        <v>0</v>
      </c>
      <c r="K532">
        <v>54.62</v>
      </c>
      <c r="L532">
        <v>63.72</v>
      </c>
      <c r="M532">
        <v>37.15</v>
      </c>
      <c r="N532">
        <v>37.36</v>
      </c>
      <c r="O532">
        <v>32.64</v>
      </c>
      <c r="P532">
        <v>0</v>
      </c>
      <c r="Q532">
        <v>0</v>
      </c>
      <c r="R532">
        <v>0</v>
      </c>
      <c r="S532">
        <v>0</v>
      </c>
    </row>
    <row r="533" spans="1:19" x14ac:dyDescent="0.25">
      <c r="A533" t="s">
        <v>207</v>
      </c>
      <c r="B533" t="str">
        <f>IF(ISERROR(VLOOKUP(Table7[[#This Row],[APPL_ID]],IO_Pre_14[APP_ID],1,FALSE)),"","Y")</f>
        <v>Y</v>
      </c>
      <c r="C533" s="58" t="str">
        <f>IF(ISERROR(VLOOKUP(Table7[[#This Row],[APPL_ID]],Sheet1!$C$2:$C$9,1,FALSE)),"","Y")</f>
        <v/>
      </c>
      <c r="D533" s="58" t="str">
        <f>IF(COUNTA(#REF!)&gt;0,"","Y")</f>
        <v/>
      </c>
      <c r="E533" t="s">
        <v>1531</v>
      </c>
      <c r="F533" t="s">
        <v>1532</v>
      </c>
      <c r="G533" t="s">
        <v>208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42.26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</row>
    <row r="534" spans="1:19" x14ac:dyDescent="0.25">
      <c r="A534" t="s">
        <v>210</v>
      </c>
      <c r="B534" t="str">
        <f>IF(ISERROR(VLOOKUP(Table7[[#This Row],[APPL_ID]],IO_Pre_14[APP_ID],1,FALSE)),"","Y")</f>
        <v>Y</v>
      </c>
      <c r="C534" s="58" t="str">
        <f>IF(ISERROR(VLOOKUP(Table7[[#This Row],[APPL_ID]],Sheet1!$C$2:$C$9,1,FALSE)),"","Y")</f>
        <v/>
      </c>
      <c r="D534" s="58" t="str">
        <f>IF(COUNTA(#REF!)&gt;0,"","Y")</f>
        <v/>
      </c>
      <c r="E534" t="s">
        <v>1531</v>
      </c>
      <c r="F534" t="s">
        <v>1532</v>
      </c>
      <c r="G534" t="s">
        <v>208</v>
      </c>
      <c r="H534">
        <v>44.86</v>
      </c>
      <c r="I534">
        <v>40.520000000000003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</row>
    <row r="535" spans="1:19" x14ac:dyDescent="0.25">
      <c r="A535" t="s">
        <v>209</v>
      </c>
      <c r="B535" t="str">
        <f>IF(ISERROR(VLOOKUP(Table7[[#This Row],[APPL_ID]],IO_Pre_14[APP_ID],1,FALSE)),"","Y")</f>
        <v>Y</v>
      </c>
      <c r="C535" s="58" t="str">
        <f>IF(ISERROR(VLOOKUP(Table7[[#This Row],[APPL_ID]],Sheet1!$C$2:$C$9,1,FALSE)),"","Y")</f>
        <v/>
      </c>
      <c r="D535" s="58" t="str">
        <f>IF(COUNTA(#REF!)&gt;0,"","Y")</f>
        <v/>
      </c>
      <c r="E535" t="s">
        <v>1531</v>
      </c>
      <c r="F535" t="s">
        <v>1532</v>
      </c>
      <c r="G535" t="s">
        <v>208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82.46</v>
      </c>
      <c r="N535">
        <v>94.51</v>
      </c>
      <c r="O535">
        <v>59.64</v>
      </c>
      <c r="P535">
        <v>0</v>
      </c>
      <c r="Q535">
        <v>0</v>
      </c>
      <c r="R535">
        <v>0</v>
      </c>
      <c r="S535">
        <v>0</v>
      </c>
    </row>
    <row r="536" spans="1:19" x14ac:dyDescent="0.25">
      <c r="A536" t="s">
        <v>259</v>
      </c>
      <c r="B536" t="str">
        <f>IF(ISERROR(VLOOKUP(Table7[[#This Row],[APPL_ID]],IO_Pre_14[APP_ID],1,FALSE)),"","Y")</f>
        <v>Y</v>
      </c>
      <c r="C536" s="58" t="str">
        <f>IF(ISERROR(VLOOKUP(Table7[[#This Row],[APPL_ID]],Sheet1!$C$2:$C$9,1,FALSE)),"","Y")</f>
        <v/>
      </c>
      <c r="D536" s="58" t="str">
        <f>IF(COUNTA(#REF!)&gt;0,"","Y")</f>
        <v/>
      </c>
      <c r="E536" t="s">
        <v>1531</v>
      </c>
      <c r="F536" t="s">
        <v>1532</v>
      </c>
      <c r="G536" t="s">
        <v>254</v>
      </c>
      <c r="H536">
        <v>54.04</v>
      </c>
      <c r="I536">
        <v>48.35</v>
      </c>
      <c r="J536">
        <v>0</v>
      </c>
      <c r="K536">
        <v>47.11</v>
      </c>
      <c r="L536">
        <v>0</v>
      </c>
      <c r="M536">
        <v>117.97</v>
      </c>
      <c r="N536">
        <v>127.5</v>
      </c>
      <c r="O536">
        <v>112.18</v>
      </c>
      <c r="P536">
        <v>0</v>
      </c>
      <c r="Q536">
        <v>0</v>
      </c>
      <c r="R536">
        <v>0</v>
      </c>
      <c r="S536">
        <v>0</v>
      </c>
    </row>
    <row r="537" spans="1:19" x14ac:dyDescent="0.25">
      <c r="A537" t="s">
        <v>215</v>
      </c>
      <c r="B537" t="str">
        <f>IF(ISERROR(VLOOKUP(Table7[[#This Row],[APPL_ID]],IO_Pre_14[APP_ID],1,FALSE)),"","Y")</f>
        <v>Y</v>
      </c>
      <c r="C537" s="58" t="str">
        <f>IF(ISERROR(VLOOKUP(Table7[[#This Row],[APPL_ID]],Sheet1!$C$2:$C$9,1,FALSE)),"","Y")</f>
        <v/>
      </c>
      <c r="D537" s="58" t="str">
        <f>IF(COUNTA(#REF!)&gt;0,"","Y")</f>
        <v/>
      </c>
      <c r="E537" t="s">
        <v>1531</v>
      </c>
      <c r="F537" t="s">
        <v>1532</v>
      </c>
      <c r="G537" t="s">
        <v>208</v>
      </c>
      <c r="H537">
        <v>44.86</v>
      </c>
      <c r="I537">
        <v>40.520000000000003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</row>
    <row r="538" spans="1:19" x14ac:dyDescent="0.25">
      <c r="A538" t="s">
        <v>962</v>
      </c>
      <c r="B538" t="str">
        <f>IF(ISERROR(VLOOKUP(Table7[[#This Row],[APPL_ID]],IO_Pre_14[APP_ID],1,FALSE)),"","Y")</f>
        <v>Y</v>
      </c>
      <c r="C538" s="58" t="str">
        <f>IF(ISERROR(VLOOKUP(Table7[[#This Row],[APPL_ID]],Sheet1!$C$2:$C$9,1,FALSE)),"","Y")</f>
        <v/>
      </c>
      <c r="D538" s="58" t="str">
        <f>IF(COUNTA(#REF!)&gt;0,"","Y")</f>
        <v/>
      </c>
      <c r="E538" t="s">
        <v>1531</v>
      </c>
      <c r="F538" t="s">
        <v>1532</v>
      </c>
      <c r="G538" t="s">
        <v>956</v>
      </c>
      <c r="H538">
        <v>5.42</v>
      </c>
      <c r="I538">
        <v>0</v>
      </c>
      <c r="J538">
        <v>11.16</v>
      </c>
      <c r="K538">
        <v>25.35</v>
      </c>
      <c r="L538">
        <v>44.3</v>
      </c>
      <c r="M538">
        <v>70.31</v>
      </c>
      <c r="N538">
        <v>90.63</v>
      </c>
      <c r="O538">
        <v>0</v>
      </c>
      <c r="P538">
        <v>0</v>
      </c>
      <c r="Q538">
        <v>0</v>
      </c>
      <c r="R538">
        <v>0</v>
      </c>
      <c r="S538">
        <v>0</v>
      </c>
    </row>
    <row r="539" spans="1:19" x14ac:dyDescent="0.25">
      <c r="A539" t="s">
        <v>865</v>
      </c>
      <c r="B539" t="str">
        <f>IF(ISERROR(VLOOKUP(Table7[[#This Row],[APPL_ID]],IO_Pre_14[APP_ID],1,FALSE)),"","Y")</f>
        <v>Y</v>
      </c>
      <c r="C539" s="58" t="str">
        <f>IF(ISERROR(VLOOKUP(Table7[[#This Row],[APPL_ID]],Sheet1!$C$2:$C$9,1,FALSE)),"","Y")</f>
        <v/>
      </c>
      <c r="D539" s="58" t="str">
        <f>IF(COUNTA(#REF!)&gt;0,"","Y")</f>
        <v/>
      </c>
      <c r="E539" t="s">
        <v>1531</v>
      </c>
      <c r="F539" t="s">
        <v>1532</v>
      </c>
      <c r="G539" t="s">
        <v>866</v>
      </c>
      <c r="H539">
        <v>0</v>
      </c>
      <c r="I539">
        <v>0</v>
      </c>
      <c r="J539">
        <v>0</v>
      </c>
      <c r="K539">
        <v>184.304</v>
      </c>
      <c r="L539">
        <v>95.697000000000003</v>
      </c>
      <c r="M539">
        <v>70.474000000000004</v>
      </c>
      <c r="N539">
        <v>69.921000000000006</v>
      </c>
      <c r="O539">
        <v>0</v>
      </c>
      <c r="P539">
        <v>0</v>
      </c>
      <c r="Q539">
        <v>0</v>
      </c>
      <c r="R539">
        <v>0</v>
      </c>
      <c r="S539">
        <v>0</v>
      </c>
    </row>
    <row r="540" spans="1:19" x14ac:dyDescent="0.25">
      <c r="A540" t="s">
        <v>1073</v>
      </c>
      <c r="B540" t="str">
        <f>IF(ISERROR(VLOOKUP(Table7[[#This Row],[APPL_ID]],IO_Pre_14[APP_ID],1,FALSE)),"","Y")</f>
        <v>Y</v>
      </c>
      <c r="C540" s="58" t="str">
        <f>IF(ISERROR(VLOOKUP(Table7[[#This Row],[APPL_ID]],Sheet1!$C$2:$C$9,1,FALSE)),"","Y")</f>
        <v/>
      </c>
      <c r="D540" s="58" t="str">
        <f>IF(COUNTA(#REF!)&gt;0,"","Y")</f>
        <v/>
      </c>
      <c r="E540" t="s">
        <v>1531</v>
      </c>
      <c r="F540" t="s">
        <v>1532</v>
      </c>
      <c r="G540" t="s">
        <v>1074</v>
      </c>
      <c r="H540">
        <v>0</v>
      </c>
      <c r="I540">
        <v>0</v>
      </c>
      <c r="J540">
        <v>0</v>
      </c>
      <c r="K540">
        <v>125.563</v>
      </c>
      <c r="L540">
        <v>71.316000000000003</v>
      </c>
      <c r="M540">
        <v>4.4740000000000002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</row>
    <row r="541" spans="1:19" x14ac:dyDescent="0.25">
      <c r="A541" t="s">
        <v>567</v>
      </c>
      <c r="B541" t="str">
        <f>IF(ISERROR(VLOOKUP(Table7[[#This Row],[APPL_ID]],IO_Pre_14[APP_ID],1,FALSE)),"","Y")</f>
        <v>Y</v>
      </c>
      <c r="C541" s="58" t="str">
        <f>IF(ISERROR(VLOOKUP(Table7[[#This Row],[APPL_ID]],Sheet1!$C$2:$C$9,1,FALSE)),"","Y")</f>
        <v/>
      </c>
      <c r="D541" s="58" t="str">
        <f>IF(COUNTA(#REF!)&gt;0,"","Y")</f>
        <v/>
      </c>
      <c r="E541" t="s">
        <v>1531</v>
      </c>
      <c r="F541" t="s">
        <v>1532</v>
      </c>
      <c r="G541" t="s">
        <v>568</v>
      </c>
      <c r="H541">
        <v>0</v>
      </c>
      <c r="I541">
        <v>0</v>
      </c>
      <c r="J541">
        <v>46.826000000000001</v>
      </c>
      <c r="K541">
        <v>7.8259999999999996</v>
      </c>
      <c r="L541">
        <v>35.045999999999999</v>
      </c>
      <c r="M541">
        <v>12.778</v>
      </c>
      <c r="N541">
        <v>13.106999999999999</v>
      </c>
      <c r="O541">
        <v>0</v>
      </c>
      <c r="P541">
        <v>0</v>
      </c>
      <c r="Q541">
        <v>0</v>
      </c>
      <c r="R541">
        <v>0</v>
      </c>
      <c r="S541">
        <v>0</v>
      </c>
    </row>
    <row r="542" spans="1:19" x14ac:dyDescent="0.25">
      <c r="A542" t="s">
        <v>488</v>
      </c>
      <c r="B542" t="str">
        <f>IF(ISERROR(VLOOKUP(Table7[[#This Row],[APPL_ID]],IO_Pre_14[APP_ID],1,FALSE)),"","Y")</f>
        <v>Y</v>
      </c>
      <c r="C542" s="58" t="str">
        <f>IF(ISERROR(VLOOKUP(Table7[[#This Row],[APPL_ID]],Sheet1!$C$2:$C$9,1,FALSE)),"","Y")</f>
        <v/>
      </c>
      <c r="D542" s="58" t="str">
        <f>IF(COUNTA(#REF!)&gt;0,"","Y")</f>
        <v/>
      </c>
      <c r="E542" t="s">
        <v>1531</v>
      </c>
      <c r="F542" t="s">
        <v>1532</v>
      </c>
      <c r="G542" t="s">
        <v>479</v>
      </c>
      <c r="H542">
        <v>80.98</v>
      </c>
      <c r="I542">
        <v>46.75</v>
      </c>
      <c r="J542">
        <v>107.98</v>
      </c>
      <c r="K542">
        <v>74.8</v>
      </c>
      <c r="L542">
        <v>154.38999999999999</v>
      </c>
      <c r="M542">
        <v>396.12</v>
      </c>
      <c r="N542">
        <v>379.89</v>
      </c>
      <c r="O542">
        <v>182.08</v>
      </c>
      <c r="P542">
        <v>0</v>
      </c>
      <c r="Q542">
        <v>0</v>
      </c>
      <c r="R542">
        <v>0</v>
      </c>
      <c r="S542">
        <v>0</v>
      </c>
    </row>
    <row r="543" spans="1:19" x14ac:dyDescent="0.25">
      <c r="A543" t="s">
        <v>790</v>
      </c>
      <c r="B543" t="str">
        <f>IF(ISERROR(VLOOKUP(Table7[[#This Row],[APPL_ID]],IO_Pre_14[APP_ID],1,FALSE)),"","Y")</f>
        <v>Y</v>
      </c>
      <c r="C543" s="58" t="str">
        <f>IF(ISERROR(VLOOKUP(Table7[[#This Row],[APPL_ID]],Sheet1!$C$2:$C$9,1,FALSE)),"","Y")</f>
        <v/>
      </c>
      <c r="D543" s="58" t="str">
        <f>IF(COUNTA(#REF!)&gt;0,"","Y")</f>
        <v/>
      </c>
      <c r="E543" t="s">
        <v>1531</v>
      </c>
      <c r="F543" t="s">
        <v>1532</v>
      </c>
      <c r="G543" t="s">
        <v>791</v>
      </c>
      <c r="H543">
        <v>0</v>
      </c>
      <c r="I543">
        <v>28.48</v>
      </c>
      <c r="J543">
        <v>0</v>
      </c>
      <c r="K543">
        <v>0</v>
      </c>
      <c r="L543">
        <v>92.474999999999994</v>
      </c>
      <c r="M543">
        <v>107.818</v>
      </c>
      <c r="N543">
        <v>108.446</v>
      </c>
      <c r="O543">
        <v>0</v>
      </c>
      <c r="P543">
        <v>0</v>
      </c>
      <c r="Q543">
        <v>0</v>
      </c>
      <c r="R543">
        <v>0</v>
      </c>
      <c r="S543">
        <v>0</v>
      </c>
    </row>
    <row r="544" spans="1:19" x14ac:dyDescent="0.25">
      <c r="A544" t="s">
        <v>929</v>
      </c>
      <c r="B544" t="str">
        <f>IF(ISERROR(VLOOKUP(Table7[[#This Row],[APPL_ID]],IO_Pre_14[APP_ID],1,FALSE)),"","Y")</f>
        <v>Y</v>
      </c>
      <c r="C544" s="58" t="str">
        <f>IF(ISERROR(VLOOKUP(Table7[[#This Row],[APPL_ID]],Sheet1!$C$2:$C$9,1,FALSE)),"","Y")</f>
        <v/>
      </c>
      <c r="D544" s="58" t="str">
        <f>IF(COUNTA(#REF!)&gt;0,"","Y")</f>
        <v/>
      </c>
      <c r="E544" t="s">
        <v>1531</v>
      </c>
      <c r="F544" t="s">
        <v>1532</v>
      </c>
      <c r="G544" t="s">
        <v>930</v>
      </c>
      <c r="H544">
        <v>0</v>
      </c>
      <c r="I544">
        <v>0</v>
      </c>
      <c r="J544">
        <v>0</v>
      </c>
      <c r="K544">
        <v>163.84700000000001</v>
      </c>
      <c r="L544">
        <v>199.143</v>
      </c>
      <c r="M544">
        <v>178.042</v>
      </c>
      <c r="N544">
        <v>216.79300000000001</v>
      </c>
      <c r="O544">
        <v>0</v>
      </c>
      <c r="P544">
        <v>0</v>
      </c>
      <c r="Q544">
        <v>0</v>
      </c>
      <c r="R544">
        <v>0</v>
      </c>
      <c r="S544">
        <v>0</v>
      </c>
    </row>
    <row r="545" spans="1:19" x14ac:dyDescent="0.25">
      <c r="A545" t="s">
        <v>725</v>
      </c>
      <c r="B545" t="str">
        <f>IF(ISERROR(VLOOKUP(Table7[[#This Row],[APPL_ID]],IO_Pre_14[APP_ID],1,FALSE)),"","Y")</f>
        <v>Y</v>
      </c>
      <c r="C545" s="58" t="str">
        <f>IF(ISERROR(VLOOKUP(Table7[[#This Row],[APPL_ID]],Sheet1!$C$2:$C$9,1,FALSE)),"","Y")</f>
        <v/>
      </c>
      <c r="D545" s="58" t="str">
        <f>IF(COUNTA(#REF!)&gt;0,"","Y")</f>
        <v/>
      </c>
      <c r="E545" t="s">
        <v>1531</v>
      </c>
      <c r="F545" t="s">
        <v>1533</v>
      </c>
      <c r="G545" t="s">
        <v>726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</row>
    <row r="546" spans="1:19" x14ac:dyDescent="0.25">
      <c r="A546" t="s">
        <v>515</v>
      </c>
      <c r="B546" t="str">
        <f>IF(ISERROR(VLOOKUP(Table7[[#This Row],[APPL_ID]],IO_Pre_14[APP_ID],1,FALSE)),"","Y")</f>
        <v>Y</v>
      </c>
      <c r="C546" s="58" t="str">
        <f>IF(ISERROR(VLOOKUP(Table7[[#This Row],[APPL_ID]],Sheet1!$C$2:$C$9,1,FALSE)),"","Y")</f>
        <v/>
      </c>
      <c r="D546" s="58" t="str">
        <f>IF(COUNTA(#REF!)&gt;0,"","Y")</f>
        <v/>
      </c>
      <c r="E546" t="s">
        <v>1531</v>
      </c>
      <c r="F546" t="s">
        <v>1533</v>
      </c>
      <c r="G546" t="s">
        <v>516</v>
      </c>
      <c r="H546">
        <v>0</v>
      </c>
      <c r="I546">
        <v>0</v>
      </c>
      <c r="J546">
        <v>0</v>
      </c>
      <c r="K546">
        <v>14</v>
      </c>
      <c r="L546">
        <v>40</v>
      </c>
      <c r="M546">
        <v>40</v>
      </c>
      <c r="N546">
        <v>40</v>
      </c>
      <c r="O546">
        <v>40</v>
      </c>
      <c r="P546">
        <v>0</v>
      </c>
      <c r="Q546">
        <v>0</v>
      </c>
      <c r="R546">
        <v>0</v>
      </c>
      <c r="S546">
        <v>0</v>
      </c>
    </row>
    <row r="547" spans="1:19" x14ac:dyDescent="0.25">
      <c r="A547" t="s">
        <v>890</v>
      </c>
      <c r="B547" t="str">
        <f>IF(ISERROR(VLOOKUP(Table7[[#This Row],[APPL_ID]],IO_Pre_14[APP_ID],1,FALSE)),"","Y")</f>
        <v>Y</v>
      </c>
      <c r="C547" s="58" t="str">
        <f>IF(ISERROR(VLOOKUP(Table7[[#This Row],[APPL_ID]],Sheet1!$C$2:$C$9,1,FALSE)),"","Y")</f>
        <v/>
      </c>
      <c r="D547" s="58" t="str">
        <f>IF(COUNTA(#REF!)&gt;0,"","Y")</f>
        <v/>
      </c>
      <c r="E547" t="s">
        <v>1531</v>
      </c>
      <c r="F547" t="s">
        <v>1533</v>
      </c>
      <c r="G547" t="s">
        <v>891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</row>
    <row r="548" spans="1:19" x14ac:dyDescent="0.25">
      <c r="A548" t="s">
        <v>271</v>
      </c>
      <c r="B548" t="str">
        <f>IF(ISERROR(VLOOKUP(Table7[[#This Row],[APPL_ID]],IO_Pre_14[APP_ID],1,FALSE)),"","Y")</f>
        <v>Y</v>
      </c>
      <c r="C548" s="58" t="str">
        <f>IF(ISERROR(VLOOKUP(Table7[[#This Row],[APPL_ID]],Sheet1!$C$2:$C$9,1,FALSE)),"","Y")</f>
        <v/>
      </c>
      <c r="D548" s="58" t="str">
        <f>IF(COUNTA(#REF!)&gt;0,"","Y")</f>
        <v/>
      </c>
      <c r="E548" t="s">
        <v>1531</v>
      </c>
      <c r="F548" t="s">
        <v>1532</v>
      </c>
      <c r="G548" t="s">
        <v>120</v>
      </c>
      <c r="H548">
        <v>101.71</v>
      </c>
      <c r="I548">
        <v>24.93</v>
      </c>
      <c r="J548">
        <v>67.239999999999995</v>
      </c>
      <c r="K548">
        <v>41.27</v>
      </c>
      <c r="L548">
        <v>68.989999999999995</v>
      </c>
      <c r="M548">
        <v>145.25</v>
      </c>
      <c r="N548">
        <v>166.45</v>
      </c>
      <c r="O548">
        <v>108.34</v>
      </c>
      <c r="P548">
        <v>0</v>
      </c>
      <c r="Q548">
        <v>0</v>
      </c>
      <c r="R548">
        <v>0</v>
      </c>
      <c r="S548">
        <v>0</v>
      </c>
    </row>
    <row r="549" spans="1:19" x14ac:dyDescent="0.25">
      <c r="A549" t="s">
        <v>276</v>
      </c>
      <c r="B549" t="str">
        <f>IF(ISERROR(VLOOKUP(Table7[[#This Row],[APPL_ID]],IO_Pre_14[APP_ID],1,FALSE)),"","Y")</f>
        <v>Y</v>
      </c>
      <c r="C549" s="58" t="str">
        <f>IF(ISERROR(VLOOKUP(Table7[[#This Row],[APPL_ID]],Sheet1!$C$2:$C$9,1,FALSE)),"","Y")</f>
        <v/>
      </c>
      <c r="D549" s="58" t="str">
        <f>IF(COUNTA(#REF!)&gt;0,"","Y")</f>
        <v/>
      </c>
      <c r="E549" t="s">
        <v>1531</v>
      </c>
      <c r="F549" t="s">
        <v>1532</v>
      </c>
      <c r="G549" t="s">
        <v>120</v>
      </c>
      <c r="H549">
        <v>48.88</v>
      </c>
      <c r="I549">
        <v>54.62</v>
      </c>
      <c r="J549">
        <v>119.99</v>
      </c>
      <c r="K549">
        <v>128.51</v>
      </c>
      <c r="L549">
        <v>130.82</v>
      </c>
      <c r="M549">
        <v>108.8</v>
      </c>
      <c r="N549">
        <v>91.76</v>
      </c>
      <c r="O549">
        <v>18.670000000000002</v>
      </c>
      <c r="P549">
        <v>0</v>
      </c>
      <c r="Q549">
        <v>0</v>
      </c>
      <c r="R549">
        <v>0</v>
      </c>
      <c r="S549">
        <v>0</v>
      </c>
    </row>
    <row r="550" spans="1:19" x14ac:dyDescent="0.25">
      <c r="A550" t="s">
        <v>1359</v>
      </c>
      <c r="B550" t="str">
        <f>IF(ISERROR(VLOOKUP(Table7[[#This Row],[APPL_ID]],IO_Pre_14[APP_ID],1,FALSE)),"","Y")</f>
        <v>Y</v>
      </c>
      <c r="C550" s="58" t="str">
        <f>IF(ISERROR(VLOOKUP(Table7[[#This Row],[APPL_ID]],Sheet1!$C$2:$C$9,1,FALSE)),"","Y")</f>
        <v/>
      </c>
      <c r="D550" s="58" t="str">
        <f>IF(COUNTA(#REF!)&gt;0,"","Y")</f>
        <v/>
      </c>
      <c r="E550" t="s">
        <v>1531</v>
      </c>
      <c r="F550" t="s">
        <v>1532</v>
      </c>
      <c r="G550" t="s">
        <v>324</v>
      </c>
      <c r="H550">
        <v>28.27</v>
      </c>
      <c r="I550">
        <v>18.18</v>
      </c>
      <c r="J550">
        <v>27.52</v>
      </c>
      <c r="K550">
        <v>6.87</v>
      </c>
      <c r="L550">
        <v>8.16</v>
      </c>
      <c r="M550">
        <v>13.24</v>
      </c>
      <c r="N550">
        <v>13.77</v>
      </c>
      <c r="O550">
        <v>13.68</v>
      </c>
      <c r="P550">
        <v>0</v>
      </c>
      <c r="Q550">
        <v>0</v>
      </c>
      <c r="R550">
        <v>0</v>
      </c>
      <c r="S550">
        <v>0</v>
      </c>
    </row>
    <row r="551" spans="1:19" x14ac:dyDescent="0.25">
      <c r="A551" t="s">
        <v>955</v>
      </c>
      <c r="B551" t="str">
        <f>IF(ISERROR(VLOOKUP(Table7[[#This Row],[APPL_ID]],IO_Pre_14[APP_ID],1,FALSE)),"","Y")</f>
        <v>Y</v>
      </c>
      <c r="C551" s="58" t="str">
        <f>IF(ISERROR(VLOOKUP(Table7[[#This Row],[APPL_ID]],Sheet1!$C$2:$C$9,1,FALSE)),"","Y")</f>
        <v/>
      </c>
      <c r="D551" s="58" t="str">
        <f>IF(COUNTA(#REF!)&gt;0,"","Y")</f>
        <v/>
      </c>
      <c r="E551" t="s">
        <v>1531</v>
      </c>
      <c r="F551" t="s">
        <v>1532</v>
      </c>
      <c r="G551" t="s">
        <v>956</v>
      </c>
      <c r="H551">
        <v>5.42</v>
      </c>
      <c r="I551">
        <v>0</v>
      </c>
      <c r="J551">
        <v>11.16</v>
      </c>
      <c r="K551">
        <v>25.35</v>
      </c>
      <c r="L551">
        <v>44.3</v>
      </c>
      <c r="M551">
        <v>70.31</v>
      </c>
      <c r="N551">
        <v>90.63</v>
      </c>
      <c r="O551">
        <v>0</v>
      </c>
      <c r="P551">
        <v>0</v>
      </c>
      <c r="Q551">
        <v>0</v>
      </c>
      <c r="R551">
        <v>0</v>
      </c>
      <c r="S551">
        <v>0</v>
      </c>
    </row>
    <row r="552" spans="1:19" x14ac:dyDescent="0.25">
      <c r="A552" t="s">
        <v>958</v>
      </c>
      <c r="B552" t="str">
        <f>IF(ISERROR(VLOOKUP(Table7[[#This Row],[APPL_ID]],IO_Pre_14[APP_ID],1,FALSE)),"","Y")</f>
        <v>Y</v>
      </c>
      <c r="C552" s="58" t="str">
        <f>IF(ISERROR(VLOOKUP(Table7[[#This Row],[APPL_ID]],Sheet1!$C$2:$C$9,1,FALSE)),"","Y")</f>
        <v/>
      </c>
      <c r="D552" s="58" t="str">
        <f>IF(COUNTA(#REF!)&gt;0,"","Y")</f>
        <v/>
      </c>
      <c r="E552" t="s">
        <v>1531</v>
      </c>
      <c r="F552" t="s">
        <v>1532</v>
      </c>
      <c r="G552" t="s">
        <v>956</v>
      </c>
      <c r="H552">
        <v>5.42</v>
      </c>
      <c r="I552">
        <v>0</v>
      </c>
      <c r="J552">
        <v>11.16</v>
      </c>
      <c r="K552">
        <v>25.35</v>
      </c>
      <c r="L552">
        <v>44.3</v>
      </c>
      <c r="M552">
        <v>70.31</v>
      </c>
      <c r="N552">
        <v>90.63</v>
      </c>
      <c r="O552">
        <v>0</v>
      </c>
      <c r="P552">
        <v>0</v>
      </c>
      <c r="Q552">
        <v>0</v>
      </c>
      <c r="R552">
        <v>0</v>
      </c>
      <c r="S552">
        <v>0</v>
      </c>
    </row>
    <row r="553" spans="1:19" x14ac:dyDescent="0.25">
      <c r="A553" t="s">
        <v>960</v>
      </c>
      <c r="B553" t="str">
        <f>IF(ISERROR(VLOOKUP(Table7[[#This Row],[APPL_ID]],IO_Pre_14[APP_ID],1,FALSE)),"","Y")</f>
        <v>Y</v>
      </c>
      <c r="C553" s="58" t="str">
        <f>IF(ISERROR(VLOOKUP(Table7[[#This Row],[APPL_ID]],Sheet1!$C$2:$C$9,1,FALSE)),"","Y")</f>
        <v/>
      </c>
      <c r="D553" s="58" t="str">
        <f>IF(COUNTA(#REF!)&gt;0,"","Y")</f>
        <v/>
      </c>
      <c r="E553" t="s">
        <v>1531</v>
      </c>
      <c r="F553" t="s">
        <v>1532</v>
      </c>
      <c r="G553" t="s">
        <v>956</v>
      </c>
      <c r="H553">
        <v>5.42</v>
      </c>
      <c r="I553">
        <v>0</v>
      </c>
      <c r="J553">
        <v>11.16</v>
      </c>
      <c r="K553">
        <v>25.35</v>
      </c>
      <c r="L553">
        <v>44.3</v>
      </c>
      <c r="M553">
        <v>70.31</v>
      </c>
      <c r="N553">
        <v>90.63</v>
      </c>
      <c r="O553">
        <v>0</v>
      </c>
      <c r="P553">
        <v>0</v>
      </c>
      <c r="Q553">
        <v>0</v>
      </c>
      <c r="R553">
        <v>0</v>
      </c>
      <c r="S553">
        <v>0</v>
      </c>
    </row>
    <row r="554" spans="1:19" x14ac:dyDescent="0.25">
      <c r="A554" t="s">
        <v>784</v>
      </c>
      <c r="B554" t="str">
        <f>IF(ISERROR(VLOOKUP(Table7[[#This Row],[APPL_ID]],IO_Pre_14[APP_ID],1,FALSE)),"","Y")</f>
        <v>Y</v>
      </c>
      <c r="C554" s="58" t="str">
        <f>IF(ISERROR(VLOOKUP(Table7[[#This Row],[APPL_ID]],Sheet1!$C$2:$C$9,1,FALSE)),"","Y")</f>
        <v/>
      </c>
      <c r="D554" s="58" t="str">
        <f>IF(COUNTA(#REF!)&gt;0,"","Y")</f>
        <v/>
      </c>
      <c r="E554" t="s">
        <v>1531</v>
      </c>
      <c r="F554" t="s">
        <v>1532</v>
      </c>
      <c r="G554" t="s">
        <v>448</v>
      </c>
      <c r="H554">
        <v>0</v>
      </c>
      <c r="I554">
        <v>0</v>
      </c>
      <c r="J554">
        <v>18.498999999999999</v>
      </c>
      <c r="K554">
        <v>8.3249999999999993</v>
      </c>
      <c r="L554">
        <v>36.090000000000003</v>
      </c>
      <c r="M554">
        <v>51.569000000000003</v>
      </c>
      <c r="N554">
        <v>43.807000000000002</v>
      </c>
      <c r="O554">
        <v>5.984</v>
      </c>
      <c r="P554">
        <v>0</v>
      </c>
      <c r="Q554">
        <v>0</v>
      </c>
      <c r="R554">
        <v>0</v>
      </c>
      <c r="S554">
        <v>0</v>
      </c>
    </row>
    <row r="555" spans="1:19" x14ac:dyDescent="0.25">
      <c r="A555" t="s">
        <v>462</v>
      </c>
      <c r="B555" t="str">
        <f>IF(ISERROR(VLOOKUP(Table7[[#This Row],[APPL_ID]],IO_Pre_14[APP_ID],1,FALSE)),"","Y")</f>
        <v>Y</v>
      </c>
      <c r="C555" s="58" t="str">
        <f>IF(ISERROR(VLOOKUP(Table7[[#This Row],[APPL_ID]],Sheet1!$C$2:$C$9,1,FALSE)),"","Y")</f>
        <v/>
      </c>
      <c r="D555" s="58" t="str">
        <f>IF(COUNTA(#REF!)&gt;0,"","Y")</f>
        <v/>
      </c>
      <c r="E555" t="s">
        <v>1531</v>
      </c>
      <c r="F555" t="s">
        <v>1532</v>
      </c>
      <c r="G555" t="s">
        <v>448</v>
      </c>
      <c r="H555">
        <v>0</v>
      </c>
      <c r="I555">
        <v>0</v>
      </c>
      <c r="J555">
        <v>18.117999999999999</v>
      </c>
      <c r="K555">
        <v>8.1470000000000002</v>
      </c>
      <c r="L555">
        <v>35.28</v>
      </c>
      <c r="M555">
        <v>50.515000000000001</v>
      </c>
      <c r="N555">
        <v>42.906999999999996</v>
      </c>
      <c r="O555">
        <v>5.859</v>
      </c>
      <c r="P555">
        <v>0</v>
      </c>
      <c r="Q555">
        <v>0</v>
      </c>
      <c r="R555">
        <v>0</v>
      </c>
      <c r="S555">
        <v>0</v>
      </c>
    </row>
    <row r="556" spans="1:19" x14ac:dyDescent="0.25">
      <c r="A556" t="s">
        <v>1346</v>
      </c>
      <c r="B556" t="str">
        <f>IF(ISERROR(VLOOKUP(Table7[[#This Row],[APPL_ID]],IO_Pre_14[APP_ID],1,FALSE)),"","Y")</f>
        <v>Y</v>
      </c>
      <c r="C556" s="58" t="str">
        <f>IF(ISERROR(VLOOKUP(Table7[[#This Row],[APPL_ID]],Sheet1!$C$2:$C$9,1,FALSE)),"","Y")</f>
        <v/>
      </c>
      <c r="D556" s="58" t="str">
        <f>IF(COUNTA(#REF!)&gt;0,"","Y")</f>
        <v/>
      </c>
      <c r="E556" t="s">
        <v>1531</v>
      </c>
      <c r="F556" t="s">
        <v>1532</v>
      </c>
      <c r="G556" t="s">
        <v>771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70.92</v>
      </c>
      <c r="N556">
        <v>81.28</v>
      </c>
      <c r="O556">
        <v>18.954999999999998</v>
      </c>
      <c r="P556">
        <v>0</v>
      </c>
      <c r="Q556">
        <v>0</v>
      </c>
      <c r="R556">
        <v>0</v>
      </c>
      <c r="S556">
        <v>0</v>
      </c>
    </row>
    <row r="557" spans="1:19" x14ac:dyDescent="0.25">
      <c r="A557" t="s">
        <v>463</v>
      </c>
      <c r="B557" t="str">
        <f>IF(ISERROR(VLOOKUP(Table7[[#This Row],[APPL_ID]],IO_Pre_14[APP_ID],1,FALSE)),"","Y")</f>
        <v>Y</v>
      </c>
      <c r="C557" s="58" t="str">
        <f>IF(ISERROR(VLOOKUP(Table7[[#This Row],[APPL_ID]],Sheet1!$C$2:$C$9,1,FALSE)),"","Y")</f>
        <v/>
      </c>
      <c r="D557" s="58" t="str">
        <f>IF(COUNTA(#REF!)&gt;0,"","Y")</f>
        <v/>
      </c>
      <c r="E557" t="s">
        <v>1531</v>
      </c>
      <c r="F557" t="s">
        <v>1532</v>
      </c>
      <c r="G557" t="s">
        <v>448</v>
      </c>
      <c r="H557">
        <v>0</v>
      </c>
      <c r="I557">
        <v>0</v>
      </c>
      <c r="J557">
        <v>16.962</v>
      </c>
      <c r="K557">
        <v>7.5259999999999998</v>
      </c>
      <c r="L557">
        <v>32.625</v>
      </c>
      <c r="M557">
        <v>46.621000000000002</v>
      </c>
      <c r="N557">
        <v>39.603000000000002</v>
      </c>
      <c r="O557">
        <v>5.41</v>
      </c>
      <c r="P557">
        <v>0</v>
      </c>
      <c r="Q557">
        <v>0</v>
      </c>
      <c r="R557">
        <v>0</v>
      </c>
      <c r="S557">
        <v>0</v>
      </c>
    </row>
    <row r="558" spans="1:19" x14ac:dyDescent="0.25">
      <c r="A558" t="s">
        <v>1333</v>
      </c>
      <c r="B558" t="str">
        <f>IF(ISERROR(VLOOKUP(Table7[[#This Row],[APPL_ID]],IO_Pre_14[APP_ID],1,FALSE)),"","Y")</f>
        <v>Y</v>
      </c>
      <c r="C558" s="58" t="str">
        <f>IF(ISERROR(VLOOKUP(Table7[[#This Row],[APPL_ID]],Sheet1!$C$2:$C$9,1,FALSE)),"","Y")</f>
        <v/>
      </c>
      <c r="D558" s="58" t="str">
        <f>IF(COUNTA(#REF!)&gt;0,"","Y")</f>
        <v/>
      </c>
      <c r="E558" t="s">
        <v>1531</v>
      </c>
      <c r="F558" t="s">
        <v>1532</v>
      </c>
      <c r="G558" t="s">
        <v>1326</v>
      </c>
      <c r="H558">
        <v>50.482999999999997</v>
      </c>
      <c r="I558">
        <v>0</v>
      </c>
      <c r="J558">
        <v>0</v>
      </c>
      <c r="K558">
        <v>24.809000000000001</v>
      </c>
      <c r="L558">
        <v>60.164999999999999</v>
      </c>
      <c r="M558">
        <v>110.2</v>
      </c>
      <c r="N558">
        <v>111.24</v>
      </c>
      <c r="O558">
        <v>0</v>
      </c>
      <c r="P558">
        <v>0</v>
      </c>
      <c r="Q558">
        <v>0</v>
      </c>
      <c r="R558">
        <v>0</v>
      </c>
      <c r="S558">
        <v>0</v>
      </c>
    </row>
    <row r="559" spans="1:19" x14ac:dyDescent="0.25">
      <c r="A559" t="s">
        <v>1334</v>
      </c>
      <c r="B559" t="str">
        <f>IF(ISERROR(VLOOKUP(Table7[[#This Row],[APPL_ID]],IO_Pre_14[APP_ID],1,FALSE)),"","Y")</f>
        <v>Y</v>
      </c>
      <c r="C559" s="58" t="str">
        <f>IF(ISERROR(VLOOKUP(Table7[[#This Row],[APPL_ID]],Sheet1!$C$2:$C$9,1,FALSE)),"","Y")</f>
        <v/>
      </c>
      <c r="D559" s="58" t="str">
        <f>IF(COUNTA(#REF!)&gt;0,"","Y")</f>
        <v/>
      </c>
      <c r="E559" t="s">
        <v>1531</v>
      </c>
      <c r="F559" t="s">
        <v>1532</v>
      </c>
      <c r="G559" t="s">
        <v>1326</v>
      </c>
      <c r="H559">
        <v>50.482999999999997</v>
      </c>
      <c r="I559">
        <v>0</v>
      </c>
      <c r="J559">
        <v>0</v>
      </c>
      <c r="K559">
        <v>24.809000000000001</v>
      </c>
      <c r="L559">
        <v>60.164999999999999</v>
      </c>
      <c r="M559">
        <v>110.2</v>
      </c>
      <c r="N559">
        <v>111.24</v>
      </c>
      <c r="O559">
        <v>0</v>
      </c>
      <c r="P559">
        <v>0</v>
      </c>
      <c r="Q559">
        <v>0</v>
      </c>
      <c r="R559">
        <v>0</v>
      </c>
      <c r="S559">
        <v>0</v>
      </c>
    </row>
    <row r="560" spans="1:19" x14ac:dyDescent="0.25">
      <c r="A560" t="s">
        <v>1332</v>
      </c>
      <c r="B560" t="str">
        <f>IF(ISERROR(VLOOKUP(Table7[[#This Row],[APPL_ID]],IO_Pre_14[APP_ID],1,FALSE)),"","Y")</f>
        <v>Y</v>
      </c>
      <c r="C560" s="58" t="str">
        <f>IF(ISERROR(VLOOKUP(Table7[[#This Row],[APPL_ID]],Sheet1!$C$2:$C$9,1,FALSE)),"","Y")</f>
        <v/>
      </c>
      <c r="D560" s="58" t="str">
        <f>IF(COUNTA(#REF!)&gt;0,"","Y")</f>
        <v/>
      </c>
      <c r="E560" t="s">
        <v>1531</v>
      </c>
      <c r="F560" t="s">
        <v>1532</v>
      </c>
      <c r="G560" t="s">
        <v>1326</v>
      </c>
      <c r="H560">
        <v>50.482999999999997</v>
      </c>
      <c r="I560">
        <v>0</v>
      </c>
      <c r="J560">
        <v>0</v>
      </c>
      <c r="K560">
        <v>24.809000000000001</v>
      </c>
      <c r="L560">
        <v>60.164999999999999</v>
      </c>
      <c r="M560">
        <v>110.2</v>
      </c>
      <c r="N560">
        <v>111.24</v>
      </c>
      <c r="O560">
        <v>0</v>
      </c>
      <c r="P560">
        <v>0</v>
      </c>
      <c r="Q560">
        <v>0</v>
      </c>
      <c r="R560">
        <v>0</v>
      </c>
      <c r="S560">
        <v>0</v>
      </c>
    </row>
    <row r="561" spans="1:19" x14ac:dyDescent="0.25">
      <c r="A561" t="s">
        <v>1331</v>
      </c>
      <c r="B561" t="str">
        <f>IF(ISERROR(VLOOKUP(Table7[[#This Row],[APPL_ID]],IO_Pre_14[APP_ID],1,FALSE)),"","Y")</f>
        <v>Y</v>
      </c>
      <c r="C561" s="58" t="str">
        <f>IF(ISERROR(VLOOKUP(Table7[[#This Row],[APPL_ID]],Sheet1!$C$2:$C$9,1,FALSE)),"","Y")</f>
        <v/>
      </c>
      <c r="D561" s="58" t="str">
        <f>IF(COUNTA(#REF!)&gt;0,"","Y")</f>
        <v/>
      </c>
      <c r="E561" t="s">
        <v>1531</v>
      </c>
      <c r="F561" t="s">
        <v>1532</v>
      </c>
      <c r="G561" t="s">
        <v>1326</v>
      </c>
      <c r="H561">
        <v>50.482999999999997</v>
      </c>
      <c r="I561">
        <v>0</v>
      </c>
      <c r="J561">
        <v>0</v>
      </c>
      <c r="K561">
        <v>24.809000000000001</v>
      </c>
      <c r="L561">
        <v>60.164999999999999</v>
      </c>
      <c r="M561">
        <v>110.2</v>
      </c>
      <c r="N561">
        <v>111.24</v>
      </c>
      <c r="O561">
        <v>0</v>
      </c>
      <c r="P561">
        <v>0</v>
      </c>
      <c r="Q561">
        <v>0</v>
      </c>
      <c r="R561">
        <v>0</v>
      </c>
      <c r="S561">
        <v>0</v>
      </c>
    </row>
    <row r="562" spans="1:19" x14ac:dyDescent="0.25">
      <c r="A562" t="s">
        <v>1335</v>
      </c>
      <c r="B562" t="str">
        <f>IF(ISERROR(VLOOKUP(Table7[[#This Row],[APPL_ID]],IO_Pre_14[APP_ID],1,FALSE)),"","Y")</f>
        <v>Y</v>
      </c>
      <c r="C562" s="58" t="str">
        <f>IF(ISERROR(VLOOKUP(Table7[[#This Row],[APPL_ID]],Sheet1!$C$2:$C$9,1,FALSE)),"","Y")</f>
        <v/>
      </c>
      <c r="D562" s="58" t="str">
        <f>IF(COUNTA(#REF!)&gt;0,"","Y")</f>
        <v/>
      </c>
      <c r="E562" t="s">
        <v>1531</v>
      </c>
      <c r="F562" t="s">
        <v>1532</v>
      </c>
      <c r="G562" t="s">
        <v>1326</v>
      </c>
      <c r="H562">
        <v>50.482999999999997</v>
      </c>
      <c r="I562">
        <v>0</v>
      </c>
      <c r="J562">
        <v>0</v>
      </c>
      <c r="K562">
        <v>24.809000000000001</v>
      </c>
      <c r="L562">
        <v>60.164999999999999</v>
      </c>
      <c r="M562">
        <v>110.2</v>
      </c>
      <c r="N562">
        <v>111.24</v>
      </c>
      <c r="O562">
        <v>0</v>
      </c>
      <c r="P562">
        <v>0</v>
      </c>
      <c r="Q562">
        <v>0</v>
      </c>
      <c r="R562">
        <v>0</v>
      </c>
      <c r="S562">
        <v>0</v>
      </c>
    </row>
    <row r="563" spans="1:19" x14ac:dyDescent="0.25">
      <c r="A563" t="s">
        <v>1330</v>
      </c>
      <c r="B563" t="str">
        <f>IF(ISERROR(VLOOKUP(Table7[[#This Row],[APPL_ID]],IO_Pre_14[APP_ID],1,FALSE)),"","Y")</f>
        <v>Y</v>
      </c>
      <c r="C563" s="58" t="str">
        <f>IF(ISERROR(VLOOKUP(Table7[[#This Row],[APPL_ID]],Sheet1!$C$2:$C$9,1,FALSE)),"","Y")</f>
        <v/>
      </c>
      <c r="D563" s="58" t="str">
        <f>IF(COUNTA(#REF!)&gt;0,"","Y")</f>
        <v/>
      </c>
      <c r="E563" t="s">
        <v>1531</v>
      </c>
      <c r="F563" t="s">
        <v>1532</v>
      </c>
      <c r="G563" t="s">
        <v>1326</v>
      </c>
      <c r="H563">
        <v>50.482999999999997</v>
      </c>
      <c r="I563">
        <v>0</v>
      </c>
      <c r="J563">
        <v>0</v>
      </c>
      <c r="K563">
        <v>24.809000000000001</v>
      </c>
      <c r="L563">
        <v>60.164999999999999</v>
      </c>
      <c r="M563">
        <v>110.2</v>
      </c>
      <c r="N563">
        <v>111.24</v>
      </c>
      <c r="O563">
        <v>0</v>
      </c>
      <c r="P563">
        <v>0</v>
      </c>
      <c r="Q563">
        <v>0</v>
      </c>
      <c r="R563">
        <v>0</v>
      </c>
      <c r="S563">
        <v>0</v>
      </c>
    </row>
    <row r="564" spans="1:19" x14ac:dyDescent="0.25">
      <c r="A564" t="s">
        <v>1336</v>
      </c>
      <c r="B564" t="str">
        <f>IF(ISERROR(VLOOKUP(Table7[[#This Row],[APPL_ID]],IO_Pre_14[APP_ID],1,FALSE)),"","Y")</f>
        <v>Y</v>
      </c>
      <c r="C564" s="58" t="str">
        <f>IF(ISERROR(VLOOKUP(Table7[[#This Row],[APPL_ID]],Sheet1!$C$2:$C$9,1,FALSE)),"","Y")</f>
        <v/>
      </c>
      <c r="D564" s="58" t="str">
        <f>IF(COUNTA(#REF!)&gt;0,"","Y")</f>
        <v/>
      </c>
      <c r="E564" t="s">
        <v>1531</v>
      </c>
      <c r="F564" t="s">
        <v>1532</v>
      </c>
      <c r="G564" t="s">
        <v>1326</v>
      </c>
      <c r="H564">
        <v>50.482999999999997</v>
      </c>
      <c r="I564">
        <v>0</v>
      </c>
      <c r="J564">
        <v>0</v>
      </c>
      <c r="K564">
        <v>24.809000000000001</v>
      </c>
      <c r="L564">
        <v>60.164999999999999</v>
      </c>
      <c r="M564">
        <v>110.2</v>
      </c>
      <c r="N564">
        <v>111.24</v>
      </c>
      <c r="O564">
        <v>0</v>
      </c>
      <c r="P564">
        <v>0</v>
      </c>
      <c r="Q564">
        <v>0</v>
      </c>
      <c r="R564">
        <v>0</v>
      </c>
      <c r="S564">
        <v>0</v>
      </c>
    </row>
    <row r="565" spans="1:19" x14ac:dyDescent="0.25">
      <c r="A565" t="s">
        <v>1329</v>
      </c>
      <c r="B565" t="str">
        <f>IF(ISERROR(VLOOKUP(Table7[[#This Row],[APPL_ID]],IO_Pre_14[APP_ID],1,FALSE)),"","Y")</f>
        <v>Y</v>
      </c>
      <c r="C565" s="58" t="str">
        <f>IF(ISERROR(VLOOKUP(Table7[[#This Row],[APPL_ID]],Sheet1!$C$2:$C$9,1,FALSE)),"","Y")</f>
        <v/>
      </c>
      <c r="D565" s="58" t="str">
        <f>IF(COUNTA(#REF!)&gt;0,"","Y")</f>
        <v/>
      </c>
      <c r="E565" t="s">
        <v>1531</v>
      </c>
      <c r="F565" t="s">
        <v>1532</v>
      </c>
      <c r="G565" t="s">
        <v>1326</v>
      </c>
      <c r="H565">
        <v>50.482999999999997</v>
      </c>
      <c r="I565">
        <v>0</v>
      </c>
      <c r="J565">
        <v>0</v>
      </c>
      <c r="K565">
        <v>24.809000000000001</v>
      </c>
      <c r="L565">
        <v>60.164999999999999</v>
      </c>
      <c r="M565">
        <v>110.2</v>
      </c>
      <c r="N565">
        <v>111.24</v>
      </c>
      <c r="O565">
        <v>0</v>
      </c>
      <c r="P565">
        <v>0</v>
      </c>
      <c r="Q565">
        <v>0</v>
      </c>
      <c r="R565">
        <v>0</v>
      </c>
      <c r="S565">
        <v>0</v>
      </c>
    </row>
    <row r="566" spans="1:19" x14ac:dyDescent="0.25">
      <c r="A566" t="s">
        <v>1337</v>
      </c>
      <c r="B566" t="str">
        <f>IF(ISERROR(VLOOKUP(Table7[[#This Row],[APPL_ID]],IO_Pre_14[APP_ID],1,FALSE)),"","Y")</f>
        <v>Y</v>
      </c>
      <c r="C566" s="58" t="str">
        <f>IF(ISERROR(VLOOKUP(Table7[[#This Row],[APPL_ID]],Sheet1!$C$2:$C$9,1,FALSE)),"","Y")</f>
        <v/>
      </c>
      <c r="D566" s="58" t="str">
        <f>IF(COUNTA(#REF!)&gt;0,"","Y")</f>
        <v/>
      </c>
      <c r="E566" t="s">
        <v>1531</v>
      </c>
      <c r="F566" t="s">
        <v>1532</v>
      </c>
      <c r="G566" t="s">
        <v>1326</v>
      </c>
      <c r="H566">
        <v>50.482999999999997</v>
      </c>
      <c r="I566">
        <v>0</v>
      </c>
      <c r="J566">
        <v>0</v>
      </c>
      <c r="K566">
        <v>24.809000000000001</v>
      </c>
      <c r="L566">
        <v>60.164999999999999</v>
      </c>
      <c r="M566">
        <v>110.2</v>
      </c>
      <c r="N566">
        <v>111.24</v>
      </c>
      <c r="O566">
        <v>0</v>
      </c>
      <c r="P566">
        <v>0</v>
      </c>
      <c r="Q566">
        <v>0</v>
      </c>
      <c r="R566">
        <v>0</v>
      </c>
      <c r="S566">
        <v>0</v>
      </c>
    </row>
    <row r="567" spans="1:19" x14ac:dyDescent="0.25">
      <c r="A567" t="s">
        <v>1328</v>
      </c>
      <c r="B567" t="str">
        <f>IF(ISERROR(VLOOKUP(Table7[[#This Row],[APPL_ID]],IO_Pre_14[APP_ID],1,FALSE)),"","Y")</f>
        <v>Y</v>
      </c>
      <c r="C567" s="58" t="str">
        <f>IF(ISERROR(VLOOKUP(Table7[[#This Row],[APPL_ID]],Sheet1!$C$2:$C$9,1,FALSE)),"","Y")</f>
        <v/>
      </c>
      <c r="D567" s="58" t="str">
        <f>IF(COUNTA(#REF!)&gt;0,"","Y")</f>
        <v/>
      </c>
      <c r="E567" t="s">
        <v>1531</v>
      </c>
      <c r="F567" t="s">
        <v>1532</v>
      </c>
      <c r="G567" t="s">
        <v>1326</v>
      </c>
      <c r="H567">
        <v>50.482999999999997</v>
      </c>
      <c r="I567">
        <v>0</v>
      </c>
      <c r="J567">
        <v>0</v>
      </c>
      <c r="K567">
        <v>24.809000000000001</v>
      </c>
      <c r="L567">
        <v>60.164999999999999</v>
      </c>
      <c r="M567">
        <v>110.2</v>
      </c>
      <c r="N567">
        <v>111.24</v>
      </c>
      <c r="O567">
        <v>0</v>
      </c>
      <c r="P567">
        <v>0</v>
      </c>
      <c r="Q567">
        <v>0</v>
      </c>
      <c r="R567">
        <v>0</v>
      </c>
      <c r="S567">
        <v>0</v>
      </c>
    </row>
    <row r="568" spans="1:19" x14ac:dyDescent="0.25">
      <c r="A568" t="s">
        <v>1338</v>
      </c>
      <c r="B568" t="str">
        <f>IF(ISERROR(VLOOKUP(Table7[[#This Row],[APPL_ID]],IO_Pre_14[APP_ID],1,FALSE)),"","Y")</f>
        <v>Y</v>
      </c>
      <c r="C568" s="58" t="str">
        <f>IF(ISERROR(VLOOKUP(Table7[[#This Row],[APPL_ID]],Sheet1!$C$2:$C$9,1,FALSE)),"","Y")</f>
        <v/>
      </c>
      <c r="D568" s="58" t="str">
        <f>IF(COUNTA(#REF!)&gt;0,"","Y")</f>
        <v/>
      </c>
      <c r="E568" t="s">
        <v>1531</v>
      </c>
      <c r="F568" t="s">
        <v>1532</v>
      </c>
      <c r="G568" t="s">
        <v>1326</v>
      </c>
      <c r="H568">
        <v>50.482999999999997</v>
      </c>
      <c r="I568">
        <v>0</v>
      </c>
      <c r="J568">
        <v>0</v>
      </c>
      <c r="K568">
        <v>24.809000000000001</v>
      </c>
      <c r="L568">
        <v>60.164999999999999</v>
      </c>
      <c r="M568">
        <v>110.2</v>
      </c>
      <c r="N568">
        <v>111.24</v>
      </c>
      <c r="O568">
        <v>0</v>
      </c>
      <c r="P568">
        <v>0</v>
      </c>
      <c r="Q568">
        <v>0</v>
      </c>
      <c r="R568">
        <v>0</v>
      </c>
      <c r="S568">
        <v>0</v>
      </c>
    </row>
    <row r="569" spans="1:19" x14ac:dyDescent="0.25">
      <c r="A569" t="s">
        <v>1327</v>
      </c>
      <c r="B569" t="str">
        <f>IF(ISERROR(VLOOKUP(Table7[[#This Row],[APPL_ID]],IO_Pre_14[APP_ID],1,FALSE)),"","Y")</f>
        <v>Y</v>
      </c>
      <c r="C569" s="58" t="str">
        <f>IF(ISERROR(VLOOKUP(Table7[[#This Row],[APPL_ID]],Sheet1!$C$2:$C$9,1,FALSE)),"","Y")</f>
        <v/>
      </c>
      <c r="D569" s="58" t="str">
        <f>IF(COUNTA(#REF!)&gt;0,"","Y")</f>
        <v/>
      </c>
      <c r="E569" t="s">
        <v>1531</v>
      </c>
      <c r="F569" t="s">
        <v>1532</v>
      </c>
      <c r="G569" t="s">
        <v>1326</v>
      </c>
      <c r="H569">
        <v>50.482999999999997</v>
      </c>
      <c r="I569">
        <v>0</v>
      </c>
      <c r="J569">
        <v>0</v>
      </c>
      <c r="K569">
        <v>24.809000000000001</v>
      </c>
      <c r="L569">
        <v>60.164999999999999</v>
      </c>
      <c r="M569">
        <v>110.2</v>
      </c>
      <c r="N569">
        <v>111.24</v>
      </c>
      <c r="O569">
        <v>0</v>
      </c>
      <c r="P569">
        <v>0</v>
      </c>
      <c r="Q569">
        <v>0</v>
      </c>
      <c r="R569">
        <v>0</v>
      </c>
      <c r="S569">
        <v>0</v>
      </c>
    </row>
    <row r="570" spans="1:19" x14ac:dyDescent="0.25">
      <c r="A570" t="s">
        <v>819</v>
      </c>
      <c r="B570" t="str">
        <f>IF(ISERROR(VLOOKUP(Table7[[#This Row],[APPL_ID]],IO_Pre_14[APP_ID],1,FALSE)),"","Y")</f>
        <v>Y</v>
      </c>
      <c r="C570" s="58" t="str">
        <f>IF(ISERROR(VLOOKUP(Table7[[#This Row],[APPL_ID]],Sheet1!$C$2:$C$9,1,FALSE)),"","Y")</f>
        <v/>
      </c>
      <c r="D570" s="58" t="str">
        <f>IF(COUNTA(#REF!)&gt;0,"","Y")</f>
        <v/>
      </c>
      <c r="E570" t="s">
        <v>1531</v>
      </c>
      <c r="F570" t="s">
        <v>1532</v>
      </c>
      <c r="G570" t="s">
        <v>820</v>
      </c>
      <c r="H570">
        <v>0</v>
      </c>
      <c r="I570">
        <v>0</v>
      </c>
      <c r="J570">
        <v>7.54</v>
      </c>
      <c r="K570">
        <v>61.283000000000001</v>
      </c>
      <c r="L570">
        <v>71.477999999999994</v>
      </c>
      <c r="M570">
        <v>83.337999999999994</v>
      </c>
      <c r="N570">
        <v>83.822999999999993</v>
      </c>
      <c r="O570">
        <v>73.225999999999999</v>
      </c>
      <c r="P570">
        <v>0</v>
      </c>
      <c r="Q570">
        <v>0</v>
      </c>
      <c r="R570">
        <v>0</v>
      </c>
      <c r="S570">
        <v>0</v>
      </c>
    </row>
    <row r="571" spans="1:19" x14ac:dyDescent="0.25">
      <c r="A571" t="s">
        <v>1325</v>
      </c>
      <c r="B571" t="str">
        <f>IF(ISERROR(VLOOKUP(Table7[[#This Row],[APPL_ID]],IO_Pre_14[APP_ID],1,FALSE)),"","Y")</f>
        <v>Y</v>
      </c>
      <c r="C571" s="58" t="str">
        <f>IF(ISERROR(VLOOKUP(Table7[[#This Row],[APPL_ID]],Sheet1!$C$2:$C$9,1,FALSE)),"","Y")</f>
        <v/>
      </c>
      <c r="D571" s="58" t="str">
        <f>IF(COUNTA(#REF!)&gt;0,"","Y")</f>
        <v/>
      </c>
      <c r="E571" t="s">
        <v>1531</v>
      </c>
      <c r="F571" t="s">
        <v>1532</v>
      </c>
      <c r="G571" t="s">
        <v>1326</v>
      </c>
      <c r="H571">
        <v>50.482999999999997</v>
      </c>
      <c r="I571">
        <v>0</v>
      </c>
      <c r="J571">
        <v>0</v>
      </c>
      <c r="K571">
        <v>24.809000000000001</v>
      </c>
      <c r="L571">
        <v>60.164999999999999</v>
      </c>
      <c r="M571">
        <v>110.2</v>
      </c>
      <c r="N571">
        <v>111.24</v>
      </c>
      <c r="O571">
        <v>0</v>
      </c>
      <c r="P571">
        <v>0</v>
      </c>
      <c r="Q571">
        <v>0</v>
      </c>
      <c r="R571">
        <v>0</v>
      </c>
      <c r="S571">
        <v>0</v>
      </c>
    </row>
    <row r="572" spans="1:19" x14ac:dyDescent="0.25">
      <c r="A572" t="s">
        <v>1340</v>
      </c>
      <c r="B572" t="str">
        <f>IF(ISERROR(VLOOKUP(Table7[[#This Row],[APPL_ID]],IO_Pre_14[APP_ID],1,FALSE)),"","Y")</f>
        <v>Y</v>
      </c>
      <c r="C572" s="58" t="str">
        <f>IF(ISERROR(VLOOKUP(Table7[[#This Row],[APPL_ID]],Sheet1!$C$2:$C$9,1,FALSE)),"","Y")</f>
        <v/>
      </c>
      <c r="D572" s="58" t="str">
        <f>IF(COUNTA(#REF!)&gt;0,"","Y")</f>
        <v/>
      </c>
      <c r="E572" t="s">
        <v>1531</v>
      </c>
      <c r="F572" t="s">
        <v>1532</v>
      </c>
      <c r="G572" t="s">
        <v>1326</v>
      </c>
      <c r="H572">
        <v>50.482999999999997</v>
      </c>
      <c r="I572">
        <v>0</v>
      </c>
      <c r="J572">
        <v>0</v>
      </c>
      <c r="K572">
        <v>24.809000000000001</v>
      </c>
      <c r="L572">
        <v>60.164999999999999</v>
      </c>
      <c r="M572">
        <v>110.2</v>
      </c>
      <c r="N572">
        <v>111.24</v>
      </c>
      <c r="O572">
        <v>0</v>
      </c>
      <c r="P572">
        <v>0</v>
      </c>
      <c r="Q572">
        <v>0</v>
      </c>
      <c r="R572">
        <v>0</v>
      </c>
      <c r="S572">
        <v>0</v>
      </c>
    </row>
    <row r="573" spans="1:19" x14ac:dyDescent="0.25">
      <c r="A573" t="s">
        <v>1339</v>
      </c>
      <c r="B573" t="str">
        <f>IF(ISERROR(VLOOKUP(Table7[[#This Row],[APPL_ID]],IO_Pre_14[APP_ID],1,FALSE)),"","Y")</f>
        <v>Y</v>
      </c>
      <c r="C573" s="58" t="str">
        <f>IF(ISERROR(VLOOKUP(Table7[[#This Row],[APPL_ID]],Sheet1!$C$2:$C$9,1,FALSE)),"","Y")</f>
        <v/>
      </c>
      <c r="D573" s="58" t="str">
        <f>IF(COUNTA(#REF!)&gt;0,"","Y")</f>
        <v/>
      </c>
      <c r="E573" t="s">
        <v>1531</v>
      </c>
      <c r="F573" t="s">
        <v>1532</v>
      </c>
      <c r="G573" t="s">
        <v>1326</v>
      </c>
      <c r="H573">
        <v>50.482999999999997</v>
      </c>
      <c r="I573">
        <v>0</v>
      </c>
      <c r="J573">
        <v>0</v>
      </c>
      <c r="K573">
        <v>24.809000000000001</v>
      </c>
      <c r="L573">
        <v>60.164999999999999</v>
      </c>
      <c r="M573">
        <v>110.2</v>
      </c>
      <c r="N573">
        <v>111.24</v>
      </c>
      <c r="O573">
        <v>0</v>
      </c>
      <c r="P573">
        <v>0</v>
      </c>
      <c r="Q573">
        <v>0</v>
      </c>
      <c r="R573">
        <v>0</v>
      </c>
      <c r="S573">
        <v>0</v>
      </c>
    </row>
    <row r="574" spans="1:19" x14ac:dyDescent="0.25">
      <c r="A574" t="s">
        <v>464</v>
      </c>
      <c r="B574" t="str">
        <f>IF(ISERROR(VLOOKUP(Table7[[#This Row],[APPL_ID]],IO_Pre_14[APP_ID],1,FALSE)),"","Y")</f>
        <v>Y</v>
      </c>
      <c r="C574" s="58" t="str">
        <f>IF(ISERROR(VLOOKUP(Table7[[#This Row],[APPL_ID]],Sheet1!$C$2:$C$9,1,FALSE)),"","Y")</f>
        <v/>
      </c>
      <c r="D574" s="58" t="str">
        <f>IF(COUNTA(#REF!)&gt;0,"","Y")</f>
        <v/>
      </c>
      <c r="E574" t="s">
        <v>1531</v>
      </c>
      <c r="F574" t="s">
        <v>1532</v>
      </c>
      <c r="G574" t="s">
        <v>448</v>
      </c>
      <c r="H574">
        <v>0</v>
      </c>
      <c r="I574">
        <v>0</v>
      </c>
      <c r="J574">
        <v>15.916</v>
      </c>
      <c r="K574">
        <v>7.16</v>
      </c>
      <c r="L574">
        <v>31.059000000000001</v>
      </c>
      <c r="M574">
        <v>44.38</v>
      </c>
      <c r="N574">
        <v>37.700000000000003</v>
      </c>
      <c r="O574">
        <v>5.1479999999999997</v>
      </c>
      <c r="P574">
        <v>0</v>
      </c>
      <c r="Q574">
        <v>0</v>
      </c>
      <c r="R574">
        <v>0</v>
      </c>
      <c r="S574">
        <v>0</v>
      </c>
    </row>
    <row r="575" spans="1:19" x14ac:dyDescent="0.25">
      <c r="A575" t="s">
        <v>1078</v>
      </c>
      <c r="B575" t="str">
        <f>IF(ISERROR(VLOOKUP(Table7[[#This Row],[APPL_ID]],IO_Pre_14[APP_ID],1,FALSE)),"","Y")</f>
        <v>Y</v>
      </c>
      <c r="C575" s="58" t="str">
        <f>IF(ISERROR(VLOOKUP(Table7[[#This Row],[APPL_ID]],Sheet1!$C$2:$C$9,1,FALSE)),"","Y")</f>
        <v/>
      </c>
      <c r="D575" s="58" t="str">
        <f>IF(COUNTA(#REF!)&gt;0,"","Y")</f>
        <v/>
      </c>
      <c r="E575" t="s">
        <v>1531</v>
      </c>
      <c r="F575" t="s">
        <v>1533</v>
      </c>
      <c r="G575" t="s">
        <v>1079</v>
      </c>
    </row>
    <row r="576" spans="1:19" x14ac:dyDescent="0.25">
      <c r="A576" t="s">
        <v>1310</v>
      </c>
      <c r="B576" t="str">
        <f>IF(ISERROR(VLOOKUP(Table7[[#This Row],[APPL_ID]],IO_Pre_14[APP_ID],1,FALSE)),"","Y")</f>
        <v>Y</v>
      </c>
      <c r="C576" s="58" t="str">
        <f>IF(ISERROR(VLOOKUP(Table7[[#This Row],[APPL_ID]],Sheet1!$C$2:$C$9,1,FALSE)),"","Y")</f>
        <v/>
      </c>
      <c r="D576" s="58" t="str">
        <f>IF(COUNTA(#REF!)&gt;0,"","Y")</f>
        <v/>
      </c>
      <c r="E576" t="s">
        <v>1531</v>
      </c>
      <c r="F576" t="s">
        <v>1532</v>
      </c>
      <c r="G576" t="s">
        <v>1304</v>
      </c>
      <c r="H576">
        <v>19.297000000000001</v>
      </c>
      <c r="I576">
        <v>0</v>
      </c>
      <c r="J576">
        <v>62.41</v>
      </c>
      <c r="K576">
        <v>78.066000000000003</v>
      </c>
      <c r="L576">
        <v>45.152999999999999</v>
      </c>
      <c r="M576">
        <v>19.14</v>
      </c>
      <c r="N576">
        <v>28.34</v>
      </c>
      <c r="O576">
        <v>0</v>
      </c>
      <c r="P576">
        <v>0</v>
      </c>
      <c r="Q576">
        <v>0</v>
      </c>
      <c r="R576">
        <v>0</v>
      </c>
      <c r="S576">
        <v>0</v>
      </c>
    </row>
    <row r="577" spans="1:19" x14ac:dyDescent="0.25">
      <c r="A577" t="s">
        <v>1307</v>
      </c>
      <c r="B577" t="str">
        <f>IF(ISERROR(VLOOKUP(Table7[[#This Row],[APPL_ID]],IO_Pre_14[APP_ID],1,FALSE)),"","Y")</f>
        <v>Y</v>
      </c>
      <c r="C577" s="58" t="str">
        <f>IF(ISERROR(VLOOKUP(Table7[[#This Row],[APPL_ID]],Sheet1!$C$2:$C$9,1,FALSE)),"","Y")</f>
        <v/>
      </c>
      <c r="D577" s="58" t="str">
        <f>IF(COUNTA(#REF!)&gt;0,"","Y")</f>
        <v/>
      </c>
      <c r="E577" t="s">
        <v>1531</v>
      </c>
      <c r="F577" t="s">
        <v>1532</v>
      </c>
      <c r="G577" t="s">
        <v>1304</v>
      </c>
      <c r="H577">
        <v>41.98</v>
      </c>
      <c r="I577">
        <v>0</v>
      </c>
      <c r="J577">
        <v>90.491</v>
      </c>
      <c r="K577">
        <v>135.66399999999999</v>
      </c>
      <c r="L577">
        <v>144.846</v>
      </c>
      <c r="M577">
        <v>100.38</v>
      </c>
      <c r="N577">
        <v>89.02</v>
      </c>
      <c r="O577">
        <v>0</v>
      </c>
      <c r="P577">
        <v>0</v>
      </c>
      <c r="Q577">
        <v>0</v>
      </c>
      <c r="R577">
        <v>0</v>
      </c>
      <c r="S577">
        <v>0</v>
      </c>
    </row>
    <row r="578" spans="1:19" x14ac:dyDescent="0.25">
      <c r="A578" t="s">
        <v>166</v>
      </c>
      <c r="B578" t="str">
        <f>IF(ISERROR(VLOOKUP(Table7[[#This Row],[APPL_ID]],IO_Pre_14[APP_ID],1,FALSE)),"","Y")</f>
        <v>Y</v>
      </c>
      <c r="C578" s="58" t="str">
        <f>IF(ISERROR(VLOOKUP(Table7[[#This Row],[APPL_ID]],Sheet1!$C$2:$C$9,1,FALSE)),"","Y")</f>
        <v/>
      </c>
      <c r="D578" s="58" t="str">
        <f>IF(COUNTA(#REF!)&gt;0,"","Y")</f>
        <v/>
      </c>
      <c r="E578" t="s">
        <v>1531</v>
      </c>
      <c r="F578" t="s">
        <v>1532</v>
      </c>
      <c r="G578" t="s">
        <v>167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</row>
    <row r="579" spans="1:19" x14ac:dyDescent="0.25">
      <c r="A579" t="s">
        <v>1303</v>
      </c>
      <c r="B579" t="str">
        <f>IF(ISERROR(VLOOKUP(Table7[[#This Row],[APPL_ID]],IO_Pre_14[APP_ID],1,FALSE)),"","Y")</f>
        <v>Y</v>
      </c>
      <c r="C579" s="58" t="str">
        <f>IF(ISERROR(VLOOKUP(Table7[[#This Row],[APPL_ID]],Sheet1!$C$2:$C$9,1,FALSE)),"","Y")</f>
        <v/>
      </c>
      <c r="D579" s="58" t="str">
        <f>IF(COUNTA(#REF!)&gt;0,"","Y")</f>
        <v/>
      </c>
      <c r="E579" t="s">
        <v>1531</v>
      </c>
      <c r="F579" t="s">
        <v>1532</v>
      </c>
      <c r="G579" t="s">
        <v>1304</v>
      </c>
      <c r="H579">
        <v>212.089</v>
      </c>
      <c r="I579">
        <v>0</v>
      </c>
      <c r="J579">
        <v>0</v>
      </c>
      <c r="K579">
        <v>86.069000000000003</v>
      </c>
      <c r="L579">
        <v>143.90100000000001</v>
      </c>
      <c r="M579">
        <v>432.76</v>
      </c>
      <c r="N579">
        <v>466.23</v>
      </c>
      <c r="O579">
        <v>0</v>
      </c>
      <c r="P579">
        <v>0</v>
      </c>
      <c r="Q579">
        <v>0</v>
      </c>
      <c r="R579">
        <v>0</v>
      </c>
      <c r="S579">
        <v>0</v>
      </c>
    </row>
    <row r="580" spans="1:19" x14ac:dyDescent="0.25">
      <c r="A580" t="s">
        <v>606</v>
      </c>
      <c r="B580" t="str">
        <f>IF(ISERROR(VLOOKUP(Table7[[#This Row],[APPL_ID]],IO_Pre_14[APP_ID],1,FALSE)),"","Y")</f>
        <v>Y</v>
      </c>
      <c r="C580" s="58" t="str">
        <f>IF(ISERROR(VLOOKUP(Table7[[#This Row],[APPL_ID]],Sheet1!$C$2:$C$9,1,FALSE)),"","Y")</f>
        <v/>
      </c>
      <c r="D580" s="58" t="str">
        <f>IF(COUNTA(#REF!)&gt;0,"","Y")</f>
        <v/>
      </c>
      <c r="E580" t="s">
        <v>1531</v>
      </c>
      <c r="F580" t="s">
        <v>1532</v>
      </c>
      <c r="G580" t="s">
        <v>607</v>
      </c>
      <c r="H580">
        <v>26.27</v>
      </c>
      <c r="I580">
        <v>15.17</v>
      </c>
      <c r="J580">
        <v>30.25</v>
      </c>
      <c r="K580">
        <v>47.231000000000002</v>
      </c>
      <c r="L580">
        <v>114.354</v>
      </c>
      <c r="M580">
        <v>164.43799999999999</v>
      </c>
      <c r="N580">
        <v>156.029</v>
      </c>
      <c r="O580">
        <v>106.04900000000001</v>
      </c>
      <c r="P580">
        <v>0</v>
      </c>
      <c r="Q580">
        <v>0</v>
      </c>
      <c r="R580">
        <v>0</v>
      </c>
      <c r="S580">
        <v>0</v>
      </c>
    </row>
    <row r="581" spans="1:19" x14ac:dyDescent="0.25">
      <c r="A581" t="s">
        <v>1305</v>
      </c>
      <c r="B581" t="str">
        <f>IF(ISERROR(VLOOKUP(Table7[[#This Row],[APPL_ID]],IO_Pre_14[APP_ID],1,FALSE)),"","Y")</f>
        <v>Y</v>
      </c>
      <c r="C581" s="58" t="str">
        <f>IF(ISERROR(VLOOKUP(Table7[[#This Row],[APPL_ID]],Sheet1!$C$2:$C$9,1,FALSE)),"","Y")</f>
        <v/>
      </c>
      <c r="D581" s="58" t="str">
        <f>IF(COUNTA(#REF!)&gt;0,"","Y")</f>
        <v/>
      </c>
      <c r="E581" t="s">
        <v>1531</v>
      </c>
      <c r="F581" t="s">
        <v>1532</v>
      </c>
      <c r="G581" t="s">
        <v>1304</v>
      </c>
      <c r="H581">
        <v>0</v>
      </c>
      <c r="I581">
        <v>52.8</v>
      </c>
      <c r="J581">
        <v>52.8</v>
      </c>
      <c r="K581">
        <v>52.8</v>
      </c>
      <c r="L581">
        <v>52.8</v>
      </c>
      <c r="M581">
        <v>52.8</v>
      </c>
      <c r="N581">
        <v>52.8</v>
      </c>
      <c r="O581">
        <v>0</v>
      </c>
      <c r="P581">
        <v>0</v>
      </c>
      <c r="Q581">
        <v>0</v>
      </c>
      <c r="R581">
        <v>0</v>
      </c>
      <c r="S581">
        <v>0</v>
      </c>
    </row>
    <row r="582" spans="1:19" x14ac:dyDescent="0.25">
      <c r="A582" t="s">
        <v>1306</v>
      </c>
      <c r="B582" t="str">
        <f>IF(ISERROR(VLOOKUP(Table7[[#This Row],[APPL_ID]],IO_Pre_14[APP_ID],1,FALSE)),"","Y")</f>
        <v>Y</v>
      </c>
      <c r="C582" s="58" t="str">
        <f>IF(ISERROR(VLOOKUP(Table7[[#This Row],[APPL_ID]],Sheet1!$C$2:$C$9,1,FALSE)),"","Y")</f>
        <v/>
      </c>
      <c r="D582" s="58" t="str">
        <f>IF(COUNTA(#REF!)&gt;0,"","Y")</f>
        <v/>
      </c>
      <c r="E582" t="s">
        <v>1531</v>
      </c>
      <c r="F582" t="s">
        <v>1532</v>
      </c>
      <c r="G582" t="s">
        <v>1294</v>
      </c>
      <c r="H582">
        <v>0</v>
      </c>
      <c r="I582">
        <v>52.8</v>
      </c>
      <c r="J582">
        <v>52.8</v>
      </c>
      <c r="K582">
        <v>52.8</v>
      </c>
      <c r="L582">
        <v>52.8</v>
      </c>
      <c r="M582">
        <v>52.8</v>
      </c>
      <c r="N582">
        <v>52.8</v>
      </c>
      <c r="O582">
        <v>0</v>
      </c>
      <c r="P582">
        <v>0</v>
      </c>
      <c r="Q582">
        <v>0</v>
      </c>
      <c r="R582">
        <v>0</v>
      </c>
      <c r="S582">
        <v>0</v>
      </c>
    </row>
    <row r="583" spans="1:19" x14ac:dyDescent="0.25">
      <c r="A583" t="s">
        <v>1109</v>
      </c>
      <c r="B583" t="str">
        <f>IF(ISERROR(VLOOKUP(Table7[[#This Row],[APPL_ID]],IO_Pre_14[APP_ID],1,FALSE)),"","Y")</f>
        <v>Y</v>
      </c>
      <c r="C583" s="58" t="str">
        <f>IF(ISERROR(VLOOKUP(Table7[[#This Row],[APPL_ID]],Sheet1!$C$2:$C$9,1,FALSE)),"","Y")</f>
        <v/>
      </c>
      <c r="D583" s="58" t="str">
        <f>IF(COUNTA(#REF!)&gt;0,"","Y")</f>
        <v/>
      </c>
      <c r="E583" t="s">
        <v>1531</v>
      </c>
      <c r="F583" t="s">
        <v>1532</v>
      </c>
      <c r="G583" t="s">
        <v>788</v>
      </c>
      <c r="H583">
        <v>26.36</v>
      </c>
      <c r="I583">
        <v>16.21</v>
      </c>
      <c r="J583">
        <v>34.49</v>
      </c>
      <c r="K583">
        <v>45.366</v>
      </c>
      <c r="L583">
        <v>127.125</v>
      </c>
      <c r="M583">
        <v>198.36500000000001</v>
      </c>
      <c r="N583">
        <v>197.03299999999999</v>
      </c>
      <c r="O583">
        <v>175.31299999999999</v>
      </c>
      <c r="P583">
        <v>0</v>
      </c>
      <c r="Q583">
        <v>0</v>
      </c>
      <c r="R583">
        <v>0</v>
      </c>
      <c r="S583">
        <v>0</v>
      </c>
    </row>
    <row r="584" spans="1:19" x14ac:dyDescent="0.25">
      <c r="A584" t="s">
        <v>787</v>
      </c>
      <c r="B584" t="str">
        <f>IF(ISERROR(VLOOKUP(Table7[[#This Row],[APPL_ID]],IO_Pre_14[APP_ID],1,FALSE)),"","Y")</f>
        <v>Y</v>
      </c>
      <c r="C584" s="58" t="str">
        <f>IF(ISERROR(VLOOKUP(Table7[[#This Row],[APPL_ID]],Sheet1!$C$2:$C$9,1,FALSE)),"","Y")</f>
        <v/>
      </c>
      <c r="D584" s="58" t="str">
        <f>IF(COUNTA(#REF!)&gt;0,"","Y")</f>
        <v/>
      </c>
      <c r="E584" t="s">
        <v>1531</v>
      </c>
      <c r="F584" t="s">
        <v>1532</v>
      </c>
      <c r="G584" t="s">
        <v>788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</row>
    <row r="585" spans="1:19" x14ac:dyDescent="0.25">
      <c r="A585" t="s">
        <v>774</v>
      </c>
      <c r="B585" t="str">
        <f>IF(ISERROR(VLOOKUP(Table7[[#This Row],[APPL_ID]],IO_Pre_14[APP_ID],1,FALSE)),"","Y")</f>
        <v>Y</v>
      </c>
      <c r="C585" s="58" t="str">
        <f>IF(ISERROR(VLOOKUP(Table7[[#This Row],[APPL_ID]],Sheet1!$C$2:$C$9,1,FALSE)),"","Y")</f>
        <v/>
      </c>
      <c r="D585" s="58" t="str">
        <f>IF(COUNTA(#REF!)&gt;0,"","Y")</f>
        <v/>
      </c>
      <c r="E585" t="s">
        <v>1531</v>
      </c>
      <c r="F585" t="s">
        <v>1532</v>
      </c>
      <c r="G585" t="s">
        <v>775</v>
      </c>
      <c r="H585">
        <v>0</v>
      </c>
      <c r="I585">
        <v>0</v>
      </c>
      <c r="J585">
        <v>0</v>
      </c>
      <c r="K585">
        <v>53.4</v>
      </c>
      <c r="L585">
        <v>61.26</v>
      </c>
      <c r="M585">
        <v>43.32</v>
      </c>
      <c r="N585">
        <v>31.47</v>
      </c>
      <c r="O585">
        <v>39.22</v>
      </c>
      <c r="P585">
        <v>0</v>
      </c>
      <c r="Q585">
        <v>0</v>
      </c>
      <c r="R585">
        <v>0</v>
      </c>
      <c r="S585">
        <v>0</v>
      </c>
    </row>
    <row r="586" spans="1:19" x14ac:dyDescent="0.25">
      <c r="A586" t="s">
        <v>54</v>
      </c>
      <c r="B586" t="str">
        <f>IF(ISERROR(VLOOKUP(Table7[[#This Row],[APPL_ID]],IO_Pre_14[APP_ID],1,FALSE)),"","Y")</f>
        <v>Y</v>
      </c>
      <c r="C586" s="58" t="str">
        <f>IF(ISERROR(VLOOKUP(Table7[[#This Row],[APPL_ID]],Sheet1!$C$2:$C$9,1,FALSE)),"","Y")</f>
        <v/>
      </c>
      <c r="D586" s="58" t="str">
        <f>IF(COUNTA(#REF!)&gt;0,"","Y")</f>
        <v/>
      </c>
      <c r="E586" t="s">
        <v>1531</v>
      </c>
      <c r="F586" t="s">
        <v>1532</v>
      </c>
      <c r="G586" t="s">
        <v>55</v>
      </c>
      <c r="H586">
        <v>0</v>
      </c>
      <c r="I586">
        <v>0</v>
      </c>
      <c r="J586">
        <v>0.41</v>
      </c>
      <c r="K586">
        <v>23.37</v>
      </c>
      <c r="L586">
        <v>23.21</v>
      </c>
      <c r="M586">
        <v>31.73</v>
      </c>
      <c r="N586">
        <v>40.93</v>
      </c>
      <c r="O586">
        <v>46.81</v>
      </c>
      <c r="P586">
        <v>0</v>
      </c>
      <c r="Q586">
        <v>0</v>
      </c>
      <c r="R586">
        <v>0</v>
      </c>
      <c r="S586">
        <v>0</v>
      </c>
    </row>
    <row r="587" spans="1:19" x14ac:dyDescent="0.25">
      <c r="A587" t="s">
        <v>696</v>
      </c>
      <c r="B587" t="str">
        <f>IF(ISERROR(VLOOKUP(Table7[[#This Row],[APPL_ID]],IO_Pre_14[APP_ID],1,FALSE)),"","Y")</f>
        <v>Y</v>
      </c>
      <c r="C587" s="58" t="str">
        <f>IF(ISERROR(VLOOKUP(Table7[[#This Row],[APPL_ID]],Sheet1!$C$2:$C$9,1,FALSE)),"","Y")</f>
        <v/>
      </c>
      <c r="D587" s="58" t="str">
        <f>IF(COUNTA(#REF!)&gt;0,"","Y")</f>
        <v/>
      </c>
      <c r="E587" t="s">
        <v>1531</v>
      </c>
      <c r="F587" t="s">
        <v>1533</v>
      </c>
      <c r="G587" t="s">
        <v>697</v>
      </c>
      <c r="H587">
        <v>56.2</v>
      </c>
      <c r="I587">
        <v>0</v>
      </c>
      <c r="J587">
        <v>14.66</v>
      </c>
      <c r="K587">
        <v>99.432000000000002</v>
      </c>
      <c r="L587">
        <v>99.43</v>
      </c>
      <c r="M587">
        <v>124.67</v>
      </c>
      <c r="N587">
        <v>143.624</v>
      </c>
      <c r="O587">
        <v>121.52800000000001</v>
      </c>
      <c r="P587">
        <v>0</v>
      </c>
      <c r="Q587">
        <v>0</v>
      </c>
      <c r="R587">
        <v>0</v>
      </c>
      <c r="S587">
        <v>0</v>
      </c>
    </row>
    <row r="588" spans="1:19" x14ac:dyDescent="0.25">
      <c r="A588" t="s">
        <v>728</v>
      </c>
      <c r="B588" t="str">
        <f>IF(ISERROR(VLOOKUP(Table7[[#This Row],[APPL_ID]],IO_Pre_14[APP_ID],1,FALSE)),"","Y")</f>
        <v>Y</v>
      </c>
      <c r="C588" s="58" t="str">
        <f>IF(ISERROR(VLOOKUP(Table7[[#This Row],[APPL_ID]],Sheet1!$C$2:$C$9,1,FALSE)),"","Y")</f>
        <v/>
      </c>
      <c r="D588" s="58" t="str">
        <f>IF(COUNTA(#REF!)&gt;0,"","Y")</f>
        <v/>
      </c>
      <c r="E588" t="s">
        <v>1531</v>
      </c>
      <c r="F588" t="s">
        <v>1532</v>
      </c>
      <c r="G588" t="s">
        <v>729</v>
      </c>
      <c r="H588">
        <v>0</v>
      </c>
      <c r="I588">
        <v>3.9</v>
      </c>
      <c r="J588">
        <v>34.840000000000003</v>
      </c>
      <c r="K588">
        <v>86.7</v>
      </c>
      <c r="L588">
        <v>73.209999999999994</v>
      </c>
      <c r="M588">
        <v>43.85</v>
      </c>
      <c r="N588">
        <v>95.44</v>
      </c>
      <c r="O588">
        <v>78.260000000000005</v>
      </c>
      <c r="P588">
        <v>0</v>
      </c>
      <c r="Q588">
        <v>0</v>
      </c>
      <c r="R588">
        <v>0</v>
      </c>
      <c r="S588">
        <v>0</v>
      </c>
    </row>
    <row r="589" spans="1:19" x14ac:dyDescent="0.25">
      <c r="A589" t="s">
        <v>168</v>
      </c>
      <c r="B589" t="str">
        <f>IF(ISERROR(VLOOKUP(Table7[[#This Row],[APPL_ID]],IO_Pre_14[APP_ID],1,FALSE)),"","Y")</f>
        <v>Y</v>
      </c>
      <c r="C589" s="58" t="str">
        <f>IF(ISERROR(VLOOKUP(Table7[[#This Row],[APPL_ID]],Sheet1!$C$2:$C$9,1,FALSE)),"","Y")</f>
        <v/>
      </c>
      <c r="D589" s="58" t="str">
        <f>IF(COUNTA(#REF!)&gt;0,"","Y")</f>
        <v/>
      </c>
      <c r="E589" t="s">
        <v>1531</v>
      </c>
      <c r="F589" t="s">
        <v>1532</v>
      </c>
      <c r="G589" t="s">
        <v>169</v>
      </c>
      <c r="H589">
        <v>0</v>
      </c>
      <c r="I589">
        <v>0</v>
      </c>
      <c r="J589">
        <v>0</v>
      </c>
      <c r="K589">
        <v>87.73</v>
      </c>
      <c r="L589">
        <v>141.5</v>
      </c>
      <c r="M589">
        <v>151.51</v>
      </c>
      <c r="N589">
        <v>226.12</v>
      </c>
      <c r="O589">
        <v>0</v>
      </c>
      <c r="P589">
        <v>0</v>
      </c>
      <c r="Q589">
        <v>0</v>
      </c>
      <c r="R589">
        <v>0</v>
      </c>
      <c r="S589">
        <v>0</v>
      </c>
    </row>
    <row r="590" spans="1:19" x14ac:dyDescent="0.25">
      <c r="A590" t="s">
        <v>1313</v>
      </c>
      <c r="B590" t="str">
        <f>IF(ISERROR(VLOOKUP(Table7[[#This Row],[APPL_ID]],IO_Pre_14[APP_ID],1,FALSE)),"","Y")</f>
        <v>Y</v>
      </c>
      <c r="C590" s="58" t="str">
        <f>IF(ISERROR(VLOOKUP(Table7[[#This Row],[APPL_ID]],Sheet1!$C$2:$C$9,1,FALSE)),"","Y")</f>
        <v/>
      </c>
      <c r="D590" s="58" t="str">
        <f>IF(COUNTA(#REF!)&gt;0,"","Y")</f>
        <v/>
      </c>
      <c r="E590" t="s">
        <v>1531</v>
      </c>
      <c r="F590" t="s">
        <v>1532</v>
      </c>
      <c r="G590" t="s">
        <v>1294</v>
      </c>
      <c r="H590">
        <v>19.297000000000001</v>
      </c>
      <c r="I590">
        <v>0</v>
      </c>
      <c r="J590">
        <v>62.41</v>
      </c>
      <c r="K590">
        <v>78.066000000000003</v>
      </c>
      <c r="L590">
        <v>45.152999999999999</v>
      </c>
      <c r="M590">
        <v>19.14</v>
      </c>
      <c r="N590">
        <v>28.34</v>
      </c>
      <c r="O590">
        <v>0</v>
      </c>
      <c r="P590">
        <v>0</v>
      </c>
      <c r="Q590">
        <v>0</v>
      </c>
      <c r="R590">
        <v>0</v>
      </c>
      <c r="S590">
        <v>0</v>
      </c>
    </row>
    <row r="591" spans="1:19" x14ac:dyDescent="0.25">
      <c r="A591" t="s">
        <v>1308</v>
      </c>
      <c r="B591" t="str">
        <f>IF(ISERROR(VLOOKUP(Table7[[#This Row],[APPL_ID]],IO_Pre_14[APP_ID],1,FALSE)),"","Y")</f>
        <v>Y</v>
      </c>
      <c r="C591" s="58" t="str">
        <f>IF(ISERROR(VLOOKUP(Table7[[#This Row],[APPL_ID]],Sheet1!$C$2:$C$9,1,FALSE)),"","Y")</f>
        <v/>
      </c>
      <c r="D591" s="58" t="str">
        <f>IF(COUNTA(#REF!)&gt;0,"","Y")</f>
        <v/>
      </c>
      <c r="E591" t="s">
        <v>1531</v>
      </c>
      <c r="F591" t="s">
        <v>1532</v>
      </c>
      <c r="G591" t="s">
        <v>1294</v>
      </c>
      <c r="H591">
        <v>41.98</v>
      </c>
      <c r="I591">
        <v>0</v>
      </c>
      <c r="J591">
        <v>90.491</v>
      </c>
      <c r="K591">
        <v>135.66399999999999</v>
      </c>
      <c r="L591">
        <v>144.846</v>
      </c>
      <c r="M591">
        <v>100.38</v>
      </c>
      <c r="N591">
        <v>89.02</v>
      </c>
      <c r="O591">
        <v>0</v>
      </c>
      <c r="P591">
        <v>0</v>
      </c>
      <c r="Q591">
        <v>0</v>
      </c>
      <c r="R591">
        <v>0</v>
      </c>
      <c r="S591">
        <v>0</v>
      </c>
    </row>
    <row r="592" spans="1:19" x14ac:dyDescent="0.25">
      <c r="A592" t="s">
        <v>1314</v>
      </c>
      <c r="B592" t="str">
        <f>IF(ISERROR(VLOOKUP(Table7[[#This Row],[APPL_ID]],IO_Pre_14[APP_ID],1,FALSE)),"","Y")</f>
        <v>Y</v>
      </c>
      <c r="C592" s="58" t="str">
        <f>IF(ISERROR(VLOOKUP(Table7[[#This Row],[APPL_ID]],Sheet1!$C$2:$C$9,1,FALSE)),"","Y")</f>
        <v/>
      </c>
      <c r="D592" s="58" t="str">
        <f>IF(COUNTA(#REF!)&gt;0,"","Y")</f>
        <v/>
      </c>
      <c r="E592" t="s">
        <v>1531</v>
      </c>
      <c r="F592" t="s">
        <v>1532</v>
      </c>
      <c r="G592" t="s">
        <v>1294</v>
      </c>
      <c r="H592">
        <v>19.297000000000001</v>
      </c>
      <c r="I592">
        <v>0</v>
      </c>
      <c r="J592">
        <v>62.41</v>
      </c>
      <c r="K592">
        <v>78.066000000000003</v>
      </c>
      <c r="L592">
        <v>45.152999999999999</v>
      </c>
      <c r="M592">
        <v>19.14</v>
      </c>
      <c r="N592">
        <v>28.34</v>
      </c>
      <c r="O592">
        <v>0</v>
      </c>
      <c r="P592">
        <v>0</v>
      </c>
      <c r="Q592">
        <v>0</v>
      </c>
      <c r="R592">
        <v>0</v>
      </c>
      <c r="S592">
        <v>0</v>
      </c>
    </row>
    <row r="593" spans="1:19" x14ac:dyDescent="0.25">
      <c r="A593" t="s">
        <v>1293</v>
      </c>
      <c r="B593" t="str">
        <f>IF(ISERROR(VLOOKUP(Table7[[#This Row],[APPL_ID]],IO_Pre_14[APP_ID],1,FALSE)),"","Y")</f>
        <v>Y</v>
      </c>
      <c r="C593" s="58" t="str">
        <f>IF(ISERROR(VLOOKUP(Table7[[#This Row],[APPL_ID]],Sheet1!$C$2:$C$9,1,FALSE)),"","Y")</f>
        <v/>
      </c>
      <c r="D593" s="58" t="str">
        <f>IF(COUNTA(#REF!)&gt;0,"","Y")</f>
        <v/>
      </c>
      <c r="E593" t="s">
        <v>1531</v>
      </c>
      <c r="F593" t="s">
        <v>1532</v>
      </c>
      <c r="G593" t="s">
        <v>1294</v>
      </c>
      <c r="H593">
        <v>0</v>
      </c>
      <c r="I593">
        <v>0</v>
      </c>
      <c r="J593">
        <v>23.001000000000001</v>
      </c>
      <c r="K593">
        <v>29.26</v>
      </c>
      <c r="L593">
        <v>75.734999999999999</v>
      </c>
      <c r="M593">
        <v>155.44</v>
      </c>
      <c r="N593">
        <v>158.6</v>
      </c>
      <c r="O593">
        <v>0</v>
      </c>
      <c r="P593">
        <v>0</v>
      </c>
      <c r="Q593">
        <v>0</v>
      </c>
      <c r="R593">
        <v>0</v>
      </c>
      <c r="S593">
        <v>0</v>
      </c>
    </row>
    <row r="594" spans="1:19" x14ac:dyDescent="0.25">
      <c r="A594" t="s">
        <v>1295</v>
      </c>
      <c r="B594" t="str">
        <f>IF(ISERROR(VLOOKUP(Table7[[#This Row],[APPL_ID]],IO_Pre_14[APP_ID],1,FALSE)),"","Y")</f>
        <v>Y</v>
      </c>
      <c r="C594" s="58" t="str">
        <f>IF(ISERROR(VLOOKUP(Table7[[#This Row],[APPL_ID]],Sheet1!$C$2:$C$9,1,FALSE)),"","Y")</f>
        <v/>
      </c>
      <c r="D594" s="58" t="str">
        <f>IF(COUNTA(#REF!)&gt;0,"","Y")</f>
        <v/>
      </c>
      <c r="E594" t="s">
        <v>1531</v>
      </c>
      <c r="F594" t="s">
        <v>1532</v>
      </c>
      <c r="G594" t="s">
        <v>1294</v>
      </c>
      <c r="H594">
        <v>0</v>
      </c>
      <c r="I594">
        <v>0</v>
      </c>
      <c r="J594">
        <v>51.265999999999998</v>
      </c>
      <c r="K594">
        <v>67.433000000000007</v>
      </c>
      <c r="L594">
        <v>188.97300000000001</v>
      </c>
      <c r="M594">
        <v>291</v>
      </c>
      <c r="N594">
        <v>293.70999999999998</v>
      </c>
      <c r="O594">
        <v>0</v>
      </c>
      <c r="P594">
        <v>0</v>
      </c>
      <c r="Q594">
        <v>0</v>
      </c>
      <c r="R594">
        <v>0</v>
      </c>
      <c r="S594">
        <v>0</v>
      </c>
    </row>
    <row r="595" spans="1:19" x14ac:dyDescent="0.25">
      <c r="A595" t="s">
        <v>1301</v>
      </c>
      <c r="B595" t="str">
        <f>IF(ISERROR(VLOOKUP(Table7[[#This Row],[APPL_ID]],IO_Pre_14[APP_ID],1,FALSE)),"","Y")</f>
        <v>Y</v>
      </c>
      <c r="C595" s="58" t="str">
        <f>IF(ISERROR(VLOOKUP(Table7[[#This Row],[APPL_ID]],Sheet1!$C$2:$C$9,1,FALSE)),"","Y")</f>
        <v/>
      </c>
      <c r="D595" s="58" t="str">
        <f>IF(COUNTA(#REF!)&gt;0,"","Y")</f>
        <v/>
      </c>
      <c r="E595" t="s">
        <v>1531</v>
      </c>
      <c r="F595" t="s">
        <v>1532</v>
      </c>
      <c r="G595" t="s">
        <v>1302</v>
      </c>
      <c r="H595">
        <v>48.581000000000003</v>
      </c>
      <c r="I595">
        <v>69.606999999999999</v>
      </c>
      <c r="J595">
        <v>125.90300000000001</v>
      </c>
      <c r="K595">
        <v>119.07</v>
      </c>
      <c r="L595">
        <v>187.29</v>
      </c>
      <c r="M595">
        <v>156.66999999999999</v>
      </c>
      <c r="N595">
        <v>166.32</v>
      </c>
      <c r="O595">
        <v>0</v>
      </c>
      <c r="P595">
        <v>0</v>
      </c>
      <c r="Q595">
        <v>0</v>
      </c>
      <c r="R595">
        <v>0</v>
      </c>
      <c r="S595">
        <v>0</v>
      </c>
    </row>
    <row r="596" spans="1:19" x14ac:dyDescent="0.25">
      <c r="A596" t="s">
        <v>1312</v>
      </c>
      <c r="B596" t="str">
        <f>IF(ISERROR(VLOOKUP(Table7[[#This Row],[APPL_ID]],IO_Pre_14[APP_ID],1,FALSE)),"","Y")</f>
        <v>Y</v>
      </c>
      <c r="C596" s="58" t="str">
        <f>IF(ISERROR(VLOOKUP(Table7[[#This Row],[APPL_ID]],Sheet1!$C$2:$C$9,1,FALSE)),"","Y")</f>
        <v/>
      </c>
      <c r="D596" s="58" t="str">
        <f>IF(COUNTA(#REF!)&gt;0,"","Y")</f>
        <v/>
      </c>
      <c r="E596" t="s">
        <v>1531</v>
      </c>
      <c r="F596" t="s">
        <v>1532</v>
      </c>
      <c r="G596" t="s">
        <v>1294</v>
      </c>
      <c r="H596">
        <v>19.297000000000001</v>
      </c>
      <c r="I596">
        <v>0</v>
      </c>
      <c r="J596">
        <v>62.41</v>
      </c>
      <c r="K596">
        <v>78.066000000000003</v>
      </c>
      <c r="L596">
        <v>45.152999999999999</v>
      </c>
      <c r="M596">
        <v>19.14</v>
      </c>
      <c r="N596">
        <v>28.34</v>
      </c>
      <c r="O596">
        <v>0</v>
      </c>
      <c r="P596">
        <v>0</v>
      </c>
      <c r="Q596">
        <v>0</v>
      </c>
      <c r="R596">
        <v>0</v>
      </c>
      <c r="S596">
        <v>0</v>
      </c>
    </row>
    <row r="597" spans="1:19" x14ac:dyDescent="0.25">
      <c r="A597" t="s">
        <v>1309</v>
      </c>
      <c r="B597" t="str">
        <f>IF(ISERROR(VLOOKUP(Table7[[#This Row],[APPL_ID]],IO_Pre_14[APP_ID],1,FALSE)),"","Y")</f>
        <v>Y</v>
      </c>
      <c r="C597" s="58" t="str">
        <f>IF(ISERROR(VLOOKUP(Table7[[#This Row],[APPL_ID]],Sheet1!$C$2:$C$9,1,FALSE)),"","Y")</f>
        <v/>
      </c>
      <c r="D597" s="58" t="str">
        <f>IF(COUNTA(#REF!)&gt;0,"","Y")</f>
        <v/>
      </c>
      <c r="E597" t="s">
        <v>1531</v>
      </c>
      <c r="F597" t="s">
        <v>1532</v>
      </c>
      <c r="G597" t="s">
        <v>1304</v>
      </c>
      <c r="H597">
        <v>41.98</v>
      </c>
      <c r="I597">
        <v>0</v>
      </c>
      <c r="J597">
        <v>90.491</v>
      </c>
      <c r="K597">
        <v>135.66399999999999</v>
      </c>
      <c r="L597">
        <v>144.846</v>
      </c>
      <c r="M597">
        <v>100.38</v>
      </c>
      <c r="N597">
        <v>89.02</v>
      </c>
      <c r="O597">
        <v>0</v>
      </c>
      <c r="P597">
        <v>0</v>
      </c>
      <c r="Q597">
        <v>0</v>
      </c>
      <c r="R597">
        <v>0</v>
      </c>
      <c r="S597">
        <v>0</v>
      </c>
    </row>
    <row r="598" spans="1:19" x14ac:dyDescent="0.25">
      <c r="A598" t="s">
        <v>702</v>
      </c>
      <c r="B598" t="str">
        <f>IF(ISERROR(VLOOKUP(Table7[[#This Row],[APPL_ID]],IO_Pre_14[APP_ID],1,FALSE)),"","Y")</f>
        <v>Y</v>
      </c>
      <c r="C598" s="58" t="str">
        <f>IF(ISERROR(VLOOKUP(Table7[[#This Row],[APPL_ID]],Sheet1!$C$2:$C$9,1,FALSE)),"","Y")</f>
        <v/>
      </c>
      <c r="D598" s="58" t="str">
        <f>IF(COUNTA(#REF!)&gt;0,"","Y")</f>
        <v/>
      </c>
      <c r="E598" t="s">
        <v>1531</v>
      </c>
      <c r="F598" t="s">
        <v>1532</v>
      </c>
      <c r="G598" t="s">
        <v>660</v>
      </c>
      <c r="H598">
        <v>0</v>
      </c>
      <c r="I598">
        <v>0</v>
      </c>
      <c r="J598">
        <v>247.27</v>
      </c>
      <c r="K598">
        <v>259.096</v>
      </c>
      <c r="L598">
        <v>277.49700000000001</v>
      </c>
      <c r="M598">
        <v>387.89800000000002</v>
      </c>
      <c r="N598">
        <v>328.98099999999999</v>
      </c>
      <c r="O598">
        <v>49.847000000000001</v>
      </c>
      <c r="P598">
        <v>0</v>
      </c>
      <c r="Q598">
        <v>0</v>
      </c>
      <c r="R598">
        <v>0</v>
      </c>
      <c r="S598">
        <v>0</v>
      </c>
    </row>
    <row r="599" spans="1:19" x14ac:dyDescent="0.25">
      <c r="A599" t="s">
        <v>1311</v>
      </c>
      <c r="B599" t="str">
        <f>IF(ISERROR(VLOOKUP(Table7[[#This Row],[APPL_ID]],IO_Pre_14[APP_ID],1,FALSE)),"","Y")</f>
        <v>Y</v>
      </c>
      <c r="C599" s="58" t="str">
        <f>IF(ISERROR(VLOOKUP(Table7[[#This Row],[APPL_ID]],Sheet1!$C$2:$C$9,1,FALSE)),"","Y")</f>
        <v/>
      </c>
      <c r="D599" s="58" t="str">
        <f>IF(COUNTA(#REF!)&gt;0,"","Y")</f>
        <v/>
      </c>
      <c r="E599" t="s">
        <v>1531</v>
      </c>
      <c r="F599" t="s">
        <v>1532</v>
      </c>
      <c r="G599" t="s">
        <v>1304</v>
      </c>
      <c r="H599">
        <v>19.297000000000001</v>
      </c>
      <c r="I599">
        <v>0</v>
      </c>
      <c r="J599">
        <v>62.41</v>
      </c>
      <c r="K599">
        <v>78.066000000000003</v>
      </c>
      <c r="L599">
        <v>45.152999999999999</v>
      </c>
      <c r="M599">
        <v>19.14</v>
      </c>
      <c r="N599">
        <v>28.34</v>
      </c>
      <c r="O599">
        <v>0</v>
      </c>
      <c r="P599">
        <v>0</v>
      </c>
      <c r="Q599">
        <v>0</v>
      </c>
      <c r="R599">
        <v>0</v>
      </c>
      <c r="S599">
        <v>0</v>
      </c>
    </row>
    <row r="600" spans="1:19" x14ac:dyDescent="0.25">
      <c r="A600" t="s">
        <v>1357</v>
      </c>
      <c r="B600" t="str">
        <f>IF(ISERROR(VLOOKUP(Table7[[#This Row],[APPL_ID]],IO_Pre_14[APP_ID],1,FALSE)),"","Y")</f>
        <v>Y</v>
      </c>
      <c r="C600" s="58" t="str">
        <f>IF(ISERROR(VLOOKUP(Table7[[#This Row],[APPL_ID]],Sheet1!$C$2:$C$9,1,FALSE)),"","Y")</f>
        <v/>
      </c>
      <c r="D600" s="58" t="str">
        <f>IF(COUNTA(#REF!)&gt;0,"","Y")</f>
        <v/>
      </c>
      <c r="E600" t="s">
        <v>1531</v>
      </c>
      <c r="F600" t="s">
        <v>1533</v>
      </c>
      <c r="G600" t="s">
        <v>1358</v>
      </c>
      <c r="H600">
        <v>0</v>
      </c>
      <c r="I600">
        <v>0</v>
      </c>
      <c r="J600">
        <v>0</v>
      </c>
      <c r="K600">
        <v>45.2</v>
      </c>
      <c r="L600">
        <v>68.3</v>
      </c>
      <c r="M600">
        <v>68.3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</row>
    <row r="601" spans="1:19" x14ac:dyDescent="0.25">
      <c r="A601" t="s">
        <v>1144</v>
      </c>
      <c r="B601" t="str">
        <f>IF(ISERROR(VLOOKUP(Table7[[#This Row],[APPL_ID]],IO_Pre_14[APP_ID],1,FALSE)),"","Y")</f>
        <v>Y</v>
      </c>
      <c r="C601" s="58" t="str">
        <f>IF(ISERROR(VLOOKUP(Table7[[#This Row],[APPL_ID]],Sheet1!$C$2:$C$9,1,FALSE)),"","Y")</f>
        <v/>
      </c>
      <c r="D601" s="58" t="str">
        <f>IF(COUNTA(#REF!)&gt;0,"","Y")</f>
        <v/>
      </c>
      <c r="E601" t="s">
        <v>1531</v>
      </c>
      <c r="F601" t="s">
        <v>1532</v>
      </c>
      <c r="G601" t="s">
        <v>660</v>
      </c>
      <c r="H601">
        <v>15.61</v>
      </c>
      <c r="I601">
        <v>33.58</v>
      </c>
      <c r="J601">
        <v>72.790000000000006</v>
      </c>
      <c r="K601">
        <v>73.17</v>
      </c>
      <c r="L601">
        <v>51.51</v>
      </c>
      <c r="M601">
        <v>24.1</v>
      </c>
      <c r="N601">
        <v>49.2</v>
      </c>
      <c r="O601">
        <v>79.14</v>
      </c>
      <c r="P601">
        <v>0</v>
      </c>
      <c r="Q601">
        <v>0</v>
      </c>
      <c r="R601">
        <v>0</v>
      </c>
      <c r="S601">
        <v>0</v>
      </c>
    </row>
    <row r="602" spans="1:19" x14ac:dyDescent="0.25">
      <c r="A602" t="s">
        <v>704</v>
      </c>
      <c r="B602" t="str">
        <f>IF(ISERROR(VLOOKUP(Table7[[#This Row],[APPL_ID]],IO_Pre_14[APP_ID],1,FALSE)),"","Y")</f>
        <v>Y</v>
      </c>
      <c r="C602" s="58" t="str">
        <f>IF(ISERROR(VLOOKUP(Table7[[#This Row],[APPL_ID]],Sheet1!$C$2:$C$9,1,FALSE)),"","Y")</f>
        <v/>
      </c>
      <c r="D602" s="58" t="str">
        <f>IF(COUNTA(#REF!)&gt;0,"","Y")</f>
        <v/>
      </c>
      <c r="E602" t="s">
        <v>1531</v>
      </c>
      <c r="F602" t="s">
        <v>1532</v>
      </c>
      <c r="G602" t="s">
        <v>660</v>
      </c>
      <c r="H602">
        <v>0</v>
      </c>
      <c r="I602">
        <v>93.55</v>
      </c>
      <c r="J602">
        <v>200.85</v>
      </c>
      <c r="K602">
        <v>233.22</v>
      </c>
      <c r="L602">
        <v>272.02999999999997</v>
      </c>
      <c r="M602">
        <v>317.16399999999999</v>
      </c>
      <c r="N602">
        <v>239.25</v>
      </c>
      <c r="O602">
        <v>209.01</v>
      </c>
      <c r="P602">
        <v>0</v>
      </c>
      <c r="Q602">
        <v>0</v>
      </c>
      <c r="R602">
        <v>0</v>
      </c>
      <c r="S602">
        <v>0</v>
      </c>
    </row>
    <row r="603" spans="1:19" x14ac:dyDescent="0.25">
      <c r="A603" t="s">
        <v>1192</v>
      </c>
      <c r="B603" t="str">
        <f>IF(ISERROR(VLOOKUP(Table7[[#This Row],[APPL_ID]],IO_Pre_14[APP_ID],1,FALSE)),"","Y")</f>
        <v>Y</v>
      </c>
      <c r="C603" s="58" t="str">
        <f>IF(ISERROR(VLOOKUP(Table7[[#This Row],[APPL_ID]],Sheet1!$C$2:$C$9,1,FALSE)),"","Y")</f>
        <v/>
      </c>
      <c r="D603" s="58" t="str">
        <f>IF(COUNTA(#REF!)&gt;0,"","Y")</f>
        <v/>
      </c>
      <c r="E603" t="s">
        <v>1531</v>
      </c>
      <c r="F603" t="s">
        <v>1533</v>
      </c>
      <c r="G603" t="s">
        <v>1193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</row>
    <row r="604" spans="1:19" x14ac:dyDescent="0.25">
      <c r="A604" t="s">
        <v>711</v>
      </c>
      <c r="B604" t="str">
        <f>IF(ISERROR(VLOOKUP(Table7[[#This Row],[APPL_ID]],IO_Pre_14[APP_ID],1,FALSE)),"","Y")</f>
        <v>Y</v>
      </c>
      <c r="C604" s="58" t="str">
        <f>IF(ISERROR(VLOOKUP(Table7[[#This Row],[APPL_ID]],Sheet1!$C$2:$C$9,1,FALSE)),"","Y")</f>
        <v/>
      </c>
      <c r="D604" s="58" t="str">
        <f>IF(COUNTA(#REF!)&gt;0,"","Y")</f>
        <v/>
      </c>
      <c r="E604" t="s">
        <v>1531</v>
      </c>
      <c r="F604" t="s">
        <v>1532</v>
      </c>
      <c r="G604" t="s">
        <v>660</v>
      </c>
      <c r="H604">
        <v>261.70999999999998</v>
      </c>
      <c r="I604">
        <v>268.12</v>
      </c>
      <c r="J604">
        <v>417.45</v>
      </c>
      <c r="K604">
        <v>726.05499999999995</v>
      </c>
      <c r="L604">
        <v>842.33</v>
      </c>
      <c r="M604">
        <v>897.1</v>
      </c>
      <c r="N604">
        <v>756.47</v>
      </c>
      <c r="O604">
        <v>566.99</v>
      </c>
      <c r="P604">
        <v>0</v>
      </c>
      <c r="Q604">
        <v>0</v>
      </c>
      <c r="R604">
        <v>0</v>
      </c>
      <c r="S604">
        <v>0</v>
      </c>
    </row>
    <row r="605" spans="1:19" x14ac:dyDescent="0.25">
      <c r="A605" t="s">
        <v>709</v>
      </c>
      <c r="B605" t="str">
        <f>IF(ISERROR(VLOOKUP(Table7[[#This Row],[APPL_ID]],IO_Pre_14[APP_ID],1,FALSE)),"","Y")</f>
        <v>Y</v>
      </c>
      <c r="C605" s="58" t="str">
        <f>IF(ISERROR(VLOOKUP(Table7[[#This Row],[APPL_ID]],Sheet1!$C$2:$C$9,1,FALSE)),"","Y")</f>
        <v/>
      </c>
      <c r="D605" s="58" t="str">
        <f>IF(COUNTA(#REF!)&gt;0,"","Y")</f>
        <v/>
      </c>
      <c r="E605" t="s">
        <v>1531</v>
      </c>
      <c r="F605" t="s">
        <v>1532</v>
      </c>
      <c r="G605" t="s">
        <v>660</v>
      </c>
      <c r="H605">
        <v>30.88</v>
      </c>
      <c r="I605">
        <v>66.42</v>
      </c>
      <c r="J605">
        <v>143.97</v>
      </c>
      <c r="K605">
        <v>144.71</v>
      </c>
      <c r="L605">
        <v>101.87</v>
      </c>
      <c r="M605">
        <v>47.65</v>
      </c>
      <c r="N605">
        <v>97.3</v>
      </c>
      <c r="O605">
        <v>156.53</v>
      </c>
      <c r="P605">
        <v>0</v>
      </c>
      <c r="Q605">
        <v>0</v>
      </c>
      <c r="R605">
        <v>0</v>
      </c>
      <c r="S605">
        <v>0</v>
      </c>
    </row>
    <row r="606" spans="1:19" x14ac:dyDescent="0.25">
      <c r="A606" t="s">
        <v>724</v>
      </c>
      <c r="B606" t="str">
        <f>IF(ISERROR(VLOOKUP(Table7[[#This Row],[APPL_ID]],IO_Pre_14[APP_ID],1,FALSE)),"","Y")</f>
        <v>Y</v>
      </c>
      <c r="C606" s="58" t="str">
        <f>IF(ISERROR(VLOOKUP(Table7[[#This Row],[APPL_ID]],Sheet1!$C$2:$C$9,1,FALSE)),"","Y")</f>
        <v/>
      </c>
      <c r="D606" s="58" t="str">
        <f>IF(COUNTA(#REF!)&gt;0,"","Y")</f>
        <v/>
      </c>
      <c r="E606" t="s">
        <v>1531</v>
      </c>
      <c r="F606" t="s">
        <v>1532</v>
      </c>
      <c r="G606" t="s">
        <v>660</v>
      </c>
      <c r="H606">
        <v>39.299999999999997</v>
      </c>
      <c r="I606">
        <v>38.32</v>
      </c>
      <c r="J606">
        <v>82.23</v>
      </c>
      <c r="K606">
        <v>70.510000000000005</v>
      </c>
      <c r="L606">
        <v>134.91</v>
      </c>
      <c r="M606">
        <v>208.81</v>
      </c>
      <c r="N606">
        <v>133.03</v>
      </c>
      <c r="O606">
        <v>18.170000000000002</v>
      </c>
      <c r="P606">
        <v>0</v>
      </c>
      <c r="Q606">
        <v>0</v>
      </c>
      <c r="R606">
        <v>0</v>
      </c>
      <c r="S606">
        <v>0</v>
      </c>
    </row>
    <row r="607" spans="1:19" x14ac:dyDescent="0.25">
      <c r="A607" t="s">
        <v>1402</v>
      </c>
      <c r="B607" t="str">
        <f>IF(ISERROR(VLOOKUP(Table7[[#This Row],[APPL_ID]],IO_Pre_14[APP_ID],1,FALSE)),"","Y")</f>
        <v>Y</v>
      </c>
      <c r="C607" s="58" t="str">
        <f>IF(ISERROR(VLOOKUP(Table7[[#This Row],[APPL_ID]],Sheet1!$C$2:$C$9,1,FALSE)),"","Y")</f>
        <v/>
      </c>
      <c r="D607" s="58" t="str">
        <f>IF(COUNTA(#REF!)&gt;0,"","Y")</f>
        <v/>
      </c>
      <c r="E607" t="s">
        <v>1531</v>
      </c>
      <c r="F607" t="s">
        <v>1533</v>
      </c>
      <c r="G607" t="s">
        <v>1403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64.569999999999993</v>
      </c>
      <c r="N607">
        <v>10.33</v>
      </c>
      <c r="O607">
        <v>0</v>
      </c>
      <c r="P607">
        <v>0</v>
      </c>
      <c r="Q607">
        <v>0</v>
      </c>
      <c r="R607">
        <v>0</v>
      </c>
      <c r="S607">
        <v>0</v>
      </c>
    </row>
    <row r="608" spans="1:19" x14ac:dyDescent="0.25">
      <c r="A608" t="s">
        <v>1404</v>
      </c>
      <c r="B608" t="str">
        <f>IF(ISERROR(VLOOKUP(Table7[[#This Row],[APPL_ID]],IO_Pre_14[APP_ID],1,FALSE)),"","Y")</f>
        <v>Y</v>
      </c>
      <c r="C608" s="58" t="str">
        <f>IF(ISERROR(VLOOKUP(Table7[[#This Row],[APPL_ID]],Sheet1!$C$2:$C$9,1,FALSE)),"","Y")</f>
        <v/>
      </c>
      <c r="D608" s="58" t="str">
        <f>IF(COUNTA(#REF!)&gt;0,"","Y")</f>
        <v/>
      </c>
      <c r="E608" t="s">
        <v>1531</v>
      </c>
      <c r="F608" t="s">
        <v>1533</v>
      </c>
      <c r="G608" t="s">
        <v>1403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60.71</v>
      </c>
      <c r="N608">
        <v>9.67</v>
      </c>
      <c r="O608">
        <v>0</v>
      </c>
      <c r="P608">
        <v>0</v>
      </c>
      <c r="Q608">
        <v>0</v>
      </c>
      <c r="R608">
        <v>0</v>
      </c>
      <c r="S608">
        <v>0</v>
      </c>
    </row>
    <row r="609" spans="1:19" x14ac:dyDescent="0.25">
      <c r="A609" t="s">
        <v>659</v>
      </c>
      <c r="B609" t="str">
        <f>IF(ISERROR(VLOOKUP(Table7[[#This Row],[APPL_ID]],IO_Pre_14[APP_ID],1,FALSE)),"","Y")</f>
        <v>Y</v>
      </c>
      <c r="C609" s="58" t="str">
        <f>IF(ISERROR(VLOOKUP(Table7[[#This Row],[APPL_ID]],Sheet1!$C$2:$C$9,1,FALSE)),"","Y")</f>
        <v/>
      </c>
      <c r="D609" s="58" t="str">
        <f>IF(COUNTA(#REF!)&gt;0,"","Y")</f>
        <v/>
      </c>
      <c r="E609" t="s">
        <v>1531</v>
      </c>
      <c r="F609" t="s">
        <v>1532</v>
      </c>
      <c r="G609" t="s">
        <v>660</v>
      </c>
      <c r="H609">
        <v>0</v>
      </c>
      <c r="I609">
        <v>45.1</v>
      </c>
      <c r="J609">
        <v>177.42</v>
      </c>
      <c r="K609">
        <v>133.93299999999999</v>
      </c>
      <c r="L609">
        <v>217.89</v>
      </c>
      <c r="M609">
        <v>514.26</v>
      </c>
      <c r="N609">
        <v>465.78</v>
      </c>
      <c r="O609">
        <v>161.13</v>
      </c>
      <c r="P609">
        <v>0</v>
      </c>
      <c r="Q609">
        <v>0</v>
      </c>
      <c r="R609">
        <v>0</v>
      </c>
      <c r="S609">
        <v>0</v>
      </c>
    </row>
    <row r="610" spans="1:19" x14ac:dyDescent="0.25">
      <c r="A610" t="s">
        <v>491</v>
      </c>
      <c r="B610" t="str">
        <f>IF(ISERROR(VLOOKUP(Table7[[#This Row],[APPL_ID]],IO_Pre_14[APP_ID],1,FALSE)),"","Y")</f>
        <v>Y</v>
      </c>
      <c r="C610" s="58" t="str">
        <f>IF(ISERROR(VLOOKUP(Table7[[#This Row],[APPL_ID]],Sheet1!$C$2:$C$9,1,FALSE)),"","Y")</f>
        <v/>
      </c>
      <c r="D610" s="58" t="str">
        <f>IF(COUNTA(#REF!)&gt;0,"","Y")</f>
        <v/>
      </c>
      <c r="E610" t="s">
        <v>1531</v>
      </c>
      <c r="F610" t="s">
        <v>1532</v>
      </c>
      <c r="G610" t="s">
        <v>492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</row>
    <row r="611" spans="1:19" x14ac:dyDescent="0.25">
      <c r="A611" t="s">
        <v>238</v>
      </c>
      <c r="B611" t="str">
        <f>IF(ISERROR(VLOOKUP(Table7[[#This Row],[APPL_ID]],IO_Pre_14[APP_ID],1,FALSE)),"","Y")</f>
        <v>Y</v>
      </c>
      <c r="C611" s="58" t="str">
        <f>IF(ISERROR(VLOOKUP(Table7[[#This Row],[APPL_ID]],Sheet1!$C$2:$C$9,1,FALSE)),"","Y")</f>
        <v/>
      </c>
      <c r="D611" s="58" t="str">
        <f>IF(COUNTA(#REF!)&gt;0,"","Y")</f>
        <v/>
      </c>
      <c r="E611" t="s">
        <v>1531</v>
      </c>
      <c r="F611" t="s">
        <v>1532</v>
      </c>
      <c r="G611" t="s">
        <v>239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312.08999999999997</v>
      </c>
      <c r="N611">
        <v>268.25</v>
      </c>
      <c r="O611">
        <v>0</v>
      </c>
      <c r="P611">
        <v>0</v>
      </c>
      <c r="Q611">
        <v>0</v>
      </c>
      <c r="R611">
        <v>0</v>
      </c>
      <c r="S611">
        <v>0</v>
      </c>
    </row>
    <row r="612" spans="1:19" x14ac:dyDescent="0.25">
      <c r="A612" t="s">
        <v>494</v>
      </c>
      <c r="B612" t="str">
        <f>IF(ISERROR(VLOOKUP(Table7[[#This Row],[APPL_ID]],IO_Pre_14[APP_ID],1,FALSE)),"","Y")</f>
        <v>Y</v>
      </c>
      <c r="C612" s="58" t="str">
        <f>IF(ISERROR(VLOOKUP(Table7[[#This Row],[APPL_ID]],Sheet1!$C$2:$C$9,1,FALSE)),"","Y")</f>
        <v/>
      </c>
      <c r="D612" s="58" t="str">
        <f>IF(COUNTA(#REF!)&gt;0,"","Y")</f>
        <v/>
      </c>
      <c r="E612" t="s">
        <v>1531</v>
      </c>
      <c r="F612" t="s">
        <v>1532</v>
      </c>
      <c r="G612" t="s">
        <v>492</v>
      </c>
      <c r="H612">
        <v>0</v>
      </c>
      <c r="I612">
        <v>0</v>
      </c>
      <c r="J612">
        <v>0</v>
      </c>
      <c r="K612">
        <v>0</v>
      </c>
      <c r="L612">
        <v>1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</row>
    <row r="613" spans="1:19" x14ac:dyDescent="0.25">
      <c r="A613" t="s">
        <v>672</v>
      </c>
      <c r="B613" t="str">
        <f>IF(ISERROR(VLOOKUP(Table7[[#This Row],[APPL_ID]],IO_Pre_14[APP_ID],1,FALSE)),"","Y")</f>
        <v>Y</v>
      </c>
      <c r="C613" s="58" t="str">
        <f>IF(ISERROR(VLOOKUP(Table7[[#This Row],[APPL_ID]],Sheet1!$C$2:$C$9,1,FALSE)),"","Y")</f>
        <v/>
      </c>
      <c r="D613" s="58" t="str">
        <f>IF(COUNTA(#REF!)&gt;0,"","Y")</f>
        <v/>
      </c>
      <c r="E613" t="s">
        <v>1531</v>
      </c>
      <c r="F613" t="s">
        <v>1532</v>
      </c>
      <c r="G613" t="s">
        <v>660</v>
      </c>
      <c r="H613">
        <v>0</v>
      </c>
      <c r="I613">
        <v>0</v>
      </c>
      <c r="J613">
        <v>98.13</v>
      </c>
      <c r="K613">
        <v>113.95</v>
      </c>
      <c r="L613">
        <v>170.50700000000001</v>
      </c>
      <c r="M613">
        <v>154.96</v>
      </c>
      <c r="N613">
        <v>155.86000000000001</v>
      </c>
      <c r="O613">
        <v>177.44</v>
      </c>
      <c r="P613">
        <v>0</v>
      </c>
      <c r="Q613">
        <v>0</v>
      </c>
      <c r="R613">
        <v>0</v>
      </c>
      <c r="S613">
        <v>0</v>
      </c>
    </row>
    <row r="614" spans="1:19" x14ac:dyDescent="0.25">
      <c r="A614" t="s">
        <v>1391</v>
      </c>
      <c r="B614" t="str">
        <f>IF(ISERROR(VLOOKUP(Table7[[#This Row],[APPL_ID]],IO_Pre_14[APP_ID],1,FALSE)),"","Y")</f>
        <v>Y</v>
      </c>
      <c r="C614" s="58" t="str">
        <f>IF(ISERROR(VLOOKUP(Table7[[#This Row],[APPL_ID]],Sheet1!$C$2:$C$9,1,FALSE)),"","Y")</f>
        <v/>
      </c>
      <c r="D614" s="58" t="str">
        <f>IF(COUNTA(#REF!)&gt;0,"","Y")</f>
        <v/>
      </c>
      <c r="E614" t="s">
        <v>1531</v>
      </c>
      <c r="F614" t="s">
        <v>1532</v>
      </c>
      <c r="G614" t="s">
        <v>1392</v>
      </c>
      <c r="H614">
        <v>0</v>
      </c>
      <c r="I614">
        <v>0</v>
      </c>
      <c r="J614">
        <v>119.42</v>
      </c>
      <c r="K614">
        <v>138.66999999999999</v>
      </c>
      <c r="L614">
        <v>161.74</v>
      </c>
      <c r="M614">
        <v>141.43</v>
      </c>
      <c r="N614">
        <v>142.26</v>
      </c>
      <c r="O614">
        <v>124.27</v>
      </c>
      <c r="P614">
        <v>0</v>
      </c>
      <c r="Q614">
        <v>0</v>
      </c>
      <c r="R614">
        <v>0</v>
      </c>
      <c r="S614">
        <v>0</v>
      </c>
    </row>
    <row r="615" spans="1:19" x14ac:dyDescent="0.25">
      <c r="A615" t="s">
        <v>499</v>
      </c>
      <c r="B615" t="str">
        <f>IF(ISERROR(VLOOKUP(Table7[[#This Row],[APPL_ID]],IO_Pre_14[APP_ID],1,FALSE)),"","Y")</f>
        <v>Y</v>
      </c>
      <c r="C615" s="58" t="str">
        <f>IF(ISERROR(VLOOKUP(Table7[[#This Row],[APPL_ID]],Sheet1!$C$2:$C$9,1,FALSE)),"","Y")</f>
        <v/>
      </c>
      <c r="D615" s="58" t="str">
        <f>IF(COUNTA(#REF!)&gt;0,"","Y")</f>
        <v/>
      </c>
      <c r="E615" t="s">
        <v>1531</v>
      </c>
      <c r="F615" t="s">
        <v>1532</v>
      </c>
      <c r="G615" t="s">
        <v>492</v>
      </c>
      <c r="H615">
        <v>0</v>
      </c>
      <c r="I615">
        <v>0</v>
      </c>
      <c r="J615">
        <v>0</v>
      </c>
      <c r="K615">
        <v>0</v>
      </c>
      <c r="L615">
        <v>1</v>
      </c>
      <c r="M615">
        <v>1</v>
      </c>
      <c r="N615">
        <v>1</v>
      </c>
      <c r="O615">
        <v>1</v>
      </c>
      <c r="P615">
        <v>0</v>
      </c>
      <c r="Q615">
        <v>0</v>
      </c>
      <c r="R615">
        <v>0</v>
      </c>
      <c r="S615">
        <v>0</v>
      </c>
    </row>
    <row r="616" spans="1:19" x14ac:dyDescent="0.25">
      <c r="A616" t="s">
        <v>690</v>
      </c>
      <c r="B616" t="str">
        <f>IF(ISERROR(VLOOKUP(Table7[[#This Row],[APPL_ID]],IO_Pre_14[APP_ID],1,FALSE)),"","Y")</f>
        <v>Y</v>
      </c>
      <c r="C616" s="58" t="str">
        <f>IF(ISERROR(VLOOKUP(Table7[[#This Row],[APPL_ID]],Sheet1!$C$2:$C$9,1,FALSE)),"","Y")</f>
        <v/>
      </c>
      <c r="D616" s="58" t="str">
        <f>IF(COUNTA(#REF!)&gt;0,"","Y")</f>
        <v/>
      </c>
      <c r="E616" t="s">
        <v>1531</v>
      </c>
      <c r="F616" t="s">
        <v>1532</v>
      </c>
      <c r="G616" t="s">
        <v>660</v>
      </c>
      <c r="H616">
        <v>0</v>
      </c>
      <c r="I616">
        <v>0</v>
      </c>
      <c r="J616">
        <v>110.98</v>
      </c>
      <c r="K616">
        <v>128.86000000000001</v>
      </c>
      <c r="L616">
        <v>150.309</v>
      </c>
      <c r="M616">
        <v>122.67400000000001</v>
      </c>
      <c r="N616">
        <v>123.386</v>
      </c>
      <c r="O616">
        <v>107.795</v>
      </c>
      <c r="P616">
        <v>0</v>
      </c>
      <c r="Q616">
        <v>0</v>
      </c>
      <c r="R616">
        <v>0</v>
      </c>
      <c r="S616">
        <v>0</v>
      </c>
    </row>
    <row r="617" spans="1:19" x14ac:dyDescent="0.25">
      <c r="A617" t="s">
        <v>486</v>
      </c>
      <c r="B617" t="str">
        <f>IF(ISERROR(VLOOKUP(Table7[[#This Row],[APPL_ID]],IO_Pre_14[APP_ID],1,FALSE)),"","Y")</f>
        <v>Y</v>
      </c>
      <c r="C617" s="58" t="str">
        <f>IF(ISERROR(VLOOKUP(Table7[[#This Row],[APPL_ID]],Sheet1!$C$2:$C$9,1,FALSE)),"","Y")</f>
        <v/>
      </c>
      <c r="D617" s="58" t="str">
        <f>IF(COUNTA(#REF!)&gt;0,"","Y")</f>
        <v/>
      </c>
      <c r="E617" t="s">
        <v>1531</v>
      </c>
      <c r="F617" t="s">
        <v>1532</v>
      </c>
      <c r="G617" t="s">
        <v>487</v>
      </c>
      <c r="H617">
        <v>0</v>
      </c>
      <c r="I617">
        <v>0</v>
      </c>
      <c r="J617">
        <v>191.29</v>
      </c>
      <c r="K617">
        <v>231.047</v>
      </c>
      <c r="L617">
        <v>224.42400000000001</v>
      </c>
      <c r="M617">
        <v>211.786</v>
      </c>
      <c r="N617">
        <v>213.02</v>
      </c>
      <c r="O617">
        <v>186.08699999999999</v>
      </c>
      <c r="P617">
        <v>0</v>
      </c>
      <c r="Q617">
        <v>0</v>
      </c>
      <c r="R617">
        <v>0</v>
      </c>
      <c r="S617">
        <v>0</v>
      </c>
    </row>
    <row r="618" spans="1:19" x14ac:dyDescent="0.25">
      <c r="A618" t="s">
        <v>500</v>
      </c>
      <c r="B618" t="str">
        <f>IF(ISERROR(VLOOKUP(Table7[[#This Row],[APPL_ID]],IO_Pre_14[APP_ID],1,FALSE)),"","Y")</f>
        <v>Y</v>
      </c>
      <c r="C618" s="58" t="str">
        <f>IF(ISERROR(VLOOKUP(Table7[[#This Row],[APPL_ID]],Sheet1!$C$2:$C$9,1,FALSE)),"","Y")</f>
        <v/>
      </c>
      <c r="D618" s="58" t="str">
        <f>IF(COUNTA(#REF!)&gt;0,"","Y")</f>
        <v/>
      </c>
      <c r="E618" t="s">
        <v>1531</v>
      </c>
      <c r="F618" t="s">
        <v>1532</v>
      </c>
      <c r="G618" t="s">
        <v>492</v>
      </c>
      <c r="H618">
        <v>0</v>
      </c>
      <c r="I618">
        <v>0</v>
      </c>
      <c r="J618">
        <v>0</v>
      </c>
      <c r="K618">
        <v>0</v>
      </c>
      <c r="L618">
        <v>1</v>
      </c>
      <c r="M618">
        <v>1</v>
      </c>
      <c r="N618">
        <v>1</v>
      </c>
      <c r="O618">
        <v>1</v>
      </c>
      <c r="P618">
        <v>0</v>
      </c>
      <c r="Q618">
        <v>0</v>
      </c>
      <c r="R618">
        <v>0</v>
      </c>
      <c r="S618">
        <v>0</v>
      </c>
    </row>
    <row r="619" spans="1:19" x14ac:dyDescent="0.25">
      <c r="A619" t="s">
        <v>703</v>
      </c>
      <c r="B619" t="str">
        <f>IF(ISERROR(VLOOKUP(Table7[[#This Row],[APPL_ID]],IO_Pre_14[APP_ID],1,FALSE)),"","Y")</f>
        <v>Y</v>
      </c>
      <c r="C619" s="58" t="str">
        <f>IF(ISERROR(VLOOKUP(Table7[[#This Row],[APPL_ID]],Sheet1!$C$2:$C$9,1,FALSE)),"","Y")</f>
        <v/>
      </c>
      <c r="D619" s="58" t="str">
        <f>IF(COUNTA(#REF!)&gt;0,"","Y")</f>
        <v/>
      </c>
      <c r="E619" t="s">
        <v>1531</v>
      </c>
      <c r="F619" t="s">
        <v>1532</v>
      </c>
      <c r="G619" t="s">
        <v>660</v>
      </c>
      <c r="H619">
        <v>0</v>
      </c>
      <c r="I619">
        <v>32.869999999999997</v>
      </c>
      <c r="J619">
        <v>98.34</v>
      </c>
      <c r="K619">
        <v>118.526</v>
      </c>
      <c r="L619">
        <v>116.361</v>
      </c>
      <c r="M619">
        <v>60.003</v>
      </c>
      <c r="N619">
        <v>60.353999999999999</v>
      </c>
      <c r="O619">
        <v>52.722000000000001</v>
      </c>
      <c r="P619">
        <v>0</v>
      </c>
      <c r="Q619">
        <v>0</v>
      </c>
      <c r="R619">
        <v>0</v>
      </c>
      <c r="S619">
        <v>0</v>
      </c>
    </row>
    <row r="620" spans="1:19" x14ac:dyDescent="0.25">
      <c r="A620" t="s">
        <v>501</v>
      </c>
      <c r="B620" t="str">
        <f>IF(ISERROR(VLOOKUP(Table7[[#This Row],[APPL_ID]],IO_Pre_14[APP_ID],1,FALSE)),"","Y")</f>
        <v>Y</v>
      </c>
      <c r="C620" s="58" t="str">
        <f>IF(ISERROR(VLOOKUP(Table7[[#This Row],[APPL_ID]],Sheet1!$C$2:$C$9,1,FALSE)),"","Y")</f>
        <v/>
      </c>
      <c r="D620" s="58" t="str">
        <f>IF(COUNTA(#REF!)&gt;0,"","Y")</f>
        <v/>
      </c>
      <c r="E620" t="s">
        <v>1531</v>
      </c>
      <c r="F620" t="s">
        <v>1532</v>
      </c>
      <c r="G620" t="s">
        <v>492</v>
      </c>
      <c r="H620">
        <v>0</v>
      </c>
      <c r="I620">
        <v>0</v>
      </c>
      <c r="J620">
        <v>0</v>
      </c>
      <c r="K620">
        <v>0</v>
      </c>
      <c r="L620">
        <v>1</v>
      </c>
      <c r="M620">
        <v>1</v>
      </c>
      <c r="N620">
        <v>1</v>
      </c>
      <c r="O620">
        <v>1</v>
      </c>
      <c r="P620">
        <v>0</v>
      </c>
      <c r="Q620">
        <v>0</v>
      </c>
      <c r="R620">
        <v>0</v>
      </c>
      <c r="S620">
        <v>0</v>
      </c>
    </row>
    <row r="621" spans="1:19" x14ac:dyDescent="0.25">
      <c r="A621" t="s">
        <v>502</v>
      </c>
      <c r="B621" t="str">
        <f>IF(ISERROR(VLOOKUP(Table7[[#This Row],[APPL_ID]],IO_Pre_14[APP_ID],1,FALSE)),"","Y")</f>
        <v>Y</v>
      </c>
      <c r="C621" s="58" t="str">
        <f>IF(ISERROR(VLOOKUP(Table7[[#This Row],[APPL_ID]],Sheet1!$C$2:$C$9,1,FALSE)),"","Y")</f>
        <v/>
      </c>
      <c r="D621" s="58" t="str">
        <f>IF(COUNTA(#REF!)&gt;0,"","Y")</f>
        <v/>
      </c>
      <c r="E621" t="s">
        <v>1531</v>
      </c>
      <c r="F621" t="s">
        <v>1532</v>
      </c>
      <c r="G621" t="s">
        <v>492</v>
      </c>
      <c r="H621">
        <v>0</v>
      </c>
      <c r="I621">
        <v>0</v>
      </c>
      <c r="J621">
        <v>0</v>
      </c>
      <c r="K621">
        <v>0</v>
      </c>
      <c r="L621">
        <v>1</v>
      </c>
      <c r="M621">
        <v>1</v>
      </c>
      <c r="N621">
        <v>1</v>
      </c>
      <c r="O621">
        <v>1</v>
      </c>
      <c r="P621">
        <v>0</v>
      </c>
      <c r="Q621">
        <v>0</v>
      </c>
      <c r="R621">
        <v>0</v>
      </c>
      <c r="S621">
        <v>0</v>
      </c>
    </row>
    <row r="622" spans="1:19" x14ac:dyDescent="0.25">
      <c r="A622" t="s">
        <v>503</v>
      </c>
      <c r="B622" t="str">
        <f>IF(ISERROR(VLOOKUP(Table7[[#This Row],[APPL_ID]],IO_Pre_14[APP_ID],1,FALSE)),"","Y")</f>
        <v>Y</v>
      </c>
      <c r="C622" s="58" t="str">
        <f>IF(ISERROR(VLOOKUP(Table7[[#This Row],[APPL_ID]],Sheet1!$C$2:$C$9,1,FALSE)),"","Y")</f>
        <v/>
      </c>
      <c r="D622" s="58" t="str">
        <f>IF(COUNTA(#REF!)&gt;0,"","Y")</f>
        <v/>
      </c>
      <c r="E622" t="s">
        <v>1531</v>
      </c>
      <c r="F622" t="s">
        <v>1532</v>
      </c>
      <c r="G622" t="s">
        <v>492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1</v>
      </c>
      <c r="N622">
        <v>1</v>
      </c>
      <c r="O622">
        <v>1</v>
      </c>
      <c r="P622">
        <v>0</v>
      </c>
      <c r="Q622">
        <v>0</v>
      </c>
      <c r="R622">
        <v>0</v>
      </c>
      <c r="S622">
        <v>0</v>
      </c>
    </row>
    <row r="623" spans="1:19" x14ac:dyDescent="0.25">
      <c r="A623" t="s">
        <v>497</v>
      </c>
      <c r="B623" t="str">
        <f>IF(ISERROR(VLOOKUP(Table7[[#This Row],[APPL_ID]],IO_Pre_14[APP_ID],1,FALSE)),"","Y")</f>
        <v>Y</v>
      </c>
      <c r="C623" s="58" t="str">
        <f>IF(ISERROR(VLOOKUP(Table7[[#This Row],[APPL_ID]],Sheet1!$C$2:$C$9,1,FALSE)),"","Y")</f>
        <v/>
      </c>
      <c r="D623" s="58" t="str">
        <f>IF(COUNTA(#REF!)&gt;0,"","Y")</f>
        <v/>
      </c>
      <c r="E623" t="s">
        <v>1531</v>
      </c>
      <c r="F623" t="s">
        <v>1532</v>
      </c>
      <c r="G623" t="s">
        <v>492</v>
      </c>
      <c r="H623">
        <v>0</v>
      </c>
      <c r="I623">
        <v>0</v>
      </c>
      <c r="J623">
        <v>0</v>
      </c>
      <c r="K623">
        <v>0</v>
      </c>
      <c r="L623">
        <v>1</v>
      </c>
      <c r="M623">
        <v>1</v>
      </c>
      <c r="N623">
        <v>1</v>
      </c>
      <c r="O623">
        <v>1</v>
      </c>
      <c r="P623">
        <v>0</v>
      </c>
      <c r="Q623">
        <v>0</v>
      </c>
      <c r="R623">
        <v>0</v>
      </c>
      <c r="S623">
        <v>0</v>
      </c>
    </row>
    <row r="624" spans="1:19" x14ac:dyDescent="0.25">
      <c r="A624" t="s">
        <v>372</v>
      </c>
      <c r="B624" t="str">
        <f>IF(ISERROR(VLOOKUP(Table7[[#This Row],[APPL_ID]],IO_Pre_14[APP_ID],1,FALSE)),"","Y")</f>
        <v>Y</v>
      </c>
      <c r="C624" s="58" t="str">
        <f>IF(ISERROR(VLOOKUP(Table7[[#This Row],[APPL_ID]],Sheet1!$C$2:$C$9,1,FALSE)),"","Y")</f>
        <v/>
      </c>
      <c r="D624" s="58" t="str">
        <f>IF(COUNTA(#REF!)&gt;0,"","Y")</f>
        <v/>
      </c>
      <c r="E624" t="s">
        <v>1531</v>
      </c>
      <c r="F624" t="s">
        <v>1532</v>
      </c>
      <c r="G624" t="s">
        <v>373</v>
      </c>
      <c r="H624">
        <v>71.606999999999999</v>
      </c>
      <c r="I624">
        <v>94.906000000000006</v>
      </c>
      <c r="J624">
        <v>47.354999999999997</v>
      </c>
      <c r="K624">
        <v>29.06</v>
      </c>
      <c r="L624">
        <v>48.582000000000001</v>
      </c>
      <c r="M624">
        <v>36.527999999999999</v>
      </c>
      <c r="N624">
        <v>167.453</v>
      </c>
      <c r="O624">
        <v>119.444</v>
      </c>
      <c r="P624">
        <v>0</v>
      </c>
      <c r="Q624">
        <v>0</v>
      </c>
      <c r="R624">
        <v>0</v>
      </c>
      <c r="S624">
        <v>0</v>
      </c>
    </row>
    <row r="625" spans="1:19" x14ac:dyDescent="0.25">
      <c r="A625" t="s">
        <v>375</v>
      </c>
      <c r="B625" t="str">
        <f>IF(ISERROR(VLOOKUP(Table7[[#This Row],[APPL_ID]],IO_Pre_14[APP_ID],1,FALSE)),"","Y")</f>
        <v>Y</v>
      </c>
      <c r="C625" s="58" t="str">
        <f>IF(ISERROR(VLOOKUP(Table7[[#This Row],[APPL_ID]],Sheet1!$C$2:$C$9,1,FALSE)),"","Y")</f>
        <v/>
      </c>
      <c r="D625" s="58" t="str">
        <f>IF(COUNTA(#REF!)&gt;0,"","Y")</f>
        <v/>
      </c>
      <c r="E625" t="s">
        <v>1531</v>
      </c>
      <c r="F625" t="s">
        <v>1532</v>
      </c>
      <c r="G625" t="s">
        <v>96</v>
      </c>
      <c r="H625">
        <v>47.832999999999998</v>
      </c>
      <c r="I625">
        <v>65.394999999999996</v>
      </c>
      <c r="J625">
        <v>31.623000000000001</v>
      </c>
      <c r="K625">
        <v>19.414000000000001</v>
      </c>
      <c r="L625">
        <v>32.454000000000001</v>
      </c>
      <c r="M625">
        <v>24.4</v>
      </c>
      <c r="N625">
        <v>111.85299999999999</v>
      </c>
      <c r="O625">
        <v>79.789000000000001</v>
      </c>
      <c r="P625">
        <v>0</v>
      </c>
      <c r="Q625">
        <v>0</v>
      </c>
      <c r="R625">
        <v>0</v>
      </c>
      <c r="S625">
        <v>0</v>
      </c>
    </row>
    <row r="626" spans="1:19" x14ac:dyDescent="0.25">
      <c r="A626" t="s">
        <v>377</v>
      </c>
      <c r="B626" t="str">
        <f>IF(ISERROR(VLOOKUP(Table7[[#This Row],[APPL_ID]],IO_Pre_14[APP_ID],1,FALSE)),"","Y")</f>
        <v>Y</v>
      </c>
      <c r="C626" s="58" t="str">
        <f>IF(ISERROR(VLOOKUP(Table7[[#This Row],[APPL_ID]],Sheet1!$C$2:$C$9,1,FALSE)),"","Y")</f>
        <v/>
      </c>
      <c r="D626" s="58" t="str">
        <f>IF(COUNTA(#REF!)&gt;0,"","Y")</f>
        <v/>
      </c>
      <c r="E626" t="s">
        <v>1531</v>
      </c>
      <c r="F626" t="s">
        <v>1532</v>
      </c>
      <c r="G626" t="s">
        <v>96</v>
      </c>
      <c r="H626">
        <v>78.468000000000004</v>
      </c>
      <c r="I626">
        <v>19.239999999999998</v>
      </c>
      <c r="J626">
        <v>40.036999999999999</v>
      </c>
      <c r="K626">
        <v>18.015000000000001</v>
      </c>
      <c r="L626">
        <v>78.12</v>
      </c>
      <c r="M626">
        <v>139.56</v>
      </c>
      <c r="N626">
        <v>118.544</v>
      </c>
      <c r="O626">
        <v>16.193000000000001</v>
      </c>
      <c r="P626">
        <v>0</v>
      </c>
      <c r="Q626">
        <v>0</v>
      </c>
      <c r="R626">
        <v>0</v>
      </c>
      <c r="S626">
        <v>0</v>
      </c>
    </row>
    <row r="627" spans="1:19" x14ac:dyDescent="0.25">
      <c r="A627" t="s">
        <v>95</v>
      </c>
      <c r="B627" t="str">
        <f>IF(ISERROR(VLOOKUP(Table7[[#This Row],[APPL_ID]],IO_Pre_14[APP_ID],1,FALSE)),"","Y")</f>
        <v>Y</v>
      </c>
      <c r="C627" s="58" t="str">
        <f>IF(ISERROR(VLOOKUP(Table7[[#This Row],[APPL_ID]],Sheet1!$C$2:$C$9,1,FALSE)),"","Y")</f>
        <v/>
      </c>
      <c r="D627" s="58" t="str">
        <f>IF(COUNTA(#REF!)&gt;0,"","Y")</f>
        <v/>
      </c>
      <c r="E627" t="s">
        <v>1531</v>
      </c>
      <c r="F627" t="s">
        <v>1532</v>
      </c>
      <c r="G627" t="s">
        <v>96</v>
      </c>
      <c r="H627">
        <v>100.479</v>
      </c>
      <c r="I627">
        <v>24.638000000000002</v>
      </c>
      <c r="J627">
        <v>51.279000000000003</v>
      </c>
      <c r="K627">
        <v>23.065999999999999</v>
      </c>
      <c r="L627">
        <v>100.044</v>
      </c>
      <c r="M627">
        <v>178.71</v>
      </c>
      <c r="N627">
        <v>151.80699999999999</v>
      </c>
      <c r="O627">
        <v>20.731999999999999</v>
      </c>
      <c r="P627">
        <v>0</v>
      </c>
      <c r="Q627">
        <v>0</v>
      </c>
      <c r="R627">
        <v>0</v>
      </c>
      <c r="S627">
        <v>0</v>
      </c>
    </row>
    <row r="628" spans="1:19" x14ac:dyDescent="0.25">
      <c r="A628" t="s">
        <v>85</v>
      </c>
      <c r="B628" t="str">
        <f>IF(ISERROR(VLOOKUP(Table7[[#This Row],[APPL_ID]],IO_Pre_14[APP_ID],1,FALSE)),"","Y")</f>
        <v>Y</v>
      </c>
      <c r="C628" s="58" t="str">
        <f>IF(ISERROR(VLOOKUP(Table7[[#This Row],[APPL_ID]],Sheet1!$C$2:$C$9,1,FALSE)),"","Y")</f>
        <v/>
      </c>
      <c r="D628" s="58" t="str">
        <f>IF(COUNTA(#REF!)&gt;0,"","Y")</f>
        <v/>
      </c>
      <c r="E628" t="s">
        <v>1531</v>
      </c>
      <c r="F628" t="s">
        <v>1532</v>
      </c>
      <c r="G628" t="s">
        <v>86</v>
      </c>
      <c r="H628">
        <v>0</v>
      </c>
      <c r="I628">
        <v>0</v>
      </c>
      <c r="J628">
        <v>295.64999999999998</v>
      </c>
      <c r="K628">
        <v>245.82</v>
      </c>
      <c r="L628">
        <v>286.74</v>
      </c>
      <c r="M628">
        <v>345.33</v>
      </c>
      <c r="N628">
        <v>315.64999999999998</v>
      </c>
      <c r="O628">
        <v>276.10000000000002</v>
      </c>
      <c r="P628">
        <v>0</v>
      </c>
      <c r="Q628">
        <v>0</v>
      </c>
      <c r="R628">
        <v>0</v>
      </c>
      <c r="S628">
        <v>0</v>
      </c>
    </row>
    <row r="629" spans="1:19" x14ac:dyDescent="0.25">
      <c r="A629" t="s">
        <v>369</v>
      </c>
      <c r="B629" t="str">
        <f>IF(ISERROR(VLOOKUP(Table7[[#This Row],[APPL_ID]],IO_Pre_14[APP_ID],1,FALSE)),"","Y")</f>
        <v>Y</v>
      </c>
      <c r="C629" s="58" t="str">
        <f>IF(ISERROR(VLOOKUP(Table7[[#This Row],[APPL_ID]],Sheet1!$C$2:$C$9,1,FALSE)),"","Y")</f>
        <v/>
      </c>
      <c r="D629" s="58" t="str">
        <f>IF(COUNTA(#REF!)&gt;0,"","Y")</f>
        <v/>
      </c>
      <c r="E629" t="s">
        <v>1531</v>
      </c>
      <c r="F629" t="s">
        <v>1532</v>
      </c>
      <c r="G629" t="s">
        <v>370</v>
      </c>
      <c r="H629">
        <v>84.331999999999994</v>
      </c>
      <c r="I629">
        <v>117.926</v>
      </c>
      <c r="J629">
        <v>48.658999999999999</v>
      </c>
      <c r="K629">
        <v>74.259</v>
      </c>
      <c r="L629">
        <v>113.904</v>
      </c>
      <c r="M629">
        <v>18.29</v>
      </c>
      <c r="N629">
        <v>67.289000000000001</v>
      </c>
      <c r="O629">
        <v>26.567</v>
      </c>
      <c r="P629">
        <v>0</v>
      </c>
      <c r="Q629">
        <v>0</v>
      </c>
      <c r="R629">
        <v>0</v>
      </c>
      <c r="S629">
        <v>0</v>
      </c>
    </row>
    <row r="630" spans="1:19" x14ac:dyDescent="0.25">
      <c r="A630" t="s">
        <v>367</v>
      </c>
      <c r="B630" t="str">
        <f>IF(ISERROR(VLOOKUP(Table7[[#This Row],[APPL_ID]],IO_Pre_14[APP_ID],1,FALSE)),"","Y")</f>
        <v>Y</v>
      </c>
      <c r="C630" s="58" t="str">
        <f>IF(ISERROR(VLOOKUP(Table7[[#This Row],[APPL_ID]],Sheet1!$C$2:$C$9,1,FALSE)),"","Y")</f>
        <v/>
      </c>
      <c r="D630" s="58" t="str">
        <f>IF(COUNTA(#REF!)&gt;0,"","Y")</f>
        <v/>
      </c>
      <c r="E630" t="s">
        <v>1531</v>
      </c>
      <c r="F630" t="s">
        <v>1532</v>
      </c>
      <c r="G630" t="s">
        <v>96</v>
      </c>
      <c r="H630">
        <v>51.56</v>
      </c>
      <c r="I630">
        <v>70.501999999999995</v>
      </c>
      <c r="J630">
        <v>34.095999999999997</v>
      </c>
      <c r="K630">
        <v>28.483000000000001</v>
      </c>
      <c r="L630">
        <v>45.378</v>
      </c>
      <c r="M630">
        <v>22.86</v>
      </c>
      <c r="N630">
        <v>104.80500000000001</v>
      </c>
      <c r="O630">
        <v>74.766000000000005</v>
      </c>
      <c r="P630">
        <v>0</v>
      </c>
      <c r="Q630">
        <v>0</v>
      </c>
      <c r="R630">
        <v>0</v>
      </c>
      <c r="S630">
        <v>0</v>
      </c>
    </row>
    <row r="631" spans="1:19" x14ac:dyDescent="0.25">
      <c r="A631" t="s">
        <v>933</v>
      </c>
      <c r="B631" t="str">
        <f>IF(ISERROR(VLOOKUP(Table7[[#This Row],[APPL_ID]],IO_Pre_14[APP_ID],1,FALSE)),"","Y")</f>
        <v>Y</v>
      </c>
      <c r="C631" s="58" t="str">
        <f>IF(ISERROR(VLOOKUP(Table7[[#This Row],[APPL_ID]],Sheet1!$C$2:$C$9,1,FALSE)),"","Y")</f>
        <v/>
      </c>
      <c r="D631" s="58" t="str">
        <f>IF(COUNTA(#REF!)&gt;0,"","Y")</f>
        <v/>
      </c>
      <c r="E631" t="s">
        <v>1531</v>
      </c>
      <c r="F631" t="s">
        <v>1532</v>
      </c>
      <c r="G631" t="s">
        <v>57</v>
      </c>
      <c r="H631">
        <v>0</v>
      </c>
      <c r="I631">
        <v>0</v>
      </c>
      <c r="J631">
        <v>9.8699999999999992</v>
      </c>
      <c r="K631">
        <v>18.98</v>
      </c>
      <c r="L631">
        <v>19.09</v>
      </c>
      <c r="M631">
        <v>3</v>
      </c>
      <c r="N631">
        <v>10.108000000000001</v>
      </c>
      <c r="O631">
        <v>11.794</v>
      </c>
      <c r="P631">
        <v>0</v>
      </c>
      <c r="Q631">
        <v>0</v>
      </c>
      <c r="R631">
        <v>0</v>
      </c>
      <c r="S631">
        <v>0</v>
      </c>
    </row>
    <row r="632" spans="1:19" x14ac:dyDescent="0.25">
      <c r="A632" t="s">
        <v>78</v>
      </c>
      <c r="B632" t="str">
        <f>IF(ISERROR(VLOOKUP(Table7[[#This Row],[APPL_ID]],IO_Pre_14[APP_ID],1,FALSE)),"","Y")</f>
        <v>Y</v>
      </c>
      <c r="C632" s="58" t="str">
        <f>IF(ISERROR(VLOOKUP(Table7[[#This Row],[APPL_ID]],Sheet1!$C$2:$C$9,1,FALSE)),"","Y")</f>
        <v/>
      </c>
      <c r="D632" s="58" t="str">
        <f>IF(COUNTA(#REF!)&gt;0,"","Y")</f>
        <v/>
      </c>
      <c r="E632" t="s">
        <v>1531</v>
      </c>
      <c r="F632" t="s">
        <v>1532</v>
      </c>
      <c r="G632" t="s">
        <v>57</v>
      </c>
      <c r="H632">
        <v>0</v>
      </c>
      <c r="I632">
        <v>0</v>
      </c>
      <c r="J632">
        <v>18.794</v>
      </c>
      <c r="K632">
        <v>0</v>
      </c>
      <c r="L632">
        <v>54.4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</row>
    <row r="633" spans="1:19" x14ac:dyDescent="0.25">
      <c r="A633" t="s">
        <v>1216</v>
      </c>
      <c r="B633" t="str">
        <f>IF(ISERROR(VLOOKUP(Table7[[#This Row],[APPL_ID]],IO_Pre_14[APP_ID],1,FALSE)),"","Y")</f>
        <v>Y</v>
      </c>
      <c r="C633" s="58" t="str">
        <f>IF(ISERROR(VLOOKUP(Table7[[#This Row],[APPL_ID]],Sheet1!$C$2:$C$9,1,FALSE)),"","Y")</f>
        <v/>
      </c>
      <c r="D633" s="58" t="str">
        <f>IF(COUNTA(#REF!)&gt;0,"","Y")</f>
        <v/>
      </c>
      <c r="E633" t="s">
        <v>1531</v>
      </c>
      <c r="F633" t="s">
        <v>1533</v>
      </c>
      <c r="G633" t="s">
        <v>1217</v>
      </c>
      <c r="H633">
        <v>0</v>
      </c>
      <c r="I633">
        <v>0</v>
      </c>
      <c r="J633">
        <v>12.41</v>
      </c>
      <c r="K633">
        <v>3.6</v>
      </c>
      <c r="L633">
        <v>9.58</v>
      </c>
      <c r="M633">
        <v>1</v>
      </c>
      <c r="N633">
        <v>1</v>
      </c>
      <c r="O633">
        <v>1</v>
      </c>
      <c r="P633">
        <v>0</v>
      </c>
      <c r="Q633">
        <v>0</v>
      </c>
      <c r="R633">
        <v>0</v>
      </c>
      <c r="S633">
        <v>0</v>
      </c>
    </row>
    <row r="634" spans="1:19" x14ac:dyDescent="0.25">
      <c r="A634" t="s">
        <v>1225</v>
      </c>
      <c r="B634" t="str">
        <f>IF(ISERROR(VLOOKUP(Table7[[#This Row],[APPL_ID]],IO_Pre_14[APP_ID],1,FALSE)),"","Y")</f>
        <v>Y</v>
      </c>
      <c r="C634" s="58" t="str">
        <f>IF(ISERROR(VLOOKUP(Table7[[#This Row],[APPL_ID]],Sheet1!$C$2:$C$9,1,FALSE)),"","Y")</f>
        <v/>
      </c>
      <c r="D634" s="58" t="str">
        <f>IF(COUNTA(#REF!)&gt;0,"","Y")</f>
        <v/>
      </c>
      <c r="E634" t="s">
        <v>1531</v>
      </c>
      <c r="F634" t="s">
        <v>1533</v>
      </c>
      <c r="G634" t="s">
        <v>1221</v>
      </c>
      <c r="H634">
        <v>0</v>
      </c>
      <c r="I634">
        <v>0</v>
      </c>
      <c r="J634">
        <v>13.44</v>
      </c>
      <c r="K634">
        <v>2.97</v>
      </c>
      <c r="L634">
        <v>2.42</v>
      </c>
      <c r="M634">
        <v>1</v>
      </c>
      <c r="N634">
        <v>1</v>
      </c>
      <c r="O634">
        <v>1</v>
      </c>
      <c r="P634">
        <v>0</v>
      </c>
      <c r="Q634">
        <v>0</v>
      </c>
      <c r="R634">
        <v>0</v>
      </c>
      <c r="S634">
        <v>0</v>
      </c>
    </row>
    <row r="635" spans="1:19" x14ac:dyDescent="0.25">
      <c r="A635" t="s">
        <v>1224</v>
      </c>
      <c r="B635" t="str">
        <f>IF(ISERROR(VLOOKUP(Table7[[#This Row],[APPL_ID]],IO_Pre_14[APP_ID],1,FALSE)),"","Y")</f>
        <v>Y</v>
      </c>
      <c r="C635" s="58" t="str">
        <f>IF(ISERROR(VLOOKUP(Table7[[#This Row],[APPL_ID]],Sheet1!$C$2:$C$9,1,FALSE)),"","Y")</f>
        <v/>
      </c>
      <c r="D635" s="58" t="str">
        <f>IF(COUNTA(#REF!)&gt;0,"","Y")</f>
        <v/>
      </c>
      <c r="E635" t="s">
        <v>1531</v>
      </c>
      <c r="F635" t="s">
        <v>1533</v>
      </c>
      <c r="G635" t="s">
        <v>1221</v>
      </c>
      <c r="H635">
        <v>0</v>
      </c>
      <c r="I635">
        <v>0</v>
      </c>
      <c r="J635">
        <v>0.78</v>
      </c>
      <c r="K635">
        <v>19.809999999999999</v>
      </c>
      <c r="L635">
        <v>7.44</v>
      </c>
      <c r="M635">
        <v>1</v>
      </c>
      <c r="N635">
        <v>1</v>
      </c>
      <c r="O635">
        <v>1</v>
      </c>
      <c r="P635">
        <v>0</v>
      </c>
      <c r="Q635">
        <v>0</v>
      </c>
      <c r="R635">
        <v>0</v>
      </c>
      <c r="S635">
        <v>0</v>
      </c>
    </row>
    <row r="636" spans="1:19" x14ac:dyDescent="0.25">
      <c r="A636" t="s">
        <v>1220</v>
      </c>
      <c r="B636" t="str">
        <f>IF(ISERROR(VLOOKUP(Table7[[#This Row],[APPL_ID]],IO_Pre_14[APP_ID],1,FALSE)),"","Y")</f>
        <v>Y</v>
      </c>
      <c r="C636" s="58" t="str">
        <f>IF(ISERROR(VLOOKUP(Table7[[#This Row],[APPL_ID]],Sheet1!$C$2:$C$9,1,FALSE)),"","Y")</f>
        <v/>
      </c>
      <c r="D636" s="58" t="str">
        <f>IF(COUNTA(#REF!)&gt;0,"","Y")</f>
        <v/>
      </c>
      <c r="E636" t="s">
        <v>1531</v>
      </c>
      <c r="F636" t="s">
        <v>1533</v>
      </c>
      <c r="G636" t="s">
        <v>1221</v>
      </c>
      <c r="H636">
        <v>0</v>
      </c>
      <c r="I636">
        <v>0</v>
      </c>
      <c r="J636">
        <v>0</v>
      </c>
      <c r="K636">
        <v>2.5099999999999998</v>
      </c>
      <c r="L636">
        <v>4.1100000000000003</v>
      </c>
      <c r="M636">
        <v>1</v>
      </c>
      <c r="N636">
        <v>1</v>
      </c>
      <c r="O636">
        <v>1</v>
      </c>
      <c r="P636">
        <v>0</v>
      </c>
      <c r="Q636">
        <v>0</v>
      </c>
      <c r="R636">
        <v>0</v>
      </c>
      <c r="S636">
        <v>0</v>
      </c>
    </row>
    <row r="637" spans="1:19" x14ac:dyDescent="0.25">
      <c r="A637" t="s">
        <v>433</v>
      </c>
      <c r="B637" t="str">
        <f>IF(ISERROR(VLOOKUP(Table7[[#This Row],[APPL_ID]],IO_Pre_14[APP_ID],1,FALSE)),"","Y")</f>
        <v>Y</v>
      </c>
      <c r="C637" s="58" t="str">
        <f>IF(ISERROR(VLOOKUP(Table7[[#This Row],[APPL_ID]],Sheet1!$C$2:$C$9,1,FALSE)),"","Y")</f>
        <v/>
      </c>
      <c r="D637" s="58" t="str">
        <f>IF(COUNTA(#REF!)&gt;0,"","Y")</f>
        <v/>
      </c>
      <c r="E637" t="s">
        <v>1531</v>
      </c>
      <c r="F637" t="s">
        <v>1533</v>
      </c>
      <c r="G637" t="s">
        <v>434</v>
      </c>
    </row>
    <row r="638" spans="1:19" x14ac:dyDescent="0.25">
      <c r="A638" t="s">
        <v>458</v>
      </c>
      <c r="B638" t="str">
        <f>IF(ISERROR(VLOOKUP(Table7[[#This Row],[APPL_ID]],IO_Pre_14[APP_ID],1,FALSE)),"","Y")</f>
        <v>Y</v>
      </c>
      <c r="C638" s="58" t="str">
        <f>IF(ISERROR(VLOOKUP(Table7[[#This Row],[APPL_ID]],Sheet1!$C$2:$C$9,1,FALSE)),"","Y")</f>
        <v/>
      </c>
      <c r="D638" s="58" t="str">
        <f>IF(COUNTA(#REF!)&gt;0,"","Y")</f>
        <v/>
      </c>
      <c r="E638" t="s">
        <v>1531</v>
      </c>
      <c r="F638" t="s">
        <v>1533</v>
      </c>
      <c r="G638" t="s">
        <v>434</v>
      </c>
    </row>
    <row r="639" spans="1:19" x14ac:dyDescent="0.25">
      <c r="A639" t="s">
        <v>495</v>
      </c>
      <c r="B639" t="str">
        <f>IF(ISERROR(VLOOKUP(Table7[[#This Row],[APPL_ID]],IO_Pre_14[APP_ID],1,FALSE)),"","Y")</f>
        <v>Y</v>
      </c>
      <c r="C639" s="58" t="str">
        <f>IF(ISERROR(VLOOKUP(Table7[[#This Row],[APPL_ID]],Sheet1!$C$2:$C$9,1,FALSE)),"","Y")</f>
        <v/>
      </c>
      <c r="D639" s="58" t="str">
        <f>IF(COUNTA(#REF!)&gt;0,"","Y")</f>
        <v/>
      </c>
      <c r="E639" t="s">
        <v>1531</v>
      </c>
      <c r="F639" t="s">
        <v>1533</v>
      </c>
      <c r="G639" t="s">
        <v>496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</row>
    <row r="640" spans="1:19" x14ac:dyDescent="0.25">
      <c r="A640" t="s">
        <v>1412</v>
      </c>
      <c r="B640" t="str">
        <f>IF(ISERROR(VLOOKUP(Table7[[#This Row],[APPL_ID]],IO_Pre_14[APP_ID],1,FALSE)),"","Y")</f>
        <v>Y</v>
      </c>
      <c r="C640" s="58" t="str">
        <f>IF(ISERROR(VLOOKUP(Table7[[#This Row],[APPL_ID]],Sheet1!$C$2:$C$9,1,FALSE)),"","Y")</f>
        <v/>
      </c>
      <c r="D640" s="58" t="str">
        <f>IF(COUNTA(#REF!)&gt;0,"","Y")</f>
        <v/>
      </c>
      <c r="E640" t="s">
        <v>1531</v>
      </c>
      <c r="F640" t="s">
        <v>1532</v>
      </c>
      <c r="G640" t="s">
        <v>1413</v>
      </c>
      <c r="H640">
        <v>0</v>
      </c>
      <c r="I640">
        <v>0</v>
      </c>
      <c r="J640">
        <v>74.415000000000006</v>
      </c>
      <c r="K640">
        <v>98.04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</row>
    <row r="641" spans="1:19" x14ac:dyDescent="0.25">
      <c r="A641" t="s">
        <v>1417</v>
      </c>
      <c r="B641" t="str">
        <f>IF(ISERROR(VLOOKUP(Table7[[#This Row],[APPL_ID]],IO_Pre_14[APP_ID],1,FALSE)),"","Y")</f>
        <v>Y</v>
      </c>
      <c r="C641" s="58" t="str">
        <f>IF(ISERROR(VLOOKUP(Table7[[#This Row],[APPL_ID]],Sheet1!$C$2:$C$9,1,FALSE)),"","Y")</f>
        <v/>
      </c>
      <c r="D641" s="58" t="str">
        <f>IF(COUNTA(#REF!)&gt;0,"","Y")</f>
        <v/>
      </c>
      <c r="E641" t="s">
        <v>1531</v>
      </c>
      <c r="F641" t="s">
        <v>1532</v>
      </c>
      <c r="G641" t="s">
        <v>1418</v>
      </c>
      <c r="H641">
        <v>0</v>
      </c>
      <c r="I641">
        <v>0</v>
      </c>
      <c r="J641">
        <v>226.05</v>
      </c>
      <c r="K641">
        <v>280.72000000000003</v>
      </c>
      <c r="L641">
        <v>147.85</v>
      </c>
      <c r="M641">
        <v>172.68</v>
      </c>
      <c r="N641">
        <v>177.44</v>
      </c>
      <c r="O641">
        <v>160.16</v>
      </c>
      <c r="P641">
        <v>0</v>
      </c>
      <c r="Q641">
        <v>0</v>
      </c>
      <c r="R641">
        <v>0</v>
      </c>
      <c r="S641">
        <v>0</v>
      </c>
    </row>
    <row r="642" spans="1:19" x14ac:dyDescent="0.25">
      <c r="A642" t="s">
        <v>35</v>
      </c>
      <c r="B642" t="str">
        <f>IF(ISERROR(VLOOKUP(Table7[[#This Row],[APPL_ID]],IO_Pre_14[APP_ID],1,FALSE)),"","Y")</f>
        <v>Y</v>
      </c>
      <c r="C642" s="58" t="str">
        <f>IF(ISERROR(VLOOKUP(Table7[[#This Row],[APPL_ID]],Sheet1!$C$2:$C$9,1,FALSE)),"","Y")</f>
        <v/>
      </c>
      <c r="D642" s="58" t="str">
        <f>IF(COUNTA(#REF!)&gt;0,"","Y")</f>
        <v/>
      </c>
      <c r="E642" t="s">
        <v>1531</v>
      </c>
      <c r="F642" t="s">
        <v>1532</v>
      </c>
      <c r="G642" t="s">
        <v>36</v>
      </c>
    </row>
    <row r="643" spans="1:19" x14ac:dyDescent="0.25">
      <c r="A643" t="s">
        <v>1419</v>
      </c>
      <c r="B643" t="str">
        <f>IF(ISERROR(VLOOKUP(Table7[[#This Row],[APPL_ID]],IO_Pre_14[APP_ID],1,FALSE)),"","Y")</f>
        <v>Y</v>
      </c>
      <c r="C643" s="58" t="str">
        <f>IF(ISERROR(VLOOKUP(Table7[[#This Row],[APPL_ID]],Sheet1!$C$2:$C$9,1,FALSE)),"","Y")</f>
        <v/>
      </c>
      <c r="D643" s="58" t="str">
        <f>IF(COUNTA(#REF!)&gt;0,"","Y")</f>
        <v/>
      </c>
      <c r="E643" t="s">
        <v>1531</v>
      </c>
      <c r="F643" t="s">
        <v>1532</v>
      </c>
      <c r="G643" t="s">
        <v>1418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</row>
    <row r="644" spans="1:19" x14ac:dyDescent="0.25">
      <c r="A644" t="s">
        <v>1420</v>
      </c>
      <c r="B644" t="str">
        <f>IF(ISERROR(VLOOKUP(Table7[[#This Row],[APPL_ID]],IO_Pre_14[APP_ID],1,FALSE)),"","Y")</f>
        <v>Y</v>
      </c>
      <c r="C644" s="58" t="str">
        <f>IF(ISERROR(VLOOKUP(Table7[[#This Row],[APPL_ID]],Sheet1!$C$2:$C$9,1,FALSE)),"","Y")</f>
        <v/>
      </c>
      <c r="D644" s="58" t="str">
        <f>IF(COUNTA(#REF!)&gt;0,"","Y")</f>
        <v/>
      </c>
      <c r="E644" t="s">
        <v>1531</v>
      </c>
      <c r="F644" t="s">
        <v>1532</v>
      </c>
      <c r="G644" t="s">
        <v>1418</v>
      </c>
      <c r="H644">
        <v>0</v>
      </c>
      <c r="I644">
        <v>0</v>
      </c>
      <c r="J644">
        <v>0</v>
      </c>
      <c r="K644">
        <v>119.62</v>
      </c>
      <c r="L644">
        <v>0</v>
      </c>
      <c r="M644">
        <v>162.68</v>
      </c>
      <c r="N644">
        <v>163.62</v>
      </c>
      <c r="O644">
        <v>142.80000000000001</v>
      </c>
      <c r="P644">
        <v>0</v>
      </c>
      <c r="Q644">
        <v>0</v>
      </c>
      <c r="R644">
        <v>0</v>
      </c>
      <c r="S644">
        <v>0</v>
      </c>
    </row>
    <row r="645" spans="1:19" x14ac:dyDescent="0.25">
      <c r="A645" t="s">
        <v>61</v>
      </c>
      <c r="B645" t="str">
        <f>IF(ISERROR(VLOOKUP(Table7[[#This Row],[APPL_ID]],IO_Pre_14[APP_ID],1,FALSE)),"","Y")</f>
        <v>Y</v>
      </c>
      <c r="C645" s="58" t="str">
        <f>IF(ISERROR(VLOOKUP(Table7[[#This Row],[APPL_ID]],Sheet1!$C$2:$C$9,1,FALSE)),"","Y")</f>
        <v/>
      </c>
      <c r="D645" s="58" t="str">
        <f>IF(COUNTA(#REF!)&gt;0,"","Y")</f>
        <v/>
      </c>
      <c r="E645" t="s">
        <v>1531</v>
      </c>
      <c r="F645" t="s">
        <v>1532</v>
      </c>
      <c r="G645" t="s">
        <v>62</v>
      </c>
      <c r="H645">
        <v>0</v>
      </c>
      <c r="I645">
        <v>0</v>
      </c>
      <c r="J645">
        <v>0</v>
      </c>
      <c r="K645">
        <v>38.92</v>
      </c>
      <c r="L645">
        <v>51.74</v>
      </c>
      <c r="M645">
        <v>147.83000000000001</v>
      </c>
      <c r="N645">
        <v>168.15199999999999</v>
      </c>
      <c r="O645">
        <v>91.08</v>
      </c>
      <c r="P645">
        <v>0</v>
      </c>
      <c r="Q645">
        <v>0</v>
      </c>
      <c r="R645">
        <v>0</v>
      </c>
      <c r="S645">
        <v>0</v>
      </c>
    </row>
    <row r="646" spans="1:19" x14ac:dyDescent="0.25">
      <c r="A646" t="s">
        <v>1414</v>
      </c>
      <c r="B646" t="str">
        <f>IF(ISERROR(VLOOKUP(Table7[[#This Row],[APPL_ID]],IO_Pre_14[APP_ID],1,FALSE)),"","Y")</f>
        <v>Y</v>
      </c>
      <c r="C646" s="58" t="str">
        <f>IF(ISERROR(VLOOKUP(Table7[[#This Row],[APPL_ID]],Sheet1!$C$2:$C$9,1,FALSE)),"","Y")</f>
        <v/>
      </c>
      <c r="D646" s="58" t="str">
        <f>IF(COUNTA(#REF!)&gt;0,"","Y")</f>
        <v/>
      </c>
      <c r="E646" t="s">
        <v>1531</v>
      </c>
      <c r="F646" t="s">
        <v>1532</v>
      </c>
      <c r="G646" t="s">
        <v>1413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119.44</v>
      </c>
      <c r="N646">
        <v>68.44</v>
      </c>
      <c r="O646">
        <v>0</v>
      </c>
      <c r="P646">
        <v>0</v>
      </c>
      <c r="Q646">
        <v>0</v>
      </c>
      <c r="R646">
        <v>0</v>
      </c>
      <c r="S646">
        <v>0</v>
      </c>
    </row>
    <row r="647" spans="1:19" x14ac:dyDescent="0.25">
      <c r="A647" t="s">
        <v>572</v>
      </c>
      <c r="B647" t="str">
        <f>IF(ISERROR(VLOOKUP(Table7[[#This Row],[APPL_ID]],IO_Pre_14[APP_ID],1,FALSE)),"","Y")</f>
        <v>Y</v>
      </c>
      <c r="C647" s="58" t="str">
        <f>IF(ISERROR(VLOOKUP(Table7[[#This Row],[APPL_ID]],Sheet1!$C$2:$C$9,1,FALSE)),"","Y")</f>
        <v/>
      </c>
      <c r="D647" s="58" t="str">
        <f>IF(COUNTA(#REF!)&gt;0,"","Y")</f>
        <v/>
      </c>
      <c r="E647" t="s">
        <v>1531</v>
      </c>
      <c r="F647" t="s">
        <v>1533</v>
      </c>
      <c r="G647" t="s">
        <v>573</v>
      </c>
      <c r="H647">
        <v>0</v>
      </c>
      <c r="I647">
        <v>0</v>
      </c>
      <c r="J647">
        <v>0</v>
      </c>
      <c r="K647">
        <v>16.850000000000001</v>
      </c>
      <c r="L647">
        <v>16.850000000000001</v>
      </c>
      <c r="M647">
        <v>16.850000000000001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</row>
    <row r="648" spans="1:19" x14ac:dyDescent="0.25">
      <c r="A648" t="s">
        <v>1415</v>
      </c>
      <c r="B648" t="str">
        <f>IF(ISERROR(VLOOKUP(Table7[[#This Row],[APPL_ID]],IO_Pre_14[APP_ID],1,FALSE)),"","Y")</f>
        <v>Y</v>
      </c>
      <c r="C648" s="58" t="str">
        <f>IF(ISERROR(VLOOKUP(Table7[[#This Row],[APPL_ID]],Sheet1!$C$2:$C$9,1,FALSE)),"","Y")</f>
        <v/>
      </c>
      <c r="D648" s="58" t="str">
        <f>IF(COUNTA(#REF!)&gt;0,"","Y")</f>
        <v/>
      </c>
      <c r="E648" t="s">
        <v>1531</v>
      </c>
      <c r="F648" t="s">
        <v>1532</v>
      </c>
      <c r="G648" t="s">
        <v>1413</v>
      </c>
      <c r="H648">
        <v>0</v>
      </c>
      <c r="I648">
        <v>0</v>
      </c>
      <c r="J648">
        <v>0</v>
      </c>
      <c r="K648">
        <v>0</v>
      </c>
      <c r="L648">
        <v>18.14</v>
      </c>
      <c r="M648">
        <v>54.58</v>
      </c>
      <c r="N648">
        <v>64.06</v>
      </c>
      <c r="O648">
        <v>0</v>
      </c>
      <c r="P648">
        <v>0</v>
      </c>
      <c r="Q648">
        <v>0</v>
      </c>
      <c r="R648">
        <v>0</v>
      </c>
      <c r="S648">
        <v>0</v>
      </c>
    </row>
    <row r="649" spans="1:19" x14ac:dyDescent="0.25">
      <c r="A649" t="s">
        <v>467</v>
      </c>
      <c r="B649" t="str">
        <f>IF(ISERROR(VLOOKUP(Table7[[#This Row],[APPL_ID]],IO_Pre_14[APP_ID],1,FALSE)),"","Y")</f>
        <v>Y</v>
      </c>
      <c r="C649" s="58" t="str">
        <f>IF(ISERROR(VLOOKUP(Table7[[#This Row],[APPL_ID]],Sheet1!$C$2:$C$9,1,FALSE)),"","Y")</f>
        <v/>
      </c>
      <c r="D649" s="58" t="str">
        <f>IF(COUNTA(#REF!)&gt;0,"","Y")</f>
        <v/>
      </c>
      <c r="E649" t="s">
        <v>1531</v>
      </c>
      <c r="F649" t="s">
        <v>1533</v>
      </c>
      <c r="G649" t="s">
        <v>468</v>
      </c>
      <c r="H649">
        <v>0</v>
      </c>
      <c r="I649">
        <v>0</v>
      </c>
      <c r="J649">
        <v>0</v>
      </c>
      <c r="K649">
        <v>0</v>
      </c>
      <c r="L649">
        <v>61.7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</row>
    <row r="650" spans="1:19" x14ac:dyDescent="0.25">
      <c r="A650" t="s">
        <v>543</v>
      </c>
      <c r="B650" t="str">
        <f>IF(ISERROR(VLOOKUP(Table7[[#This Row],[APPL_ID]],IO_Pre_14[APP_ID],1,FALSE)),"","Y")</f>
        <v>Y</v>
      </c>
      <c r="C650" s="58" t="str">
        <f>IF(ISERROR(VLOOKUP(Table7[[#This Row],[APPL_ID]],Sheet1!$C$2:$C$9,1,FALSE)),"","Y")</f>
        <v/>
      </c>
      <c r="D650" s="58" t="str">
        <f>IF(COUNTA(#REF!)&gt;0,"","Y")</f>
        <v/>
      </c>
      <c r="E650" t="s">
        <v>1531</v>
      </c>
      <c r="F650" t="s">
        <v>1533</v>
      </c>
      <c r="G650" t="s">
        <v>544</v>
      </c>
      <c r="H650">
        <v>0</v>
      </c>
      <c r="I650">
        <v>0</v>
      </c>
      <c r="J650">
        <v>0</v>
      </c>
      <c r="K650">
        <v>22.75</v>
      </c>
      <c r="L650">
        <v>62.7</v>
      </c>
      <c r="M650">
        <v>93.05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</row>
    <row r="651" spans="1:19" x14ac:dyDescent="0.25">
      <c r="A651" t="s">
        <v>1416</v>
      </c>
      <c r="B651" t="str">
        <f>IF(ISERROR(VLOOKUP(Table7[[#This Row],[APPL_ID]],IO_Pre_14[APP_ID],1,FALSE)),"","Y")</f>
        <v>Y</v>
      </c>
      <c r="C651" s="58" t="str">
        <f>IF(ISERROR(VLOOKUP(Table7[[#This Row],[APPL_ID]],Sheet1!$C$2:$C$9,1,FALSE)),"","Y")</f>
        <v/>
      </c>
      <c r="D651" s="58" t="str">
        <f>IF(COUNTA(#REF!)&gt;0,"","Y")</f>
        <v/>
      </c>
      <c r="E651" t="s">
        <v>1531</v>
      </c>
      <c r="F651" t="s">
        <v>1532</v>
      </c>
      <c r="G651" t="s">
        <v>1413</v>
      </c>
      <c r="H651">
        <v>0</v>
      </c>
      <c r="I651">
        <v>0</v>
      </c>
      <c r="J651">
        <v>0</v>
      </c>
      <c r="K651">
        <v>0</v>
      </c>
      <c r="L651">
        <v>63.8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</row>
    <row r="652" spans="1:19" x14ac:dyDescent="0.25">
      <c r="A652" t="s">
        <v>1395</v>
      </c>
      <c r="B652" t="str">
        <f>IF(ISERROR(VLOOKUP(Table7[[#This Row],[APPL_ID]],IO_Pre_14[APP_ID],1,FALSE)),"","Y")</f>
        <v>Y</v>
      </c>
      <c r="C652" s="58" t="str">
        <f>IF(ISERROR(VLOOKUP(Table7[[#This Row],[APPL_ID]],Sheet1!$C$2:$C$9,1,FALSE)),"","Y")</f>
        <v/>
      </c>
      <c r="D652" s="58" t="str">
        <f>IF(COUNTA(#REF!)&gt;0,"","Y")</f>
        <v/>
      </c>
      <c r="E652" t="s">
        <v>1531</v>
      </c>
      <c r="F652" t="s">
        <v>1533</v>
      </c>
      <c r="G652" t="s">
        <v>1396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</row>
    <row r="653" spans="1:19" x14ac:dyDescent="0.25">
      <c r="A653" t="s">
        <v>1034</v>
      </c>
      <c r="B653" t="str">
        <f>IF(ISERROR(VLOOKUP(Table7[[#This Row],[APPL_ID]],IO_Pre_14[APP_ID],1,FALSE)),"","Y")</f>
        <v>Y</v>
      </c>
      <c r="C653" s="58" t="str">
        <f>IF(ISERROR(VLOOKUP(Table7[[#This Row],[APPL_ID]],Sheet1!$C$2:$C$9,1,FALSE)),"","Y")</f>
        <v/>
      </c>
      <c r="D653" s="58" t="str">
        <f>IF(COUNTA(#REF!)&gt;0,"","Y")</f>
        <v/>
      </c>
      <c r="E653" t="s">
        <v>1531</v>
      </c>
      <c r="F653" t="s">
        <v>1533</v>
      </c>
      <c r="G653" t="s">
        <v>658</v>
      </c>
      <c r="H653">
        <v>0</v>
      </c>
      <c r="I653">
        <v>0</v>
      </c>
      <c r="J653">
        <v>0</v>
      </c>
      <c r="K653">
        <v>142.5</v>
      </c>
      <c r="L653">
        <v>142.5</v>
      </c>
      <c r="M653">
        <v>142.5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</row>
    <row r="654" spans="1:19" x14ac:dyDescent="0.25">
      <c r="A654" t="s">
        <v>384</v>
      </c>
      <c r="B654" t="str">
        <f>IF(ISERROR(VLOOKUP(Table7[[#This Row],[APPL_ID]],IO_Pre_14[APP_ID],1,FALSE)),"","Y")</f>
        <v>Y</v>
      </c>
      <c r="C654" s="58" t="str">
        <f>IF(ISERROR(VLOOKUP(Table7[[#This Row],[APPL_ID]],Sheet1!$C$2:$C$9,1,FALSE)),"","Y")</f>
        <v/>
      </c>
      <c r="D654" s="58" t="str">
        <f>IF(COUNTA(#REF!)&gt;0,"","Y")</f>
        <v/>
      </c>
      <c r="E654" t="s">
        <v>1531</v>
      </c>
      <c r="F654" t="s">
        <v>1533</v>
      </c>
      <c r="G654" t="s">
        <v>345</v>
      </c>
      <c r="H654">
        <v>0</v>
      </c>
      <c r="I654">
        <v>0</v>
      </c>
      <c r="J654">
        <v>0</v>
      </c>
      <c r="K654">
        <v>116.85</v>
      </c>
      <c r="L654">
        <v>244.11</v>
      </c>
      <c r="M654">
        <v>233.4</v>
      </c>
      <c r="N654">
        <v>211.4</v>
      </c>
      <c r="O654">
        <v>141.54</v>
      </c>
      <c r="P654">
        <v>0</v>
      </c>
      <c r="Q654">
        <v>0</v>
      </c>
      <c r="R654">
        <v>0</v>
      </c>
      <c r="S654">
        <v>0</v>
      </c>
    </row>
    <row r="655" spans="1:19" x14ac:dyDescent="0.25">
      <c r="A655" t="s">
        <v>527</v>
      </c>
      <c r="B655" t="str">
        <f>IF(ISERROR(VLOOKUP(Table7[[#This Row],[APPL_ID]],IO_Pre_14[APP_ID],1,FALSE)),"","Y")</f>
        <v>Y</v>
      </c>
      <c r="C655" s="58" t="str">
        <f>IF(ISERROR(VLOOKUP(Table7[[#This Row],[APPL_ID]],Sheet1!$C$2:$C$9,1,FALSE)),"","Y")</f>
        <v/>
      </c>
      <c r="D655" s="58" t="str">
        <f>IF(COUNTA(#REF!)&gt;0,"","Y")</f>
        <v/>
      </c>
      <c r="E655" t="s">
        <v>1531</v>
      </c>
      <c r="F655" t="s">
        <v>1533</v>
      </c>
      <c r="G655" t="s">
        <v>345</v>
      </c>
      <c r="H655">
        <v>0</v>
      </c>
      <c r="I655">
        <v>0</v>
      </c>
      <c r="J655">
        <v>0</v>
      </c>
      <c r="K655">
        <v>5.25</v>
      </c>
      <c r="L655">
        <v>32.28</v>
      </c>
      <c r="M655">
        <v>9.23</v>
      </c>
      <c r="N655">
        <v>17.87</v>
      </c>
      <c r="O655">
        <v>27.99</v>
      </c>
      <c r="P655">
        <v>0</v>
      </c>
      <c r="Q655">
        <v>0</v>
      </c>
      <c r="R655">
        <v>0</v>
      </c>
      <c r="S655">
        <v>0</v>
      </c>
    </row>
    <row r="656" spans="1:19" x14ac:dyDescent="0.25">
      <c r="A656" t="s">
        <v>528</v>
      </c>
      <c r="B656" t="str">
        <f>IF(ISERROR(VLOOKUP(Table7[[#This Row],[APPL_ID]],IO_Pre_14[APP_ID],1,FALSE)),"","Y")</f>
        <v>Y</v>
      </c>
      <c r="C656" s="58" t="str">
        <f>IF(ISERROR(VLOOKUP(Table7[[#This Row],[APPL_ID]],Sheet1!$C$2:$C$9,1,FALSE)),"","Y")</f>
        <v/>
      </c>
      <c r="D656" s="58" t="str">
        <f>IF(COUNTA(#REF!)&gt;0,"","Y")</f>
        <v/>
      </c>
      <c r="E656" t="s">
        <v>1531</v>
      </c>
      <c r="F656" t="s">
        <v>1533</v>
      </c>
      <c r="G656" t="s">
        <v>529</v>
      </c>
      <c r="H656">
        <v>0</v>
      </c>
      <c r="I656">
        <v>0</v>
      </c>
      <c r="J656">
        <v>0</v>
      </c>
      <c r="K656">
        <v>123.61</v>
      </c>
      <c r="L656">
        <v>217.66</v>
      </c>
      <c r="M656">
        <v>211.01</v>
      </c>
      <c r="N656">
        <v>233.62</v>
      </c>
      <c r="O656">
        <v>207</v>
      </c>
      <c r="P656">
        <v>0</v>
      </c>
      <c r="Q656">
        <v>0</v>
      </c>
      <c r="R656">
        <v>0</v>
      </c>
      <c r="S656">
        <v>0</v>
      </c>
    </row>
    <row r="657" spans="1:19" x14ac:dyDescent="0.25">
      <c r="A657" t="s">
        <v>1240</v>
      </c>
      <c r="B657" t="str">
        <f>IF(ISERROR(VLOOKUP(Table7[[#This Row],[APPL_ID]],IO_Pre_14[APP_ID],1,FALSE)),"","Y")</f>
        <v>Y</v>
      </c>
      <c r="C657" s="58" t="str">
        <f>IF(ISERROR(VLOOKUP(Table7[[#This Row],[APPL_ID]],Sheet1!$C$2:$C$9,1,FALSE)),"","Y")</f>
        <v/>
      </c>
      <c r="D657" s="58" t="str">
        <f>IF(COUNTA(#REF!)&gt;0,"","Y")</f>
        <v/>
      </c>
      <c r="E657" t="s">
        <v>1531</v>
      </c>
      <c r="F657" t="s">
        <v>1533</v>
      </c>
      <c r="G657" t="s">
        <v>516</v>
      </c>
      <c r="H657">
        <v>0</v>
      </c>
      <c r="I657">
        <v>0</v>
      </c>
      <c r="J657">
        <v>0</v>
      </c>
      <c r="K657">
        <v>37.700000000000003</v>
      </c>
      <c r="L657">
        <v>61.1</v>
      </c>
      <c r="M657">
        <v>59.52</v>
      </c>
      <c r="N657">
        <v>67.13</v>
      </c>
      <c r="O657">
        <v>79.5</v>
      </c>
      <c r="P657">
        <v>0</v>
      </c>
      <c r="Q657">
        <v>0</v>
      </c>
      <c r="R657">
        <v>0</v>
      </c>
      <c r="S657">
        <v>0</v>
      </c>
    </row>
    <row r="658" spans="1:19" x14ac:dyDescent="0.25">
      <c r="A658" t="s">
        <v>1245</v>
      </c>
      <c r="B658" t="str">
        <f>IF(ISERROR(VLOOKUP(Table7[[#This Row],[APPL_ID]],IO_Pre_14[APP_ID],1,FALSE)),"","Y")</f>
        <v>Y</v>
      </c>
      <c r="C658" s="58" t="str">
        <f>IF(ISERROR(VLOOKUP(Table7[[#This Row],[APPL_ID]],Sheet1!$C$2:$C$9,1,FALSE)),"","Y")</f>
        <v/>
      </c>
      <c r="D658" s="58" t="str">
        <f>IF(COUNTA(#REF!)&gt;0,"","Y")</f>
        <v/>
      </c>
      <c r="E658" t="s">
        <v>1531</v>
      </c>
      <c r="F658" t="s">
        <v>1533</v>
      </c>
      <c r="G658" t="s">
        <v>1246</v>
      </c>
      <c r="H658">
        <v>0</v>
      </c>
      <c r="I658">
        <v>0</v>
      </c>
      <c r="J658">
        <v>0</v>
      </c>
      <c r="K658">
        <v>0</v>
      </c>
      <c r="L658">
        <v>61.4</v>
      </c>
      <c r="M658">
        <v>61.4</v>
      </c>
      <c r="N658">
        <v>114.19</v>
      </c>
      <c r="O658">
        <v>84.07</v>
      </c>
      <c r="P658">
        <v>0</v>
      </c>
      <c r="Q658">
        <v>0</v>
      </c>
      <c r="R658">
        <v>0</v>
      </c>
      <c r="S658">
        <v>0</v>
      </c>
    </row>
    <row r="659" spans="1:19" x14ac:dyDescent="0.25">
      <c r="A659" t="s">
        <v>451</v>
      </c>
      <c r="B659" t="str">
        <f>IF(ISERROR(VLOOKUP(Table7[[#This Row],[APPL_ID]],IO_Pre_14[APP_ID],1,FALSE)),"","Y")</f>
        <v>Y</v>
      </c>
      <c r="C659" s="58" t="str">
        <f>IF(ISERROR(VLOOKUP(Table7[[#This Row],[APPL_ID]],Sheet1!$C$2:$C$9,1,FALSE)),"","Y")</f>
        <v/>
      </c>
      <c r="D659" s="58" t="str">
        <f>IF(COUNTA(#REF!)&gt;0,"","Y")</f>
        <v/>
      </c>
      <c r="E659" t="s">
        <v>1531</v>
      </c>
      <c r="F659" t="s">
        <v>1532</v>
      </c>
      <c r="G659" t="s">
        <v>405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</row>
    <row r="660" spans="1:19" x14ac:dyDescent="0.25">
      <c r="A660" t="s">
        <v>446</v>
      </c>
      <c r="B660" t="str">
        <f>IF(ISERROR(VLOOKUP(Table7[[#This Row],[APPL_ID]],IO_Pre_14[APP_ID],1,FALSE)),"","Y")</f>
        <v>Y</v>
      </c>
      <c r="C660" s="58" t="str">
        <f>IF(ISERROR(VLOOKUP(Table7[[#This Row],[APPL_ID]],Sheet1!$C$2:$C$9,1,FALSE)),"","Y")</f>
        <v/>
      </c>
      <c r="D660" s="58" t="str">
        <f>IF(COUNTA(#REF!)&gt;0,"","Y")</f>
        <v/>
      </c>
      <c r="E660" t="s">
        <v>1531</v>
      </c>
      <c r="F660" t="s">
        <v>1532</v>
      </c>
      <c r="G660" t="s">
        <v>405</v>
      </c>
      <c r="H660">
        <v>0</v>
      </c>
      <c r="I660">
        <v>0</v>
      </c>
      <c r="J660">
        <v>177.9</v>
      </c>
      <c r="K660">
        <v>185.3</v>
      </c>
      <c r="L660">
        <v>125.9</v>
      </c>
      <c r="M660">
        <v>71.83</v>
      </c>
      <c r="N660">
        <v>120.3</v>
      </c>
      <c r="O660">
        <v>193.5</v>
      </c>
      <c r="P660">
        <v>0</v>
      </c>
      <c r="Q660">
        <v>0</v>
      </c>
      <c r="R660">
        <v>0</v>
      </c>
      <c r="S660">
        <v>0</v>
      </c>
    </row>
    <row r="661" spans="1:19" x14ac:dyDescent="0.25">
      <c r="A661" t="s">
        <v>404</v>
      </c>
      <c r="B661" t="str">
        <f>IF(ISERROR(VLOOKUP(Table7[[#This Row],[APPL_ID]],IO_Pre_14[APP_ID],1,FALSE)),"","Y")</f>
        <v>Y</v>
      </c>
      <c r="C661" s="58" t="str">
        <f>IF(ISERROR(VLOOKUP(Table7[[#This Row],[APPL_ID]],Sheet1!$C$2:$C$9,1,FALSE)),"","Y")</f>
        <v/>
      </c>
      <c r="D661" s="58" t="str">
        <f>IF(COUNTA(#REF!)&gt;0,"","Y")</f>
        <v/>
      </c>
      <c r="E661" t="s">
        <v>1531</v>
      </c>
      <c r="F661" t="s">
        <v>1532</v>
      </c>
      <c r="G661" t="s">
        <v>405</v>
      </c>
      <c r="H661">
        <v>0</v>
      </c>
      <c r="I661">
        <v>0</v>
      </c>
      <c r="J661">
        <v>231.9</v>
      </c>
      <c r="K661">
        <v>191.84299999999999</v>
      </c>
      <c r="L661">
        <v>271.39999999999998</v>
      </c>
      <c r="M661">
        <v>478</v>
      </c>
      <c r="N661">
        <v>439.2</v>
      </c>
      <c r="O661">
        <v>204.8</v>
      </c>
      <c r="P661">
        <v>0</v>
      </c>
      <c r="Q661">
        <v>0</v>
      </c>
      <c r="R661">
        <v>0</v>
      </c>
      <c r="S661">
        <v>0</v>
      </c>
    </row>
    <row r="662" spans="1:19" x14ac:dyDescent="0.25">
      <c r="A662" t="s">
        <v>121</v>
      </c>
      <c r="B662" t="str">
        <f>IF(ISERROR(VLOOKUP(Table7[[#This Row],[APPL_ID]],IO_Pre_14[APP_ID],1,FALSE)),"","Y")</f>
        <v>Y</v>
      </c>
      <c r="C662" s="58" t="str">
        <f>IF(ISERROR(VLOOKUP(Table7[[#This Row],[APPL_ID]],Sheet1!$C$2:$C$9,1,FALSE)),"","Y")</f>
        <v/>
      </c>
      <c r="D662" s="58" t="str">
        <f>IF(COUNTA(#REF!)&gt;0,"","Y")</f>
        <v/>
      </c>
      <c r="E662" t="s">
        <v>1531</v>
      </c>
      <c r="F662" t="s">
        <v>1533</v>
      </c>
      <c r="G662" t="s">
        <v>122</v>
      </c>
      <c r="H662">
        <v>0</v>
      </c>
      <c r="I662">
        <v>0</v>
      </c>
      <c r="J662">
        <v>0</v>
      </c>
      <c r="K662">
        <v>35.54</v>
      </c>
      <c r="L662">
        <v>106.85</v>
      </c>
      <c r="M662">
        <v>96.69</v>
      </c>
      <c r="N662">
        <v>234.38</v>
      </c>
      <c r="O662">
        <v>126.69</v>
      </c>
      <c r="P662">
        <v>0</v>
      </c>
      <c r="Q662">
        <v>0</v>
      </c>
      <c r="R662">
        <v>0</v>
      </c>
      <c r="S662">
        <v>0</v>
      </c>
    </row>
    <row r="663" spans="1:19" x14ac:dyDescent="0.25">
      <c r="A663" t="s">
        <v>1005</v>
      </c>
      <c r="B663" t="str">
        <f>IF(ISERROR(VLOOKUP(Table7[[#This Row],[APPL_ID]],IO_Pre_14[APP_ID],1,FALSE)),"","Y")</f>
        <v>Y</v>
      </c>
      <c r="C663" s="58" t="str">
        <f>IF(ISERROR(VLOOKUP(Table7[[#This Row],[APPL_ID]],Sheet1!$C$2:$C$9,1,FALSE)),"","Y")</f>
        <v/>
      </c>
      <c r="D663" s="58" t="str">
        <f>IF(COUNTA(#REF!)&gt;0,"","Y")</f>
        <v/>
      </c>
      <c r="E663" t="s">
        <v>1531</v>
      </c>
      <c r="F663" t="s">
        <v>1532</v>
      </c>
      <c r="G663" t="s">
        <v>1004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1.29</v>
      </c>
      <c r="N663">
        <v>1.29</v>
      </c>
      <c r="O663">
        <v>0</v>
      </c>
      <c r="P663">
        <v>0</v>
      </c>
      <c r="Q663">
        <v>0</v>
      </c>
      <c r="R663">
        <v>0</v>
      </c>
      <c r="S663">
        <v>0</v>
      </c>
    </row>
    <row r="664" spans="1:19" x14ac:dyDescent="0.25">
      <c r="A664" t="s">
        <v>1006</v>
      </c>
      <c r="B664" t="str">
        <f>IF(ISERROR(VLOOKUP(Table7[[#This Row],[APPL_ID]],IO_Pre_14[APP_ID],1,FALSE)),"","Y")</f>
        <v>Y</v>
      </c>
      <c r="C664" s="58" t="str">
        <f>IF(ISERROR(VLOOKUP(Table7[[#This Row],[APPL_ID]],Sheet1!$C$2:$C$9,1,FALSE)),"","Y")</f>
        <v/>
      </c>
      <c r="D664" s="58" t="str">
        <f>IF(COUNTA(#REF!)&gt;0,"","Y")</f>
        <v/>
      </c>
      <c r="E664" t="s">
        <v>1531</v>
      </c>
      <c r="F664" t="s">
        <v>1532</v>
      </c>
      <c r="G664" t="s">
        <v>1004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</row>
    <row r="665" spans="1:19" x14ac:dyDescent="0.25">
      <c r="A665" t="s">
        <v>1067</v>
      </c>
      <c r="B665" t="str">
        <f>IF(ISERROR(VLOOKUP(Table7[[#This Row],[APPL_ID]],IO_Pre_14[APP_ID],1,FALSE)),"","Y")</f>
        <v>Y</v>
      </c>
      <c r="C665" s="58" t="str">
        <f>IF(ISERROR(VLOOKUP(Table7[[#This Row],[APPL_ID]],Sheet1!$C$2:$C$9,1,FALSE)),"","Y")</f>
        <v/>
      </c>
      <c r="D665" s="58" t="str">
        <f>IF(COUNTA(#REF!)&gt;0,"","Y")</f>
        <v/>
      </c>
      <c r="E665" t="s">
        <v>1531</v>
      </c>
      <c r="F665" t="s">
        <v>1533</v>
      </c>
      <c r="G665" t="s">
        <v>740</v>
      </c>
    </row>
    <row r="666" spans="1:19" x14ac:dyDescent="0.25">
      <c r="A666" t="s">
        <v>1354</v>
      </c>
      <c r="B666" t="str">
        <f>IF(ISERROR(VLOOKUP(Table7[[#This Row],[APPL_ID]],IO_Pre_14[APP_ID],1,FALSE)),"","Y")</f>
        <v>Y</v>
      </c>
      <c r="C666" s="58" t="str">
        <f>IF(ISERROR(VLOOKUP(Table7[[#This Row],[APPL_ID]],Sheet1!$C$2:$C$9,1,FALSE)),"","Y")</f>
        <v/>
      </c>
      <c r="D666" s="58" t="str">
        <f>IF(COUNTA(#REF!)&gt;0,"","Y")</f>
        <v/>
      </c>
      <c r="E666" t="s">
        <v>1531</v>
      </c>
      <c r="F666" t="s">
        <v>1532</v>
      </c>
      <c r="G666" t="s">
        <v>1355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</row>
    <row r="667" spans="1:19" x14ac:dyDescent="0.25">
      <c r="A667" t="s">
        <v>562</v>
      </c>
      <c r="B667" t="str">
        <f>IF(ISERROR(VLOOKUP(Table7[[#This Row],[APPL_ID]],IO_Pre_14[APP_ID],1,FALSE)),"","Y")</f>
        <v>Y</v>
      </c>
      <c r="C667" s="58" t="str">
        <f>IF(ISERROR(VLOOKUP(Table7[[#This Row],[APPL_ID]],Sheet1!$C$2:$C$9,1,FALSE)),"","Y")</f>
        <v/>
      </c>
      <c r="D667" s="58" t="str">
        <f>IF(COUNTA(#REF!)&gt;0,"","Y")</f>
        <v/>
      </c>
      <c r="E667" t="s">
        <v>1531</v>
      </c>
      <c r="F667" t="s">
        <v>1532</v>
      </c>
      <c r="G667" t="s">
        <v>563</v>
      </c>
      <c r="H667">
        <v>0</v>
      </c>
      <c r="I667">
        <v>0</v>
      </c>
      <c r="J667">
        <v>7</v>
      </c>
      <c r="K667">
        <v>0</v>
      </c>
      <c r="L667">
        <v>0</v>
      </c>
      <c r="M667">
        <v>19</v>
      </c>
      <c r="N667">
        <v>16</v>
      </c>
      <c r="O667">
        <v>45</v>
      </c>
      <c r="P667">
        <v>0</v>
      </c>
      <c r="Q667">
        <v>0</v>
      </c>
      <c r="R667">
        <v>0</v>
      </c>
      <c r="S667">
        <v>0</v>
      </c>
    </row>
    <row r="668" spans="1:19" x14ac:dyDescent="0.25">
      <c r="A668" t="s">
        <v>564</v>
      </c>
      <c r="B668" t="str">
        <f>IF(ISERROR(VLOOKUP(Table7[[#This Row],[APPL_ID]],IO_Pre_14[APP_ID],1,FALSE)),"","Y")</f>
        <v>Y</v>
      </c>
      <c r="C668" s="58" t="str">
        <f>IF(ISERROR(VLOOKUP(Table7[[#This Row],[APPL_ID]],Sheet1!$C$2:$C$9,1,FALSE)),"","Y")</f>
        <v/>
      </c>
      <c r="D668" s="58" t="str">
        <f>IF(COUNTA(#REF!)&gt;0,"","Y")</f>
        <v/>
      </c>
      <c r="E668" t="s">
        <v>1531</v>
      </c>
      <c r="F668" t="s">
        <v>1532</v>
      </c>
      <c r="G668" t="s">
        <v>563</v>
      </c>
      <c r="H668">
        <v>21</v>
      </c>
      <c r="I668">
        <v>0</v>
      </c>
      <c r="J668">
        <v>0</v>
      </c>
      <c r="K668">
        <v>20</v>
      </c>
      <c r="L668">
        <v>61</v>
      </c>
      <c r="M668">
        <v>65</v>
      </c>
      <c r="N668">
        <v>75</v>
      </c>
      <c r="O668">
        <v>47</v>
      </c>
      <c r="P668">
        <v>0</v>
      </c>
      <c r="Q668">
        <v>0</v>
      </c>
      <c r="R668">
        <v>0</v>
      </c>
      <c r="S668">
        <v>0</v>
      </c>
    </row>
    <row r="669" spans="1:19" x14ac:dyDescent="0.25">
      <c r="A669" t="s">
        <v>1343</v>
      </c>
      <c r="B669" t="str">
        <f>IF(ISERROR(VLOOKUP(Table7[[#This Row],[APPL_ID]],IO_Pre_14[APP_ID],1,FALSE)),"","Y")</f>
        <v>Y</v>
      </c>
      <c r="C669" s="58" t="str">
        <f>IF(ISERROR(VLOOKUP(Table7[[#This Row],[APPL_ID]],Sheet1!$C$2:$C$9,1,FALSE)),"","Y")</f>
        <v/>
      </c>
      <c r="D669" s="58" t="str">
        <f>IF(COUNTA(#REF!)&gt;0,"","Y")</f>
        <v/>
      </c>
      <c r="E669" t="s">
        <v>1531</v>
      </c>
      <c r="F669" t="s">
        <v>1532</v>
      </c>
      <c r="G669" t="s">
        <v>57</v>
      </c>
      <c r="H669">
        <v>0</v>
      </c>
      <c r="I669">
        <v>0</v>
      </c>
      <c r="J669">
        <v>0</v>
      </c>
      <c r="K669">
        <v>11.81</v>
      </c>
      <c r="L669">
        <v>51.22</v>
      </c>
      <c r="M669">
        <v>122.96</v>
      </c>
      <c r="N669">
        <v>103.63200000000001</v>
      </c>
      <c r="O669">
        <v>14.154</v>
      </c>
      <c r="P669">
        <v>0</v>
      </c>
      <c r="Q669">
        <v>0</v>
      </c>
      <c r="R669">
        <v>0</v>
      </c>
      <c r="S669">
        <v>0</v>
      </c>
    </row>
    <row r="670" spans="1:19" x14ac:dyDescent="0.25">
      <c r="A670" t="s">
        <v>723</v>
      </c>
      <c r="B670" t="str">
        <f>IF(ISERROR(VLOOKUP(Table7[[#This Row],[APPL_ID]],IO_Pre_14[APP_ID],1,FALSE)),"","Y")</f>
        <v>Y</v>
      </c>
      <c r="C670" s="58" t="str">
        <f>IF(ISERROR(VLOOKUP(Table7[[#This Row],[APPL_ID]],Sheet1!$C$2:$C$9,1,FALSE)),"","Y")</f>
        <v/>
      </c>
      <c r="D670" s="58" t="str">
        <f>IF(COUNTA(#REF!)&gt;0,"","Y")</f>
        <v/>
      </c>
      <c r="E670" t="s">
        <v>1531</v>
      </c>
      <c r="F670" t="s">
        <v>1532</v>
      </c>
      <c r="G670" t="s">
        <v>57</v>
      </c>
      <c r="H670">
        <v>0</v>
      </c>
      <c r="I670">
        <v>0</v>
      </c>
      <c r="J670">
        <v>40.19</v>
      </c>
      <c r="K670">
        <v>0</v>
      </c>
      <c r="L670">
        <v>120.47</v>
      </c>
      <c r="M670">
        <v>0</v>
      </c>
      <c r="N670">
        <v>220.50399999999999</v>
      </c>
      <c r="O670">
        <v>179.14</v>
      </c>
      <c r="P670">
        <v>0</v>
      </c>
      <c r="Q670">
        <v>0</v>
      </c>
      <c r="R670">
        <v>0</v>
      </c>
      <c r="S670">
        <v>0</v>
      </c>
    </row>
    <row r="671" spans="1:19" x14ac:dyDescent="0.25">
      <c r="A671" t="s">
        <v>574</v>
      </c>
      <c r="B671" t="str">
        <f>IF(ISERROR(VLOOKUP(Table7[[#This Row],[APPL_ID]],IO_Pre_14[APP_ID],1,FALSE)),"","Y")</f>
        <v>Y</v>
      </c>
      <c r="C671" s="58" t="str">
        <f>IF(ISERROR(VLOOKUP(Table7[[#This Row],[APPL_ID]],Sheet1!$C$2:$C$9,1,FALSE)),"","Y")</f>
        <v/>
      </c>
      <c r="D671" s="58" t="str">
        <f>IF(COUNTA(#REF!)&gt;0,"","Y")</f>
        <v/>
      </c>
      <c r="E671" t="s">
        <v>1531</v>
      </c>
      <c r="F671" t="s">
        <v>1532</v>
      </c>
      <c r="G671" t="s">
        <v>546</v>
      </c>
      <c r="H671">
        <v>0</v>
      </c>
      <c r="I671">
        <v>67.58</v>
      </c>
      <c r="J671">
        <v>149.13</v>
      </c>
      <c r="K671">
        <v>211.011</v>
      </c>
      <c r="L671">
        <v>231.09299999999999</v>
      </c>
      <c r="M671">
        <v>114.66</v>
      </c>
      <c r="N671">
        <v>115.33</v>
      </c>
      <c r="O671">
        <v>124.05</v>
      </c>
      <c r="P671">
        <v>0</v>
      </c>
      <c r="Q671">
        <v>0</v>
      </c>
      <c r="R671">
        <v>0</v>
      </c>
      <c r="S671">
        <v>0</v>
      </c>
    </row>
    <row r="672" spans="1:19" x14ac:dyDescent="0.25">
      <c r="A672" t="s">
        <v>560</v>
      </c>
      <c r="B672" t="str">
        <f>IF(ISERROR(VLOOKUP(Table7[[#This Row],[APPL_ID]],IO_Pre_14[APP_ID],1,FALSE)),"","Y")</f>
        <v>Y</v>
      </c>
      <c r="C672" s="58" t="str">
        <f>IF(ISERROR(VLOOKUP(Table7[[#This Row],[APPL_ID]],Sheet1!$C$2:$C$9,1,FALSE)),"","Y")</f>
        <v/>
      </c>
      <c r="D672" s="58" t="str">
        <f>IF(COUNTA(#REF!)&gt;0,"","Y")</f>
        <v/>
      </c>
      <c r="E672" t="s">
        <v>1531</v>
      </c>
      <c r="F672" t="s">
        <v>1532</v>
      </c>
      <c r="G672" t="s">
        <v>546</v>
      </c>
      <c r="H672">
        <v>0</v>
      </c>
      <c r="I672">
        <v>76.38</v>
      </c>
      <c r="J672">
        <v>169.05</v>
      </c>
      <c r="K672">
        <v>253.191</v>
      </c>
      <c r="L672">
        <v>292.45499999999998</v>
      </c>
      <c r="M672">
        <v>114.74</v>
      </c>
      <c r="N672">
        <v>115.4</v>
      </c>
      <c r="O672">
        <v>124.04</v>
      </c>
      <c r="P672">
        <v>0</v>
      </c>
      <c r="Q672">
        <v>0</v>
      </c>
      <c r="R672">
        <v>0</v>
      </c>
      <c r="S672">
        <v>0</v>
      </c>
    </row>
    <row r="673" spans="1:19" x14ac:dyDescent="0.25">
      <c r="A673" t="s">
        <v>545</v>
      </c>
      <c r="B673" t="str">
        <f>IF(ISERROR(VLOOKUP(Table7[[#This Row],[APPL_ID]],IO_Pre_14[APP_ID],1,FALSE)),"","Y")</f>
        <v>Y</v>
      </c>
      <c r="C673" s="58" t="str">
        <f>IF(ISERROR(VLOOKUP(Table7[[#This Row],[APPL_ID]],Sheet1!$C$2:$C$9,1,FALSE)),"","Y")</f>
        <v/>
      </c>
      <c r="D673" s="58" t="str">
        <f>IF(COUNTA(#REF!)&gt;0,"","Y")</f>
        <v/>
      </c>
      <c r="E673" t="s">
        <v>1531</v>
      </c>
      <c r="F673" t="s">
        <v>1532</v>
      </c>
      <c r="G673" t="s">
        <v>546</v>
      </c>
      <c r="H673">
        <v>0</v>
      </c>
      <c r="I673">
        <v>0</v>
      </c>
      <c r="J673">
        <v>212.26</v>
      </c>
      <c r="K673">
        <v>165.501</v>
      </c>
      <c r="L673">
        <v>172.755</v>
      </c>
      <c r="M673">
        <v>249.5</v>
      </c>
      <c r="N673">
        <v>261.11</v>
      </c>
      <c r="O673">
        <v>313.86</v>
      </c>
      <c r="P673">
        <v>0</v>
      </c>
      <c r="Q673">
        <v>0</v>
      </c>
      <c r="R673">
        <v>0</v>
      </c>
      <c r="S673">
        <v>0</v>
      </c>
    </row>
    <row r="674" spans="1:19" x14ac:dyDescent="0.25">
      <c r="A674" t="s">
        <v>1061</v>
      </c>
      <c r="B674" t="str">
        <f>IF(ISERROR(VLOOKUP(Table7[[#This Row],[APPL_ID]],IO_Pre_14[APP_ID],1,FALSE)),"","Y")</f>
        <v>Y</v>
      </c>
      <c r="C674" s="58" t="str">
        <f>IF(ISERROR(VLOOKUP(Table7[[#This Row],[APPL_ID]],Sheet1!$C$2:$C$9,1,FALSE)),"","Y")</f>
        <v/>
      </c>
      <c r="D674" s="58" t="str">
        <f>IF(COUNTA(#REF!)&gt;0,"","Y")</f>
        <v/>
      </c>
      <c r="E674" t="s">
        <v>1531</v>
      </c>
      <c r="F674" t="s">
        <v>1532</v>
      </c>
      <c r="G674" t="s">
        <v>1062</v>
      </c>
    </row>
    <row r="675" spans="1:19" x14ac:dyDescent="0.25">
      <c r="A675" t="s">
        <v>1211</v>
      </c>
      <c r="B675" t="str">
        <f>IF(ISERROR(VLOOKUP(Table7[[#This Row],[APPL_ID]],IO_Pre_14[APP_ID],1,FALSE)),"","Y")</f>
        <v>Y</v>
      </c>
      <c r="C675" s="58" t="str">
        <f>IF(ISERROR(VLOOKUP(Table7[[#This Row],[APPL_ID]],Sheet1!$C$2:$C$9,1,FALSE)),"","Y")</f>
        <v/>
      </c>
      <c r="D675" s="58" t="str">
        <f>IF(COUNTA(#REF!)&gt;0,"","Y")</f>
        <v/>
      </c>
      <c r="E675" t="s">
        <v>1531</v>
      </c>
      <c r="F675" t="s">
        <v>1532</v>
      </c>
      <c r="G675" t="s">
        <v>1062</v>
      </c>
    </row>
    <row r="676" spans="1:19" x14ac:dyDescent="0.25">
      <c r="A676" t="s">
        <v>1223</v>
      </c>
      <c r="B676" t="str">
        <f>IF(ISERROR(VLOOKUP(Table7[[#This Row],[APPL_ID]],IO_Pre_14[APP_ID],1,FALSE)),"","Y")</f>
        <v>Y</v>
      </c>
      <c r="C676" s="58" t="str">
        <f>IF(ISERROR(VLOOKUP(Table7[[#This Row],[APPL_ID]],Sheet1!$C$2:$C$9,1,FALSE)),"","Y")</f>
        <v/>
      </c>
      <c r="D676" s="58" t="str">
        <f>IF(COUNTA(#REF!)&gt;0,"","Y")</f>
        <v/>
      </c>
      <c r="E676" t="s">
        <v>1531</v>
      </c>
      <c r="F676" t="s">
        <v>1532</v>
      </c>
      <c r="G676" t="s">
        <v>1062</v>
      </c>
    </row>
    <row r="677" spans="1:19" x14ac:dyDescent="0.25">
      <c r="A677" t="s">
        <v>844</v>
      </c>
      <c r="B677" t="str">
        <f>IF(ISERROR(VLOOKUP(Table7[[#This Row],[APPL_ID]],IO_Pre_14[APP_ID],1,FALSE)),"","Y")</f>
        <v>Y</v>
      </c>
      <c r="C677" s="58" t="str">
        <f>IF(ISERROR(VLOOKUP(Table7[[#This Row],[APPL_ID]],Sheet1!$C$2:$C$9,1,FALSE)),"","Y")</f>
        <v/>
      </c>
      <c r="D677" s="58" t="str">
        <f>IF(COUNTA(#REF!)&gt;0,"","Y")</f>
        <v/>
      </c>
      <c r="E677" t="s">
        <v>1531</v>
      </c>
      <c r="F677" t="s">
        <v>1533</v>
      </c>
      <c r="G677" t="s">
        <v>845</v>
      </c>
      <c r="H677">
        <v>0</v>
      </c>
      <c r="I677">
        <v>0</v>
      </c>
      <c r="J677">
        <v>94</v>
      </c>
      <c r="K677">
        <v>156</v>
      </c>
      <c r="L677">
        <v>455</v>
      </c>
      <c r="M677">
        <v>504</v>
      </c>
      <c r="N677">
        <v>632</v>
      </c>
      <c r="O677">
        <v>695</v>
      </c>
      <c r="P677">
        <v>0</v>
      </c>
      <c r="Q677">
        <v>0</v>
      </c>
      <c r="R677">
        <v>0</v>
      </c>
      <c r="S677">
        <v>0</v>
      </c>
    </row>
    <row r="678" spans="1:19" x14ac:dyDescent="0.25">
      <c r="A678" t="s">
        <v>1226</v>
      </c>
      <c r="B678" t="str">
        <f>IF(ISERROR(VLOOKUP(Table7[[#This Row],[APPL_ID]],IO_Pre_14[APP_ID],1,FALSE)),"","Y")</f>
        <v>Y</v>
      </c>
      <c r="C678" s="58" t="str">
        <f>IF(ISERROR(VLOOKUP(Table7[[#This Row],[APPL_ID]],Sheet1!$C$2:$C$9,1,FALSE)),"","Y")</f>
        <v/>
      </c>
      <c r="D678" s="58" t="str">
        <f>IF(COUNTA(#REF!)&gt;0,"","Y")</f>
        <v/>
      </c>
      <c r="E678" t="s">
        <v>1531</v>
      </c>
      <c r="F678" t="s">
        <v>1532</v>
      </c>
      <c r="G678" t="s">
        <v>1062</v>
      </c>
    </row>
    <row r="679" spans="1:19" x14ac:dyDescent="0.25">
      <c r="A679" t="s">
        <v>855</v>
      </c>
      <c r="B679" t="str">
        <f>IF(ISERROR(VLOOKUP(Table7[[#This Row],[APPL_ID]],IO_Pre_14[APP_ID],1,FALSE)),"","Y")</f>
        <v>Y</v>
      </c>
      <c r="C679" s="58" t="str">
        <f>IF(ISERROR(VLOOKUP(Table7[[#This Row],[APPL_ID]],Sheet1!$C$2:$C$9,1,FALSE)),"","Y")</f>
        <v/>
      </c>
      <c r="D679" s="58" t="str">
        <f>IF(COUNTA(#REF!)&gt;0,"","Y")</f>
        <v/>
      </c>
      <c r="E679" t="s">
        <v>1531</v>
      </c>
      <c r="F679" t="s">
        <v>1533</v>
      </c>
      <c r="G679" t="s">
        <v>845</v>
      </c>
      <c r="H679">
        <v>0</v>
      </c>
      <c r="I679">
        <v>0</v>
      </c>
      <c r="J679">
        <v>94</v>
      </c>
      <c r="K679">
        <v>156</v>
      </c>
      <c r="L679">
        <v>455</v>
      </c>
      <c r="M679">
        <v>504</v>
      </c>
      <c r="N679">
        <v>632</v>
      </c>
      <c r="O679">
        <v>695</v>
      </c>
      <c r="P679">
        <v>0</v>
      </c>
      <c r="Q679">
        <v>0</v>
      </c>
      <c r="R679">
        <v>0</v>
      </c>
      <c r="S679">
        <v>0</v>
      </c>
    </row>
    <row r="680" spans="1:19" x14ac:dyDescent="0.25">
      <c r="A680" t="s">
        <v>1252</v>
      </c>
      <c r="B680" t="str">
        <f>IF(ISERROR(VLOOKUP(Table7[[#This Row],[APPL_ID]],IO_Pre_14[APP_ID],1,FALSE)),"","Y")</f>
        <v>Y</v>
      </c>
      <c r="C680" s="58" t="str">
        <f>IF(ISERROR(VLOOKUP(Table7[[#This Row],[APPL_ID]],Sheet1!$C$2:$C$9,1,FALSE)),"","Y")</f>
        <v/>
      </c>
      <c r="D680" s="58" t="str">
        <f>IF(COUNTA(#REF!)&gt;0,"","Y")</f>
        <v/>
      </c>
      <c r="E680" t="s">
        <v>1531</v>
      </c>
      <c r="F680" t="s">
        <v>1533</v>
      </c>
      <c r="G680" t="s">
        <v>1253</v>
      </c>
      <c r="H680">
        <v>0</v>
      </c>
      <c r="I680">
        <v>0</v>
      </c>
      <c r="J680">
        <v>0</v>
      </c>
      <c r="K680">
        <v>0</v>
      </c>
      <c r="L680">
        <v>134.30000000000001</v>
      </c>
      <c r="M680">
        <v>124</v>
      </c>
      <c r="N680">
        <v>226.6</v>
      </c>
      <c r="O680">
        <v>188.64</v>
      </c>
      <c r="P680">
        <v>0</v>
      </c>
      <c r="Q680">
        <v>0</v>
      </c>
      <c r="R680">
        <v>0</v>
      </c>
      <c r="S680">
        <v>0</v>
      </c>
    </row>
    <row r="681" spans="1:19" x14ac:dyDescent="0.25">
      <c r="A681" t="s">
        <v>1231</v>
      </c>
      <c r="B681" t="str">
        <f>IF(ISERROR(VLOOKUP(Table7[[#This Row],[APPL_ID]],IO_Pre_14[APP_ID],1,FALSE)),"","Y")</f>
        <v>Y</v>
      </c>
      <c r="C681" s="58" t="str">
        <f>IF(ISERROR(VLOOKUP(Table7[[#This Row],[APPL_ID]],Sheet1!$C$2:$C$9,1,FALSE)),"","Y")</f>
        <v/>
      </c>
      <c r="D681" s="58" t="str">
        <f>IF(COUNTA(#REF!)&gt;0,"","Y")</f>
        <v/>
      </c>
      <c r="E681" t="s">
        <v>1531</v>
      </c>
      <c r="F681" t="s">
        <v>1532</v>
      </c>
      <c r="G681" t="s">
        <v>1062</v>
      </c>
    </row>
    <row r="682" spans="1:19" x14ac:dyDescent="0.25">
      <c r="A682" t="s">
        <v>1236</v>
      </c>
      <c r="B682" t="str">
        <f>IF(ISERROR(VLOOKUP(Table7[[#This Row],[APPL_ID]],IO_Pre_14[APP_ID],1,FALSE)),"","Y")</f>
        <v>Y</v>
      </c>
      <c r="C682" s="58" t="str">
        <f>IF(ISERROR(VLOOKUP(Table7[[#This Row],[APPL_ID]],Sheet1!$C$2:$C$9,1,FALSE)),"","Y")</f>
        <v/>
      </c>
      <c r="D682" s="58" t="str">
        <f>IF(COUNTA(#REF!)&gt;0,"","Y")</f>
        <v/>
      </c>
      <c r="E682" t="s">
        <v>1531</v>
      </c>
      <c r="F682" t="s">
        <v>1532</v>
      </c>
      <c r="G682" t="s">
        <v>1062</v>
      </c>
    </row>
    <row r="683" spans="1:19" x14ac:dyDescent="0.25">
      <c r="A683" t="s">
        <v>269</v>
      </c>
      <c r="B683" t="str">
        <f>IF(ISERROR(VLOOKUP(Table7[[#This Row],[APPL_ID]],IO_Pre_14[APP_ID],1,FALSE)),"","Y")</f>
        <v>Y</v>
      </c>
      <c r="C683" s="58" t="str">
        <f>IF(ISERROR(VLOOKUP(Table7[[#This Row],[APPL_ID]],Sheet1!$C$2:$C$9,1,FALSE)),"","Y")</f>
        <v/>
      </c>
      <c r="D683" s="58" t="str">
        <f>IF(COUNTA(#REF!)&gt;0,"","Y")</f>
        <v/>
      </c>
      <c r="E683" t="s">
        <v>1531</v>
      </c>
      <c r="F683" t="s">
        <v>1532</v>
      </c>
      <c r="G683" t="s">
        <v>270</v>
      </c>
      <c r="H683">
        <v>0</v>
      </c>
      <c r="I683">
        <v>0</v>
      </c>
      <c r="J683">
        <v>0</v>
      </c>
      <c r="K683">
        <v>44.03</v>
      </c>
      <c r="L683">
        <v>29.47</v>
      </c>
      <c r="M683">
        <v>0</v>
      </c>
      <c r="N683">
        <v>35.549999999999997</v>
      </c>
      <c r="O683">
        <v>32.64</v>
      </c>
      <c r="P683">
        <v>0</v>
      </c>
      <c r="Q683">
        <v>0</v>
      </c>
      <c r="R683">
        <v>0</v>
      </c>
      <c r="S683">
        <v>0</v>
      </c>
    </row>
    <row r="684" spans="1:19" x14ac:dyDescent="0.25">
      <c r="A684" t="s">
        <v>1448</v>
      </c>
      <c r="B684" t="str">
        <f>IF(ISERROR(VLOOKUP(Table7[[#This Row],[APPL_ID]],IO_Pre_14[APP_ID],1,FALSE)),"","Y")</f>
        <v>Y</v>
      </c>
      <c r="C684" s="58" t="str">
        <f>IF(ISERROR(VLOOKUP(Table7[[#This Row],[APPL_ID]],Sheet1!$C$2:$C$9,1,FALSE)),"","Y")</f>
        <v/>
      </c>
      <c r="D684" s="58" t="str">
        <f>IF(COUNTA(#REF!)&gt;0,"","Y")</f>
        <v/>
      </c>
      <c r="E684" t="s">
        <v>1531</v>
      </c>
      <c r="F684" t="s">
        <v>1533</v>
      </c>
      <c r="G684" t="s">
        <v>1446</v>
      </c>
      <c r="H684">
        <v>0</v>
      </c>
      <c r="I684">
        <v>0</v>
      </c>
      <c r="J684">
        <v>0</v>
      </c>
      <c r="K684">
        <v>0</v>
      </c>
      <c r="L684">
        <v>28</v>
      </c>
      <c r="M684">
        <v>71.94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</row>
    <row r="685" spans="1:19" x14ac:dyDescent="0.25">
      <c r="A685" t="s">
        <v>530</v>
      </c>
      <c r="B685" t="str">
        <f>IF(ISERROR(VLOOKUP(Table7[[#This Row],[APPL_ID]],IO_Pre_14[APP_ID],1,FALSE)),"","Y")</f>
        <v>Y</v>
      </c>
      <c r="C685" s="58" t="str">
        <f>IF(ISERROR(VLOOKUP(Table7[[#This Row],[APPL_ID]],Sheet1!$C$2:$C$9,1,FALSE)),"","Y")</f>
        <v/>
      </c>
      <c r="D685" s="58" t="str">
        <f>IF(COUNTA(#REF!)&gt;0,"","Y")</f>
        <v/>
      </c>
      <c r="E685" t="s">
        <v>1531</v>
      </c>
      <c r="F685" t="s">
        <v>1533</v>
      </c>
      <c r="G685" t="s">
        <v>531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</row>
    <row r="686" spans="1:19" x14ac:dyDescent="0.25">
      <c r="A686" t="s">
        <v>1101</v>
      </c>
      <c r="B686" t="str">
        <f>IF(ISERROR(VLOOKUP(Table7[[#This Row],[APPL_ID]],IO_Pre_14[APP_ID],1,FALSE)),"","Y")</f>
        <v>Y</v>
      </c>
      <c r="C686" s="58" t="str">
        <f>IF(ISERROR(VLOOKUP(Table7[[#This Row],[APPL_ID]],Sheet1!$C$2:$C$9,1,FALSE)),"","Y")</f>
        <v/>
      </c>
      <c r="D686" s="58" t="str">
        <f>IF(COUNTA(#REF!)&gt;0,"","Y")</f>
        <v/>
      </c>
      <c r="E686" t="s">
        <v>1531</v>
      </c>
      <c r="F686" t="s">
        <v>1532</v>
      </c>
      <c r="G686" t="s">
        <v>1102</v>
      </c>
      <c r="H686">
        <v>0</v>
      </c>
      <c r="I686">
        <v>0</v>
      </c>
      <c r="J686">
        <v>0</v>
      </c>
      <c r="K686">
        <v>99.96</v>
      </c>
      <c r="L686">
        <v>66.83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</row>
    <row r="687" spans="1:19" x14ac:dyDescent="0.25">
      <c r="A687" t="s">
        <v>885</v>
      </c>
      <c r="B687" t="str">
        <f>IF(ISERROR(VLOOKUP(Table7[[#This Row],[APPL_ID]],IO_Pre_14[APP_ID],1,FALSE)),"","Y")</f>
        <v>Y</v>
      </c>
      <c r="C687" s="58" t="str">
        <f>IF(ISERROR(VLOOKUP(Table7[[#This Row],[APPL_ID]],Sheet1!$C$2:$C$9,1,FALSE)),"","Y")</f>
        <v/>
      </c>
      <c r="D687" s="58" t="str">
        <f>IF(COUNTA(#REF!)&gt;0,"","Y")</f>
        <v/>
      </c>
      <c r="E687" t="s">
        <v>1531</v>
      </c>
      <c r="F687" t="s">
        <v>1533</v>
      </c>
      <c r="G687" t="s">
        <v>882</v>
      </c>
      <c r="H687">
        <v>0</v>
      </c>
      <c r="I687">
        <v>0</v>
      </c>
      <c r="J687">
        <v>26.53</v>
      </c>
      <c r="K687">
        <v>30.76</v>
      </c>
      <c r="L687">
        <v>76.16</v>
      </c>
      <c r="M687">
        <v>155.29</v>
      </c>
      <c r="N687">
        <v>161.55000000000001</v>
      </c>
      <c r="O687">
        <v>0</v>
      </c>
      <c r="P687">
        <v>0</v>
      </c>
      <c r="Q687">
        <v>0</v>
      </c>
      <c r="R687">
        <v>0</v>
      </c>
      <c r="S687">
        <v>0</v>
      </c>
    </row>
    <row r="688" spans="1:19" x14ac:dyDescent="0.25">
      <c r="A688" t="s">
        <v>441</v>
      </c>
      <c r="B688" t="str">
        <f>IF(ISERROR(VLOOKUP(Table7[[#This Row],[APPL_ID]],IO_Pre_14[APP_ID],1,FALSE)),"","Y")</f>
        <v>Y</v>
      </c>
      <c r="C688" s="58" t="str">
        <f>IF(ISERROR(VLOOKUP(Table7[[#This Row],[APPL_ID]],Sheet1!$C$2:$C$9,1,FALSE)),"","Y")</f>
        <v/>
      </c>
      <c r="D688" s="58" t="str">
        <f>IF(COUNTA(#REF!)&gt;0,"","Y")</f>
        <v/>
      </c>
      <c r="E688" t="s">
        <v>1531</v>
      </c>
      <c r="F688" t="s">
        <v>1533</v>
      </c>
      <c r="G688" t="s">
        <v>440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</row>
    <row r="689" spans="1:19" x14ac:dyDescent="0.25">
      <c r="A689" t="s">
        <v>1232</v>
      </c>
      <c r="B689" t="str">
        <f>IF(ISERROR(VLOOKUP(Table7[[#This Row],[APPL_ID]],IO_Pre_14[APP_ID],1,FALSE)),"","Y")</f>
        <v>Y</v>
      </c>
      <c r="C689" s="58" t="str">
        <f>IF(ISERROR(VLOOKUP(Table7[[#This Row],[APPL_ID]],Sheet1!$C$2:$C$9,1,FALSE)),"","Y")</f>
        <v/>
      </c>
      <c r="D689" s="58" t="str">
        <f>IF(COUNTA(#REF!)&gt;0,"","Y")</f>
        <v/>
      </c>
      <c r="E689" t="s">
        <v>1531</v>
      </c>
      <c r="F689" t="s">
        <v>1533</v>
      </c>
      <c r="G689" t="s">
        <v>1233</v>
      </c>
      <c r="H689">
        <v>0</v>
      </c>
      <c r="I689">
        <v>0</v>
      </c>
      <c r="J689">
        <v>21.4</v>
      </c>
      <c r="K689">
        <v>0</v>
      </c>
      <c r="L689">
        <v>0</v>
      </c>
      <c r="M689">
        <v>140.44</v>
      </c>
      <c r="N689">
        <v>13.27</v>
      </c>
      <c r="O689">
        <v>91.55</v>
      </c>
      <c r="P689">
        <v>0</v>
      </c>
      <c r="Q689">
        <v>0</v>
      </c>
      <c r="R689">
        <v>0</v>
      </c>
      <c r="S689">
        <v>0</v>
      </c>
    </row>
    <row r="690" spans="1:19" x14ac:dyDescent="0.25">
      <c r="A690" t="s">
        <v>883</v>
      </c>
      <c r="B690" t="str">
        <f>IF(ISERROR(VLOOKUP(Table7[[#This Row],[APPL_ID]],IO_Pre_14[APP_ID],1,FALSE)),"","Y")</f>
        <v>Y</v>
      </c>
      <c r="C690" s="58" t="str">
        <f>IF(ISERROR(VLOOKUP(Table7[[#This Row],[APPL_ID]],Sheet1!$C$2:$C$9,1,FALSE)),"","Y")</f>
        <v/>
      </c>
      <c r="D690" s="58" t="str">
        <f>IF(COUNTA(#REF!)&gt;0,"","Y")</f>
        <v/>
      </c>
      <c r="E690" t="s">
        <v>1531</v>
      </c>
      <c r="F690" t="s">
        <v>1533</v>
      </c>
      <c r="G690" t="s">
        <v>882</v>
      </c>
      <c r="H690">
        <v>0</v>
      </c>
      <c r="I690">
        <v>0</v>
      </c>
      <c r="J690">
        <v>21.41</v>
      </c>
      <c r="K690">
        <v>24.84</v>
      </c>
      <c r="L690">
        <v>61.49</v>
      </c>
      <c r="M690">
        <v>125.36</v>
      </c>
      <c r="N690">
        <v>130.41999999999999</v>
      </c>
      <c r="O690">
        <v>0</v>
      </c>
      <c r="P690">
        <v>0</v>
      </c>
      <c r="Q690">
        <v>0</v>
      </c>
      <c r="R690">
        <v>0</v>
      </c>
      <c r="S690">
        <v>0</v>
      </c>
    </row>
    <row r="691" spans="1:19" x14ac:dyDescent="0.25">
      <c r="A691" t="s">
        <v>302</v>
      </c>
      <c r="B691" t="str">
        <f>IF(ISERROR(VLOOKUP(Table7[[#This Row],[APPL_ID]],IO_Pre_14[APP_ID],1,FALSE)),"","Y")</f>
        <v>Y</v>
      </c>
      <c r="C691" s="58" t="str">
        <f>IF(ISERROR(VLOOKUP(Table7[[#This Row],[APPL_ID]],Sheet1!$C$2:$C$9,1,FALSE)),"","Y")</f>
        <v/>
      </c>
      <c r="D691" s="58" t="str">
        <f>IF(COUNTA(#REF!)&gt;0,"","Y")</f>
        <v/>
      </c>
      <c r="E691" t="s">
        <v>1531</v>
      </c>
      <c r="F691" t="s">
        <v>1532</v>
      </c>
      <c r="G691" t="s">
        <v>299</v>
      </c>
      <c r="H691">
        <v>0</v>
      </c>
      <c r="I691">
        <v>43.28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</row>
    <row r="692" spans="1:19" x14ac:dyDescent="0.25">
      <c r="A692" t="s">
        <v>298</v>
      </c>
      <c r="B692" t="str">
        <f>IF(ISERROR(VLOOKUP(Table7[[#This Row],[APPL_ID]],IO_Pre_14[APP_ID],1,FALSE)),"","Y")</f>
        <v>Y</v>
      </c>
      <c r="C692" s="58" t="str">
        <f>IF(ISERROR(VLOOKUP(Table7[[#This Row],[APPL_ID]],Sheet1!$C$2:$C$9,1,FALSE)),"","Y")</f>
        <v/>
      </c>
      <c r="D692" s="58" t="str">
        <f>IF(COUNTA(#REF!)&gt;0,"","Y")</f>
        <v/>
      </c>
      <c r="E692" t="s">
        <v>1531</v>
      </c>
      <c r="F692" t="s">
        <v>1532</v>
      </c>
      <c r="G692" t="s">
        <v>299</v>
      </c>
      <c r="H692">
        <v>0</v>
      </c>
      <c r="I692">
        <v>54.19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</row>
    <row r="693" spans="1:19" x14ac:dyDescent="0.25">
      <c r="A693" t="s">
        <v>828</v>
      </c>
      <c r="B693" t="str">
        <f>IF(ISERROR(VLOOKUP(Table7[[#This Row],[APPL_ID]],IO_Pre_14[APP_ID],1,FALSE)),"","Y")</f>
        <v>Y</v>
      </c>
      <c r="C693" s="58" t="str">
        <f>IF(ISERROR(VLOOKUP(Table7[[#This Row],[APPL_ID]],Sheet1!$C$2:$C$9,1,FALSE)),"","Y")</f>
        <v/>
      </c>
      <c r="D693" s="58" t="str">
        <f>IF(COUNTA(#REF!)&gt;0,"","Y")</f>
        <v/>
      </c>
      <c r="E693" t="s">
        <v>1531</v>
      </c>
      <c r="F693" t="s">
        <v>1532</v>
      </c>
      <c r="G693" t="s">
        <v>829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</row>
    <row r="694" spans="1:19" x14ac:dyDescent="0.25">
      <c r="A694" t="s">
        <v>767</v>
      </c>
      <c r="B694" t="str">
        <f>IF(ISERROR(VLOOKUP(Table7[[#This Row],[APPL_ID]],IO_Pre_14[APP_ID],1,FALSE)),"","Y")</f>
        <v>Y</v>
      </c>
      <c r="C694" s="58" t="str">
        <f>IF(ISERROR(VLOOKUP(Table7[[#This Row],[APPL_ID]],Sheet1!$C$2:$C$9,1,FALSE)),"","Y")</f>
        <v/>
      </c>
      <c r="D694" s="58" t="str">
        <f>IF(COUNTA(#REF!)&gt;0,"","Y")</f>
        <v/>
      </c>
      <c r="E694" t="s">
        <v>1531</v>
      </c>
      <c r="F694" t="s">
        <v>1532</v>
      </c>
      <c r="G694" t="s">
        <v>768</v>
      </c>
      <c r="H694">
        <v>0</v>
      </c>
      <c r="I694">
        <v>0</v>
      </c>
      <c r="J694">
        <v>0</v>
      </c>
      <c r="K694">
        <v>9</v>
      </c>
      <c r="L694">
        <v>52</v>
      </c>
      <c r="M694">
        <v>25</v>
      </c>
      <c r="N694">
        <v>25</v>
      </c>
      <c r="O694">
        <v>25</v>
      </c>
      <c r="P694">
        <v>0</v>
      </c>
      <c r="Q694">
        <v>0</v>
      </c>
      <c r="R694">
        <v>0</v>
      </c>
      <c r="S694">
        <v>0</v>
      </c>
    </row>
    <row r="695" spans="1:19" x14ac:dyDescent="0.25">
      <c r="A695" t="s">
        <v>847</v>
      </c>
      <c r="B695" t="str">
        <f>IF(ISERROR(VLOOKUP(Table7[[#This Row],[APPL_ID]],IO_Pre_14[APP_ID],1,FALSE)),"","Y")</f>
        <v>Y</v>
      </c>
      <c r="C695" s="58" t="str">
        <f>IF(ISERROR(VLOOKUP(Table7[[#This Row],[APPL_ID]],Sheet1!$C$2:$C$9,1,FALSE)),"","Y")</f>
        <v/>
      </c>
      <c r="D695" s="58" t="str">
        <f>IF(COUNTA(#REF!)&gt;0,"","Y")</f>
        <v/>
      </c>
      <c r="E695" t="s">
        <v>1531</v>
      </c>
      <c r="F695" t="s">
        <v>1533</v>
      </c>
      <c r="G695" t="s">
        <v>848</v>
      </c>
      <c r="H695">
        <v>0</v>
      </c>
      <c r="I695">
        <v>0</v>
      </c>
      <c r="J695">
        <v>0</v>
      </c>
      <c r="K695">
        <v>11.94</v>
      </c>
      <c r="L695">
        <v>47.8</v>
      </c>
      <c r="M695">
        <v>47.8</v>
      </c>
      <c r="N695">
        <v>47.8</v>
      </c>
      <c r="O695">
        <v>38.700000000000003</v>
      </c>
      <c r="P695">
        <v>0</v>
      </c>
      <c r="Q695">
        <v>0</v>
      </c>
      <c r="R695">
        <v>0</v>
      </c>
      <c r="S695">
        <v>0</v>
      </c>
    </row>
    <row r="696" spans="1:19" x14ac:dyDescent="0.25">
      <c r="A696" t="s">
        <v>1363</v>
      </c>
      <c r="B696" t="str">
        <f>IF(ISERROR(VLOOKUP(Table7[[#This Row],[APPL_ID]],IO_Pre_14[APP_ID],1,FALSE)),"","Y")</f>
        <v>Y</v>
      </c>
      <c r="C696" s="58" t="str">
        <f>IF(ISERROR(VLOOKUP(Table7[[#This Row],[APPL_ID]],Sheet1!$C$2:$C$9,1,FALSE)),"","Y")</f>
        <v/>
      </c>
      <c r="D696" s="58" t="str">
        <f>IF(COUNTA(#REF!)&gt;0,"","Y")</f>
        <v/>
      </c>
      <c r="E696" t="s">
        <v>1531</v>
      </c>
      <c r="F696" t="s">
        <v>1532</v>
      </c>
      <c r="G696" t="s">
        <v>324</v>
      </c>
      <c r="H696">
        <v>19.03</v>
      </c>
      <c r="I696">
        <v>14.99</v>
      </c>
      <c r="J696">
        <v>35.020000000000003</v>
      </c>
      <c r="K696">
        <v>33.020000000000003</v>
      </c>
      <c r="L696">
        <v>59.4</v>
      </c>
      <c r="M696">
        <v>89.72</v>
      </c>
      <c r="N696">
        <v>85.3</v>
      </c>
      <c r="O696">
        <v>32.43</v>
      </c>
      <c r="P696">
        <v>0</v>
      </c>
      <c r="Q696">
        <v>0</v>
      </c>
      <c r="R696">
        <v>0</v>
      </c>
      <c r="S696">
        <v>0</v>
      </c>
    </row>
    <row r="697" spans="1:19" x14ac:dyDescent="0.25">
      <c r="A697" t="s">
        <v>1364</v>
      </c>
      <c r="B697" t="str">
        <f>IF(ISERROR(VLOOKUP(Table7[[#This Row],[APPL_ID]],IO_Pre_14[APP_ID],1,FALSE)),"","Y")</f>
        <v>Y</v>
      </c>
      <c r="C697" s="58" t="str">
        <f>IF(ISERROR(VLOOKUP(Table7[[#This Row],[APPL_ID]],Sheet1!$C$2:$C$9,1,FALSE)),"","Y")</f>
        <v/>
      </c>
      <c r="D697" s="58" t="str">
        <f>IF(COUNTA(#REF!)&gt;0,"","Y")</f>
        <v/>
      </c>
      <c r="E697" t="s">
        <v>1531</v>
      </c>
      <c r="F697" t="s">
        <v>1532</v>
      </c>
      <c r="G697" t="s">
        <v>324</v>
      </c>
      <c r="H697">
        <v>19.03</v>
      </c>
      <c r="I697">
        <v>14.99</v>
      </c>
      <c r="J697">
        <v>35.020000000000003</v>
      </c>
      <c r="K697">
        <v>33.32</v>
      </c>
      <c r="L697">
        <v>59.4</v>
      </c>
      <c r="M697">
        <v>89.72</v>
      </c>
      <c r="N697">
        <v>85.3</v>
      </c>
      <c r="O697">
        <v>32.43</v>
      </c>
      <c r="P697">
        <v>0</v>
      </c>
      <c r="Q697">
        <v>0</v>
      </c>
      <c r="R697">
        <v>0</v>
      </c>
      <c r="S697">
        <v>0</v>
      </c>
    </row>
    <row r="698" spans="1:19" x14ac:dyDescent="0.25">
      <c r="A698" t="s">
        <v>1362</v>
      </c>
      <c r="B698" t="str">
        <f>IF(ISERROR(VLOOKUP(Table7[[#This Row],[APPL_ID]],IO_Pre_14[APP_ID],1,FALSE)),"","Y")</f>
        <v>Y</v>
      </c>
      <c r="C698" s="58" t="str">
        <f>IF(ISERROR(VLOOKUP(Table7[[#This Row],[APPL_ID]],Sheet1!$C$2:$C$9,1,FALSE)),"","Y")</f>
        <v/>
      </c>
      <c r="D698" s="58" t="str">
        <f>IF(COUNTA(#REF!)&gt;0,"","Y")</f>
        <v/>
      </c>
      <c r="E698" t="s">
        <v>1531</v>
      </c>
      <c r="F698" t="s">
        <v>1532</v>
      </c>
      <c r="G698" t="s">
        <v>1208</v>
      </c>
      <c r="H698">
        <v>32.299999999999997</v>
      </c>
      <c r="I698">
        <v>21.04</v>
      </c>
      <c r="J698">
        <v>48.34</v>
      </c>
      <c r="K698">
        <v>25.68</v>
      </c>
      <c r="L698">
        <v>46.35</v>
      </c>
      <c r="M698">
        <v>103.23</v>
      </c>
      <c r="N698">
        <v>113.71</v>
      </c>
      <c r="O698">
        <v>75.63</v>
      </c>
      <c r="P698">
        <v>0</v>
      </c>
      <c r="Q698">
        <v>0</v>
      </c>
      <c r="R698">
        <v>0</v>
      </c>
      <c r="S698">
        <v>0</v>
      </c>
    </row>
    <row r="699" spans="1:19" x14ac:dyDescent="0.25">
      <c r="A699" t="s">
        <v>1361</v>
      </c>
      <c r="B699" t="str">
        <f>IF(ISERROR(VLOOKUP(Table7[[#This Row],[APPL_ID]],IO_Pre_14[APP_ID],1,FALSE)),"","Y")</f>
        <v>Y</v>
      </c>
      <c r="C699" s="58" t="str">
        <f>IF(ISERROR(VLOOKUP(Table7[[#This Row],[APPL_ID]],Sheet1!$C$2:$C$9,1,FALSE)),"","Y")</f>
        <v/>
      </c>
      <c r="D699" s="58" t="str">
        <f>IF(COUNTA(#REF!)&gt;0,"","Y")</f>
        <v/>
      </c>
      <c r="E699" t="s">
        <v>1531</v>
      </c>
      <c r="F699" t="s">
        <v>1532</v>
      </c>
      <c r="G699" t="s">
        <v>1208</v>
      </c>
      <c r="H699">
        <v>32.299999999999997</v>
      </c>
      <c r="I699">
        <v>21.04</v>
      </c>
      <c r="J699">
        <v>48.34</v>
      </c>
      <c r="K699">
        <v>25.68</v>
      </c>
      <c r="L699">
        <v>46.35</v>
      </c>
      <c r="M699">
        <v>103.23</v>
      </c>
      <c r="N699">
        <v>113.71</v>
      </c>
      <c r="O699">
        <v>75.63</v>
      </c>
      <c r="P699">
        <v>0</v>
      </c>
      <c r="Q699">
        <v>0</v>
      </c>
      <c r="R699">
        <v>0</v>
      </c>
      <c r="S699">
        <v>0</v>
      </c>
    </row>
    <row r="700" spans="1:19" x14ac:dyDescent="0.25">
      <c r="A700" t="s">
        <v>841</v>
      </c>
      <c r="B700" t="str">
        <f>IF(ISERROR(VLOOKUP(Table7[[#This Row],[APPL_ID]],IO_Pre_14[APP_ID],1,FALSE)),"","Y")</f>
        <v>Y</v>
      </c>
      <c r="C700" s="58" t="str">
        <f>IF(ISERROR(VLOOKUP(Table7[[#This Row],[APPL_ID]],Sheet1!$C$2:$C$9,1,FALSE)),"","Y")</f>
        <v/>
      </c>
      <c r="D700" s="58" t="str">
        <f>IF(COUNTA(#REF!)&gt;0,"","Y")</f>
        <v/>
      </c>
      <c r="E700" t="s">
        <v>1531</v>
      </c>
      <c r="F700" t="s">
        <v>1532</v>
      </c>
      <c r="G700" t="s">
        <v>842</v>
      </c>
      <c r="H700">
        <v>0</v>
      </c>
      <c r="I700">
        <v>0</v>
      </c>
      <c r="J700">
        <v>11.15</v>
      </c>
      <c r="K700">
        <v>106.48099999999999</v>
      </c>
      <c r="L700">
        <v>84.644999999999996</v>
      </c>
      <c r="M700">
        <v>69.965000000000003</v>
      </c>
      <c r="N700">
        <v>69.849999999999994</v>
      </c>
      <c r="O700">
        <v>60.05</v>
      </c>
      <c r="P700">
        <v>0</v>
      </c>
      <c r="Q700">
        <v>0</v>
      </c>
      <c r="R700">
        <v>0</v>
      </c>
      <c r="S700">
        <v>0</v>
      </c>
    </row>
    <row r="701" spans="1:19" x14ac:dyDescent="0.25">
      <c r="A701" t="s">
        <v>817</v>
      </c>
      <c r="B701" t="str">
        <f>IF(ISERROR(VLOOKUP(Table7[[#This Row],[APPL_ID]],IO_Pre_14[APP_ID],1,FALSE)),"","Y")</f>
        <v>Y</v>
      </c>
      <c r="C701" s="58" t="str">
        <f>IF(ISERROR(VLOOKUP(Table7[[#This Row],[APPL_ID]],Sheet1!$C$2:$C$9,1,FALSE)),"","Y")</f>
        <v/>
      </c>
      <c r="D701" s="58" t="str">
        <f>IF(COUNTA(#REF!)&gt;0,"","Y")</f>
        <v/>
      </c>
      <c r="E701" t="s">
        <v>1531</v>
      </c>
      <c r="F701" t="s">
        <v>1532</v>
      </c>
      <c r="G701" t="s">
        <v>818</v>
      </c>
      <c r="H701">
        <v>0</v>
      </c>
      <c r="I701">
        <v>0</v>
      </c>
      <c r="J701">
        <v>0</v>
      </c>
      <c r="K701">
        <v>18.18</v>
      </c>
      <c r="L701">
        <v>69.34</v>
      </c>
      <c r="M701">
        <v>155.41</v>
      </c>
      <c r="N701">
        <v>133.78</v>
      </c>
      <c r="O701">
        <v>25.78</v>
      </c>
      <c r="P701">
        <v>0</v>
      </c>
      <c r="Q701">
        <v>0</v>
      </c>
      <c r="R701">
        <v>0</v>
      </c>
      <c r="S701">
        <v>0</v>
      </c>
    </row>
    <row r="702" spans="1:19" x14ac:dyDescent="0.25">
      <c r="A702" t="s">
        <v>1389</v>
      </c>
      <c r="B702" t="str">
        <f>IF(ISERROR(VLOOKUP(Table7[[#This Row],[APPL_ID]],IO_Pre_14[APP_ID],1,FALSE)),"","Y")</f>
        <v>Y</v>
      </c>
      <c r="C702" s="58" t="str">
        <f>IF(ISERROR(VLOOKUP(Table7[[#This Row],[APPL_ID]],Sheet1!$C$2:$C$9,1,FALSE)),"","Y")</f>
        <v/>
      </c>
      <c r="D702" s="58" t="str">
        <f>IF(COUNTA(#REF!)&gt;0,"","Y")</f>
        <v/>
      </c>
      <c r="E702" t="s">
        <v>1531</v>
      </c>
      <c r="F702" t="s">
        <v>1532</v>
      </c>
      <c r="G702" t="s">
        <v>1390</v>
      </c>
    </row>
    <row r="703" spans="1:19" x14ac:dyDescent="0.25">
      <c r="A703" t="s">
        <v>1385</v>
      </c>
      <c r="B703" t="str">
        <f>IF(ISERROR(VLOOKUP(Table7[[#This Row],[APPL_ID]],IO_Pre_14[APP_ID],1,FALSE)),"","Y")</f>
        <v>Y</v>
      </c>
      <c r="C703" s="58" t="str">
        <f>IF(ISERROR(VLOOKUP(Table7[[#This Row],[APPL_ID]],Sheet1!$C$2:$C$9,1,FALSE)),"","Y")</f>
        <v/>
      </c>
      <c r="D703" s="58" t="str">
        <f>IF(COUNTA(#REF!)&gt;0,"","Y")</f>
        <v/>
      </c>
      <c r="E703" t="s">
        <v>1531</v>
      </c>
      <c r="F703" t="s">
        <v>1532</v>
      </c>
      <c r="G703" t="s">
        <v>1386</v>
      </c>
    </row>
    <row r="704" spans="1:19" x14ac:dyDescent="0.25">
      <c r="A704" t="s">
        <v>1142</v>
      </c>
      <c r="B704" t="str">
        <f>IF(ISERROR(VLOOKUP(Table7[[#This Row],[APPL_ID]],IO_Pre_14[APP_ID],1,FALSE)),"","Y")</f>
        <v>Y</v>
      </c>
      <c r="C704" s="58" t="str">
        <f>IF(ISERROR(VLOOKUP(Table7[[#This Row],[APPL_ID]],Sheet1!$C$2:$C$9,1,FALSE)),"","Y")</f>
        <v/>
      </c>
      <c r="D704" s="58" t="str">
        <f>IF(COUNTA(#REF!)&gt;0,"","Y")</f>
        <v/>
      </c>
      <c r="E704" t="s">
        <v>1531</v>
      </c>
      <c r="F704" t="s">
        <v>1532</v>
      </c>
      <c r="G704" t="s">
        <v>660</v>
      </c>
      <c r="H704">
        <v>0</v>
      </c>
      <c r="I704">
        <v>50.28</v>
      </c>
      <c r="J704">
        <v>107.97</v>
      </c>
      <c r="K704">
        <v>125.363</v>
      </c>
      <c r="L704">
        <v>146.22300000000001</v>
      </c>
      <c r="M704">
        <v>119.34</v>
      </c>
      <c r="N704">
        <v>120.038</v>
      </c>
      <c r="O704">
        <v>104.861</v>
      </c>
      <c r="P704">
        <v>0</v>
      </c>
      <c r="Q704">
        <v>0</v>
      </c>
      <c r="R704">
        <v>0</v>
      </c>
      <c r="S704">
        <v>0</v>
      </c>
    </row>
    <row r="705" spans="1:19" x14ac:dyDescent="0.25">
      <c r="A705" t="s">
        <v>1433</v>
      </c>
      <c r="B705" t="str">
        <f>IF(ISERROR(VLOOKUP(Table7[[#This Row],[APPL_ID]],IO_Pre_14[APP_ID],1,FALSE)),"","Y")</f>
        <v>Y</v>
      </c>
      <c r="C705" s="58" t="str">
        <f>IF(ISERROR(VLOOKUP(Table7[[#This Row],[APPL_ID]],Sheet1!$C$2:$C$9,1,FALSE)),"","Y")</f>
        <v/>
      </c>
      <c r="D705" s="58" t="str">
        <f>IF(COUNTA(#REF!)&gt;0,"","Y")</f>
        <v/>
      </c>
      <c r="E705" t="s">
        <v>1531</v>
      </c>
      <c r="F705" t="s">
        <v>1532</v>
      </c>
      <c r="G705" t="s">
        <v>1434</v>
      </c>
      <c r="H705">
        <v>18.66</v>
      </c>
      <c r="I705">
        <v>19.43</v>
      </c>
      <c r="J705">
        <v>174.61</v>
      </c>
      <c r="K705">
        <v>186.11</v>
      </c>
      <c r="L705">
        <v>425.61</v>
      </c>
      <c r="M705">
        <v>606.51</v>
      </c>
      <c r="N705">
        <v>619.19000000000005</v>
      </c>
      <c r="O705">
        <v>500.43</v>
      </c>
      <c r="P705">
        <v>0</v>
      </c>
      <c r="Q705">
        <v>0</v>
      </c>
      <c r="R705">
        <v>0</v>
      </c>
      <c r="S705">
        <v>0</v>
      </c>
    </row>
    <row r="706" spans="1:19" x14ac:dyDescent="0.25">
      <c r="A706" t="s">
        <v>881</v>
      </c>
      <c r="B706" t="str">
        <f>IF(ISERROR(VLOOKUP(Table7[[#This Row],[APPL_ID]],IO_Pre_14[APP_ID],1,FALSE)),"","Y")</f>
        <v>Y</v>
      </c>
      <c r="C706" s="58" t="str">
        <f>IF(ISERROR(VLOOKUP(Table7[[#This Row],[APPL_ID]],Sheet1!$C$2:$C$9,1,FALSE)),"","Y")</f>
        <v/>
      </c>
      <c r="D706" s="58" t="str">
        <f>IF(COUNTA(#REF!)&gt;0,"","Y")</f>
        <v/>
      </c>
      <c r="E706" t="s">
        <v>1531</v>
      </c>
      <c r="F706" t="s">
        <v>1533</v>
      </c>
      <c r="G706" t="s">
        <v>882</v>
      </c>
      <c r="H706">
        <v>0</v>
      </c>
      <c r="I706">
        <v>0</v>
      </c>
      <c r="J706">
        <v>14.513999999999999</v>
      </c>
      <c r="K706">
        <v>24.2</v>
      </c>
      <c r="L706">
        <v>59.9</v>
      </c>
      <c r="M706">
        <v>122.12</v>
      </c>
      <c r="N706">
        <v>127.05</v>
      </c>
      <c r="O706">
        <v>0</v>
      </c>
      <c r="P706">
        <v>0</v>
      </c>
      <c r="Q706">
        <v>0</v>
      </c>
      <c r="R706">
        <v>0</v>
      </c>
      <c r="S706">
        <v>0</v>
      </c>
    </row>
    <row r="707" spans="1:19" x14ac:dyDescent="0.25">
      <c r="A707" t="s">
        <v>1014</v>
      </c>
      <c r="B707" t="str">
        <f>IF(ISERROR(VLOOKUP(Table7[[#This Row],[APPL_ID]],IO_Pre_14[APP_ID],1,FALSE)),"","Y")</f>
        <v>Y</v>
      </c>
      <c r="C707" s="58" t="str">
        <f>IF(ISERROR(VLOOKUP(Table7[[#This Row],[APPL_ID]],Sheet1!$C$2:$C$9,1,FALSE)),"","Y")</f>
        <v/>
      </c>
      <c r="D707" s="58" t="str">
        <f>IF(COUNTA(#REF!)&gt;0,"","Y")</f>
        <v/>
      </c>
      <c r="E707" t="s">
        <v>1531</v>
      </c>
      <c r="F707" t="s">
        <v>1532</v>
      </c>
      <c r="G707" t="s">
        <v>1009</v>
      </c>
      <c r="H707">
        <v>0</v>
      </c>
      <c r="I707">
        <v>0</v>
      </c>
      <c r="J707">
        <v>0</v>
      </c>
      <c r="K707">
        <v>0</v>
      </c>
      <c r="L707">
        <v>77.17</v>
      </c>
      <c r="M707">
        <v>345.42</v>
      </c>
      <c r="N707">
        <v>365.21</v>
      </c>
      <c r="O707">
        <v>195.28</v>
      </c>
      <c r="P707">
        <v>0</v>
      </c>
      <c r="Q707">
        <v>0</v>
      </c>
      <c r="R707">
        <v>0</v>
      </c>
      <c r="S707">
        <v>0</v>
      </c>
    </row>
    <row r="708" spans="1:19" x14ac:dyDescent="0.25">
      <c r="A708" t="s">
        <v>1051</v>
      </c>
      <c r="B708" t="str">
        <f>IF(ISERROR(VLOOKUP(Table7[[#This Row],[APPL_ID]],IO_Pre_14[APP_ID],1,FALSE)),"","Y")</f>
        <v>Y</v>
      </c>
      <c r="C708" s="58" t="str">
        <f>IF(ISERROR(VLOOKUP(Table7[[#This Row],[APPL_ID]],Sheet1!$C$2:$C$9,1,FALSE)),"","Y")</f>
        <v/>
      </c>
      <c r="D708" s="58" t="str">
        <f>IF(COUNTA(#REF!)&gt;0,"","Y")</f>
        <v/>
      </c>
      <c r="E708" t="s">
        <v>1531</v>
      </c>
      <c r="F708" t="s">
        <v>1533</v>
      </c>
      <c r="G708" t="s">
        <v>1052</v>
      </c>
      <c r="H708">
        <v>0</v>
      </c>
      <c r="I708">
        <v>0</v>
      </c>
      <c r="J708">
        <v>0</v>
      </c>
      <c r="K708">
        <v>1376.19</v>
      </c>
      <c r="L708">
        <v>1336.54</v>
      </c>
      <c r="M708">
        <v>1675.87</v>
      </c>
      <c r="N708">
        <v>1611.44</v>
      </c>
      <c r="O708">
        <v>1415.44</v>
      </c>
      <c r="P708">
        <v>0</v>
      </c>
      <c r="Q708">
        <v>0</v>
      </c>
      <c r="R708">
        <v>0</v>
      </c>
      <c r="S708">
        <v>0</v>
      </c>
    </row>
    <row r="709" spans="1:19" x14ac:dyDescent="0.25">
      <c r="A709" t="s">
        <v>833</v>
      </c>
      <c r="B709" t="str">
        <f>IF(ISERROR(VLOOKUP(Table7[[#This Row],[APPL_ID]],IO_Pre_14[APP_ID],1,FALSE)),"","Y")</f>
        <v>Y</v>
      </c>
      <c r="C709" s="58" t="str">
        <f>IF(ISERROR(VLOOKUP(Table7[[#This Row],[APPL_ID]],Sheet1!$C$2:$C$9,1,FALSE)),"","Y")</f>
        <v/>
      </c>
      <c r="D709" s="58" t="str">
        <f>IF(COUNTA(#REF!)&gt;0,"","Y")</f>
        <v/>
      </c>
      <c r="E709" t="s">
        <v>1531</v>
      </c>
      <c r="F709" t="s">
        <v>1532</v>
      </c>
      <c r="G709" t="s">
        <v>834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</row>
    <row r="710" spans="1:19" x14ac:dyDescent="0.25">
      <c r="A710" t="s">
        <v>597</v>
      </c>
      <c r="B710" t="str">
        <f>IF(ISERROR(VLOOKUP(Table7[[#This Row],[APPL_ID]],IO_Pre_14[APP_ID],1,FALSE)),"","Y")</f>
        <v>Y</v>
      </c>
      <c r="C710" s="58" t="str">
        <f>IF(ISERROR(VLOOKUP(Table7[[#This Row],[APPL_ID]],Sheet1!$C$2:$C$9,1,FALSE)),"","Y")</f>
        <v/>
      </c>
      <c r="D710" s="58" t="str">
        <f>IF(COUNTA(#REF!)&gt;0,"","Y")</f>
        <v/>
      </c>
      <c r="E710" t="s">
        <v>1531</v>
      </c>
      <c r="F710" t="s">
        <v>1532</v>
      </c>
      <c r="G710" t="s">
        <v>598</v>
      </c>
      <c r="H710">
        <v>0</v>
      </c>
      <c r="I710">
        <v>0</v>
      </c>
      <c r="J710">
        <v>7.7</v>
      </c>
      <c r="K710">
        <v>100.85</v>
      </c>
      <c r="L710">
        <v>117.63</v>
      </c>
      <c r="M710">
        <v>137.15</v>
      </c>
      <c r="N710">
        <v>137.94999999999999</v>
      </c>
      <c r="O710">
        <v>120.51</v>
      </c>
      <c r="P710">
        <v>0</v>
      </c>
      <c r="Q710">
        <v>0</v>
      </c>
      <c r="R710">
        <v>0</v>
      </c>
      <c r="S710">
        <v>0</v>
      </c>
    </row>
    <row r="711" spans="1:19" x14ac:dyDescent="0.25">
      <c r="A711" t="s">
        <v>1008</v>
      </c>
      <c r="B711" t="str">
        <f>IF(ISERROR(VLOOKUP(Table7[[#This Row],[APPL_ID]],IO_Pre_14[APP_ID],1,FALSE)),"","Y")</f>
        <v>Y</v>
      </c>
      <c r="C711" s="58" t="str">
        <f>IF(ISERROR(VLOOKUP(Table7[[#This Row],[APPL_ID]],Sheet1!$C$2:$C$9,1,FALSE)),"","Y")</f>
        <v/>
      </c>
      <c r="D711" s="58" t="str">
        <f>IF(COUNTA(#REF!)&gt;0,"","Y")</f>
        <v/>
      </c>
      <c r="E711" t="s">
        <v>1531</v>
      </c>
      <c r="F711" t="s">
        <v>1532</v>
      </c>
      <c r="G711" t="s">
        <v>1009</v>
      </c>
      <c r="H711">
        <v>0</v>
      </c>
      <c r="I711">
        <v>0</v>
      </c>
      <c r="J711">
        <v>0</v>
      </c>
      <c r="K711">
        <v>0</v>
      </c>
      <c r="L711">
        <v>51.52</v>
      </c>
      <c r="M711">
        <v>148.99</v>
      </c>
      <c r="N711">
        <v>139.62</v>
      </c>
      <c r="O711">
        <v>18.82</v>
      </c>
      <c r="P711">
        <v>0</v>
      </c>
      <c r="Q711">
        <v>0</v>
      </c>
      <c r="R711">
        <v>0</v>
      </c>
      <c r="S711">
        <v>0</v>
      </c>
    </row>
    <row r="712" spans="1:19" x14ac:dyDescent="0.25">
      <c r="A712" t="s">
        <v>599</v>
      </c>
      <c r="B712" t="str">
        <f>IF(ISERROR(VLOOKUP(Table7[[#This Row],[APPL_ID]],IO_Pre_14[APP_ID],1,FALSE)),"","Y")</f>
        <v>Y</v>
      </c>
      <c r="C712" s="58" t="str">
        <f>IF(ISERROR(VLOOKUP(Table7[[#This Row],[APPL_ID]],Sheet1!$C$2:$C$9,1,FALSE)),"","Y")</f>
        <v/>
      </c>
      <c r="D712" s="58" t="str">
        <f>IF(COUNTA(#REF!)&gt;0,"","Y")</f>
        <v/>
      </c>
      <c r="E712" t="s">
        <v>1531</v>
      </c>
      <c r="F712" t="s">
        <v>1532</v>
      </c>
      <c r="G712" t="s">
        <v>598</v>
      </c>
      <c r="H712">
        <v>0</v>
      </c>
      <c r="I712">
        <v>0</v>
      </c>
      <c r="J712">
        <v>33.35</v>
      </c>
      <c r="K712">
        <v>0</v>
      </c>
      <c r="L712">
        <v>0</v>
      </c>
      <c r="M712">
        <v>26.05</v>
      </c>
      <c r="N712">
        <v>40.43</v>
      </c>
      <c r="O712">
        <v>102.23</v>
      </c>
      <c r="P712">
        <v>0</v>
      </c>
      <c r="Q712">
        <v>0</v>
      </c>
      <c r="R712">
        <v>0</v>
      </c>
      <c r="S712">
        <v>0</v>
      </c>
    </row>
    <row r="713" spans="1:19" x14ac:dyDescent="0.25">
      <c r="A713" t="s">
        <v>1018</v>
      </c>
      <c r="B713" t="str">
        <f>IF(ISERROR(VLOOKUP(Table7[[#This Row],[APPL_ID]],IO_Pre_14[APP_ID],1,FALSE)),"","Y")</f>
        <v>Y</v>
      </c>
      <c r="C713" s="58" t="str">
        <f>IF(ISERROR(VLOOKUP(Table7[[#This Row],[APPL_ID]],Sheet1!$C$2:$C$9,1,FALSE)),"","Y")</f>
        <v/>
      </c>
      <c r="D713" s="58" t="str">
        <f>IF(COUNTA(#REF!)&gt;0,"","Y")</f>
        <v/>
      </c>
      <c r="E713" t="s">
        <v>1531</v>
      </c>
      <c r="F713" t="s">
        <v>1532</v>
      </c>
      <c r="G713" t="s">
        <v>1009</v>
      </c>
      <c r="H713">
        <v>0</v>
      </c>
      <c r="I713">
        <v>0</v>
      </c>
      <c r="J713">
        <v>0</v>
      </c>
      <c r="K713">
        <v>0</v>
      </c>
      <c r="L713">
        <v>171.71</v>
      </c>
      <c r="M713">
        <v>496.64</v>
      </c>
      <c r="N713">
        <v>465.39</v>
      </c>
      <c r="O713">
        <v>62.74</v>
      </c>
      <c r="P713">
        <v>0</v>
      </c>
      <c r="Q713">
        <v>0</v>
      </c>
      <c r="R713">
        <v>0</v>
      </c>
      <c r="S713">
        <v>0</v>
      </c>
    </row>
    <row r="714" spans="1:19" x14ac:dyDescent="0.25">
      <c r="A714" t="s">
        <v>1016</v>
      </c>
      <c r="B714" t="str">
        <f>IF(ISERROR(VLOOKUP(Table7[[#This Row],[APPL_ID]],IO_Pre_14[APP_ID],1,FALSE)),"","Y")</f>
        <v>Y</v>
      </c>
      <c r="C714" s="58" t="str">
        <f>IF(ISERROR(VLOOKUP(Table7[[#This Row],[APPL_ID]],Sheet1!$C$2:$C$9,1,FALSE)),"","Y")</f>
        <v/>
      </c>
      <c r="D714" s="58" t="str">
        <f>IF(COUNTA(#REF!)&gt;0,"","Y")</f>
        <v/>
      </c>
      <c r="E714" t="s">
        <v>1531</v>
      </c>
      <c r="F714" t="s">
        <v>1532</v>
      </c>
      <c r="G714" t="s">
        <v>1009</v>
      </c>
      <c r="H714">
        <v>0</v>
      </c>
      <c r="I714">
        <v>0</v>
      </c>
      <c r="J714">
        <v>0</v>
      </c>
      <c r="K714">
        <v>0</v>
      </c>
      <c r="L714">
        <v>36.79</v>
      </c>
      <c r="M714">
        <v>106.43</v>
      </c>
      <c r="N714">
        <v>99.73</v>
      </c>
      <c r="O714">
        <v>13.45</v>
      </c>
      <c r="P714">
        <v>0</v>
      </c>
      <c r="Q714">
        <v>0</v>
      </c>
      <c r="R714">
        <v>0</v>
      </c>
      <c r="S714">
        <v>0</v>
      </c>
    </row>
    <row r="715" spans="1:19" x14ac:dyDescent="0.25">
      <c r="A715" t="s">
        <v>1207</v>
      </c>
      <c r="B715" t="str">
        <f>IF(ISERROR(VLOOKUP(Table7[[#This Row],[APPL_ID]],IO_Pre_14[APP_ID],1,FALSE)),"","Y")</f>
        <v>Y</v>
      </c>
      <c r="C715" s="58" t="str">
        <f>IF(ISERROR(VLOOKUP(Table7[[#This Row],[APPL_ID]],Sheet1!$C$2:$C$9,1,FALSE)),"","Y")</f>
        <v/>
      </c>
      <c r="D715" s="58" t="str">
        <f>IF(COUNTA(#REF!)&gt;0,"","Y")</f>
        <v/>
      </c>
      <c r="E715" t="s">
        <v>1531</v>
      </c>
      <c r="F715" t="s">
        <v>1532</v>
      </c>
      <c r="G715" t="s">
        <v>1208</v>
      </c>
      <c r="H715">
        <v>58.27</v>
      </c>
      <c r="I715">
        <v>38.270000000000003</v>
      </c>
      <c r="J715">
        <v>98.55</v>
      </c>
      <c r="K715">
        <v>61.17</v>
      </c>
      <c r="L715">
        <v>83.55</v>
      </c>
      <c r="M715">
        <v>240.93</v>
      </c>
      <c r="N715">
        <v>274.13</v>
      </c>
      <c r="O715">
        <v>198.11</v>
      </c>
      <c r="P715">
        <v>0</v>
      </c>
      <c r="Q715">
        <v>0</v>
      </c>
      <c r="R715">
        <v>0</v>
      </c>
      <c r="S715">
        <v>0</v>
      </c>
    </row>
    <row r="716" spans="1:19" x14ac:dyDescent="0.25">
      <c r="A716" t="s">
        <v>1214</v>
      </c>
      <c r="B716" t="str">
        <f>IF(ISERROR(VLOOKUP(Table7[[#This Row],[APPL_ID]],IO_Pre_14[APP_ID],1,FALSE)),"","Y")</f>
        <v>Y</v>
      </c>
      <c r="C716" s="58" t="str">
        <f>IF(ISERROR(VLOOKUP(Table7[[#This Row],[APPL_ID]],Sheet1!$C$2:$C$9,1,FALSE)),"","Y")</f>
        <v/>
      </c>
      <c r="D716" s="58" t="str">
        <f>IF(COUNTA(#REF!)&gt;0,"","Y")</f>
        <v/>
      </c>
      <c r="E716" t="s">
        <v>1531</v>
      </c>
      <c r="F716" t="s">
        <v>1532</v>
      </c>
      <c r="G716" t="s">
        <v>1215</v>
      </c>
      <c r="H716">
        <v>9.4499999999999993</v>
      </c>
      <c r="I716">
        <v>6.95</v>
      </c>
      <c r="J716">
        <v>15.98</v>
      </c>
      <c r="K716">
        <v>19.7</v>
      </c>
      <c r="L716">
        <v>28.04</v>
      </c>
      <c r="M716">
        <v>47.56</v>
      </c>
      <c r="N716">
        <v>41.2</v>
      </c>
      <c r="O716">
        <v>4.3899999999999997</v>
      </c>
      <c r="P716">
        <v>0</v>
      </c>
      <c r="Q716">
        <v>0</v>
      </c>
      <c r="R716">
        <v>0</v>
      </c>
      <c r="S716">
        <v>0</v>
      </c>
    </row>
    <row r="717" spans="1:19" x14ac:dyDescent="0.25">
      <c r="A717" t="s">
        <v>1276</v>
      </c>
      <c r="B717" t="str">
        <f>IF(ISERROR(VLOOKUP(Table7[[#This Row],[APPL_ID]],IO_Pre_14[APP_ID],1,FALSE)),"","Y")</f>
        <v>Y</v>
      </c>
      <c r="C717" s="58" t="str">
        <f>IF(ISERROR(VLOOKUP(Table7[[#This Row],[APPL_ID]],Sheet1!$C$2:$C$9,1,FALSE)),"","Y")</f>
        <v/>
      </c>
      <c r="D717" s="58" t="str">
        <f>IF(COUNTA(#REF!)&gt;0,"","Y")</f>
        <v/>
      </c>
      <c r="E717" t="s">
        <v>1531</v>
      </c>
      <c r="F717" t="s">
        <v>1532</v>
      </c>
      <c r="G717" t="s">
        <v>1208</v>
      </c>
      <c r="H717">
        <v>2.63</v>
      </c>
      <c r="I717">
        <v>1.68</v>
      </c>
      <c r="J717">
        <v>2.37</v>
      </c>
      <c r="K717">
        <v>0.44</v>
      </c>
      <c r="L717">
        <v>0.32</v>
      </c>
      <c r="M717">
        <v>0.33</v>
      </c>
      <c r="N717">
        <v>0.23</v>
      </c>
      <c r="O717">
        <v>0.56000000000000005</v>
      </c>
      <c r="P717">
        <v>0</v>
      </c>
      <c r="Q717">
        <v>0</v>
      </c>
      <c r="R717">
        <v>0</v>
      </c>
      <c r="S717">
        <v>0</v>
      </c>
    </row>
    <row r="718" spans="1:19" x14ac:dyDescent="0.25">
      <c r="A718" t="s">
        <v>1277</v>
      </c>
      <c r="B718" t="str">
        <f>IF(ISERROR(VLOOKUP(Table7[[#This Row],[APPL_ID]],IO_Pre_14[APP_ID],1,FALSE)),"","Y")</f>
        <v>Y</v>
      </c>
      <c r="C718" s="58" t="str">
        <f>IF(ISERROR(VLOOKUP(Table7[[#This Row],[APPL_ID]],Sheet1!$C$2:$C$9,1,FALSE)),"","Y")</f>
        <v/>
      </c>
      <c r="D718" s="58" t="str">
        <f>IF(COUNTA(#REF!)&gt;0,"","Y")</f>
        <v/>
      </c>
      <c r="E718" t="s">
        <v>1531</v>
      </c>
      <c r="F718" t="s">
        <v>1532</v>
      </c>
      <c r="G718" t="s">
        <v>1208</v>
      </c>
      <c r="H718">
        <v>17.170000000000002</v>
      </c>
      <c r="I718">
        <v>27.81</v>
      </c>
      <c r="J718">
        <v>59.72</v>
      </c>
      <c r="K718">
        <v>69.33</v>
      </c>
      <c r="L718">
        <v>63.18</v>
      </c>
      <c r="M718">
        <v>73.66</v>
      </c>
      <c r="N718">
        <v>74.09</v>
      </c>
      <c r="O718">
        <v>64.73</v>
      </c>
      <c r="P718">
        <v>0</v>
      </c>
      <c r="Q718">
        <v>0</v>
      </c>
      <c r="R718">
        <v>0</v>
      </c>
      <c r="S718">
        <v>0</v>
      </c>
    </row>
    <row r="719" spans="1:19" x14ac:dyDescent="0.25">
      <c r="A719" t="s">
        <v>1111</v>
      </c>
      <c r="B719" t="str">
        <f>IF(ISERROR(VLOOKUP(Table7[[#This Row],[APPL_ID]],IO_Pre_14[APP_ID],1,FALSE)),"","Y")</f>
        <v>Y</v>
      </c>
      <c r="C719" s="58" t="str">
        <f>IF(ISERROR(VLOOKUP(Table7[[#This Row],[APPL_ID]],Sheet1!$C$2:$C$9,1,FALSE)),"","Y")</f>
        <v/>
      </c>
      <c r="D719" s="58" t="str">
        <f>IF(COUNTA(#REF!)&gt;0,"","Y")</f>
        <v/>
      </c>
      <c r="E719" t="s">
        <v>1531</v>
      </c>
      <c r="F719" t="s">
        <v>1532</v>
      </c>
      <c r="G719" t="s">
        <v>1107</v>
      </c>
      <c r="H719">
        <v>68.2</v>
      </c>
      <c r="I719">
        <v>47.21</v>
      </c>
      <c r="J719">
        <v>101.48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</row>
    <row r="720" spans="1:19" x14ac:dyDescent="0.25">
      <c r="A720" t="s">
        <v>1278</v>
      </c>
      <c r="B720" t="str">
        <f>IF(ISERROR(VLOOKUP(Table7[[#This Row],[APPL_ID]],IO_Pre_14[APP_ID],1,FALSE)),"","Y")</f>
        <v>Y</v>
      </c>
      <c r="C720" s="58" t="str">
        <f>IF(ISERROR(VLOOKUP(Table7[[#This Row],[APPL_ID]],Sheet1!$C$2:$C$9,1,FALSE)),"","Y")</f>
        <v/>
      </c>
      <c r="D720" s="58" t="str">
        <f>IF(COUNTA(#REF!)&gt;0,"","Y")</f>
        <v/>
      </c>
      <c r="E720" t="s">
        <v>1531</v>
      </c>
      <c r="F720" t="s">
        <v>1532</v>
      </c>
      <c r="G720" t="s">
        <v>1208</v>
      </c>
      <c r="H720">
        <v>8.6199999999999992</v>
      </c>
      <c r="I720">
        <v>5.65</v>
      </c>
      <c r="J720">
        <v>15.24</v>
      </c>
      <c r="K720">
        <v>9.35</v>
      </c>
      <c r="L720">
        <v>12.21</v>
      </c>
      <c r="M720">
        <v>36.729999999999997</v>
      </c>
      <c r="N720">
        <v>42.1</v>
      </c>
      <c r="O720">
        <v>30.02</v>
      </c>
      <c r="P720">
        <v>0</v>
      </c>
      <c r="Q720">
        <v>0</v>
      </c>
      <c r="R720">
        <v>0</v>
      </c>
      <c r="S720">
        <v>0</v>
      </c>
    </row>
    <row r="721" spans="1:19" x14ac:dyDescent="0.25">
      <c r="A721" t="s">
        <v>1279</v>
      </c>
      <c r="B721" t="str">
        <f>IF(ISERROR(VLOOKUP(Table7[[#This Row],[APPL_ID]],IO_Pre_14[APP_ID],1,FALSE)),"","Y")</f>
        <v>Y</v>
      </c>
      <c r="C721" s="58" t="str">
        <f>IF(ISERROR(VLOOKUP(Table7[[#This Row],[APPL_ID]],Sheet1!$C$2:$C$9,1,FALSE)),"","Y")</f>
        <v/>
      </c>
      <c r="D721" s="58" t="str">
        <f>IF(COUNTA(#REF!)&gt;0,"","Y")</f>
        <v/>
      </c>
      <c r="E721" t="s">
        <v>1531</v>
      </c>
      <c r="F721" t="s">
        <v>1532</v>
      </c>
      <c r="G721" t="s">
        <v>1208</v>
      </c>
      <c r="H721">
        <v>16.88</v>
      </c>
      <c r="I721">
        <v>11.06</v>
      </c>
      <c r="J721">
        <v>29.82</v>
      </c>
      <c r="K721">
        <v>18.3</v>
      </c>
      <c r="L721">
        <v>23.9</v>
      </c>
      <c r="M721">
        <v>71.88</v>
      </c>
      <c r="N721">
        <v>82.39</v>
      </c>
      <c r="O721">
        <v>58.77</v>
      </c>
      <c r="P721">
        <v>0</v>
      </c>
      <c r="Q721">
        <v>0</v>
      </c>
      <c r="R721">
        <v>0</v>
      </c>
      <c r="S721">
        <v>0</v>
      </c>
    </row>
    <row r="722" spans="1:19" x14ac:dyDescent="0.25">
      <c r="A722" t="s">
        <v>1106</v>
      </c>
      <c r="B722" t="str">
        <f>IF(ISERROR(VLOOKUP(Table7[[#This Row],[APPL_ID]],IO_Pre_14[APP_ID],1,FALSE)),"","Y")</f>
        <v>Y</v>
      </c>
      <c r="C722" s="58" t="str">
        <f>IF(ISERROR(VLOOKUP(Table7[[#This Row],[APPL_ID]],Sheet1!$C$2:$C$9,1,FALSE)),"","Y")</f>
        <v/>
      </c>
      <c r="D722" s="58" t="str">
        <f>IF(COUNTA(#REF!)&gt;0,"","Y")</f>
        <v/>
      </c>
      <c r="E722" t="s">
        <v>1531</v>
      </c>
      <c r="F722" t="s">
        <v>1532</v>
      </c>
      <c r="G722" t="s">
        <v>1107</v>
      </c>
      <c r="H722">
        <v>58.12</v>
      </c>
      <c r="I722">
        <v>62.36</v>
      </c>
      <c r="J722">
        <v>121.88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</row>
    <row r="723" spans="1:19" x14ac:dyDescent="0.25">
      <c r="A723" t="s">
        <v>1114</v>
      </c>
      <c r="B723" t="str">
        <f>IF(ISERROR(VLOOKUP(Table7[[#This Row],[APPL_ID]],IO_Pre_14[APP_ID],1,FALSE)),"","Y")</f>
        <v>Y</v>
      </c>
      <c r="C723" s="58" t="str">
        <f>IF(ISERROR(VLOOKUP(Table7[[#This Row],[APPL_ID]],Sheet1!$C$2:$C$9,1,FALSE)),"","Y")</f>
        <v/>
      </c>
      <c r="D723" s="58" t="str">
        <f>IF(COUNTA(#REF!)&gt;0,"","Y")</f>
        <v/>
      </c>
      <c r="E723" t="s">
        <v>1531</v>
      </c>
      <c r="F723" t="s">
        <v>1532</v>
      </c>
      <c r="G723" t="s">
        <v>1107</v>
      </c>
      <c r="H723">
        <v>19.78</v>
      </c>
      <c r="I723">
        <v>29.7</v>
      </c>
      <c r="J723">
        <v>79.930000000000007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</row>
    <row r="724" spans="1:19" x14ac:dyDescent="0.25">
      <c r="A724" t="s">
        <v>1203</v>
      </c>
      <c r="B724" t="str">
        <f>IF(ISERROR(VLOOKUP(Table7[[#This Row],[APPL_ID]],IO_Pre_14[APP_ID],1,FALSE)),"","Y")</f>
        <v>Y</v>
      </c>
      <c r="C724" s="58" t="str">
        <f>IF(ISERROR(VLOOKUP(Table7[[#This Row],[APPL_ID]],Sheet1!$C$2:$C$9,1,FALSE)),"","Y")</f>
        <v/>
      </c>
      <c r="D724" s="58" t="str">
        <f>IF(COUNTA(#REF!)&gt;0,"","Y")</f>
        <v/>
      </c>
      <c r="E724" t="s">
        <v>1531</v>
      </c>
      <c r="F724" t="s">
        <v>1532</v>
      </c>
      <c r="G724" t="s">
        <v>77</v>
      </c>
      <c r="H724">
        <v>5.12</v>
      </c>
      <c r="I724">
        <v>3.35</v>
      </c>
      <c r="J724">
        <v>9.0399999999999991</v>
      </c>
      <c r="K724">
        <v>5.55</v>
      </c>
      <c r="L724">
        <v>0.27</v>
      </c>
      <c r="M724">
        <v>0.28999999999999998</v>
      </c>
      <c r="N724">
        <v>0.2</v>
      </c>
      <c r="O724">
        <v>0</v>
      </c>
      <c r="P724">
        <v>0</v>
      </c>
      <c r="Q724">
        <v>0</v>
      </c>
      <c r="R724">
        <v>0</v>
      </c>
      <c r="S724">
        <v>0</v>
      </c>
    </row>
    <row r="725" spans="1:19" x14ac:dyDescent="0.25">
      <c r="A725" t="s">
        <v>1274</v>
      </c>
      <c r="B725" t="str">
        <f>IF(ISERROR(VLOOKUP(Table7[[#This Row],[APPL_ID]],IO_Pre_14[APP_ID],1,FALSE)),"","Y")</f>
        <v>Y</v>
      </c>
      <c r="C725" s="58" t="str">
        <f>IF(ISERROR(VLOOKUP(Table7[[#This Row],[APPL_ID]],Sheet1!$C$2:$C$9,1,FALSE)),"","Y")</f>
        <v/>
      </c>
      <c r="D725" s="58" t="str">
        <f>IF(COUNTA(#REF!)&gt;0,"","Y")</f>
        <v/>
      </c>
      <c r="E725" t="s">
        <v>1531</v>
      </c>
      <c r="F725" t="s">
        <v>1532</v>
      </c>
      <c r="G725" t="s">
        <v>77</v>
      </c>
      <c r="H725">
        <v>29.68</v>
      </c>
      <c r="I725">
        <v>22.69</v>
      </c>
      <c r="J725">
        <v>53.78</v>
      </c>
      <c r="K725">
        <v>78.040000000000006</v>
      </c>
      <c r="L725">
        <v>49.19</v>
      </c>
      <c r="M725">
        <v>133.88</v>
      </c>
      <c r="N725">
        <v>137.57</v>
      </c>
      <c r="O725">
        <v>71.930000000000007</v>
      </c>
      <c r="P725">
        <v>0</v>
      </c>
      <c r="Q725">
        <v>0</v>
      </c>
      <c r="R725">
        <v>0</v>
      </c>
      <c r="S725">
        <v>0</v>
      </c>
    </row>
    <row r="726" spans="1:19" x14ac:dyDescent="0.25">
      <c r="A726" t="s">
        <v>578</v>
      </c>
      <c r="B726" t="str">
        <f>IF(ISERROR(VLOOKUP(Table7[[#This Row],[APPL_ID]],IO_Pre_14[APP_ID],1,FALSE)),"","Y")</f>
        <v>Y</v>
      </c>
      <c r="C726" s="58" t="str">
        <f>IF(ISERROR(VLOOKUP(Table7[[#This Row],[APPL_ID]],Sheet1!$C$2:$C$9,1,FALSE)),"","Y")</f>
        <v/>
      </c>
      <c r="D726" s="58" t="str">
        <f>IF(COUNTA(#REF!)&gt;0,"","Y")</f>
        <v/>
      </c>
      <c r="E726" t="s">
        <v>1531</v>
      </c>
      <c r="F726" t="s">
        <v>1532</v>
      </c>
      <c r="G726" t="s">
        <v>548</v>
      </c>
      <c r="H726">
        <v>41.03</v>
      </c>
      <c r="I726">
        <v>54.98</v>
      </c>
      <c r="J726">
        <v>126.64</v>
      </c>
      <c r="K726">
        <v>146.91999999999999</v>
      </c>
      <c r="L726">
        <v>132.22800000000001</v>
      </c>
      <c r="M726">
        <v>139.57400000000001</v>
      </c>
      <c r="N726">
        <v>147.023</v>
      </c>
      <c r="O726">
        <v>90.542000000000002</v>
      </c>
      <c r="P726">
        <v>0</v>
      </c>
      <c r="Q726">
        <v>0</v>
      </c>
      <c r="R726">
        <v>0</v>
      </c>
      <c r="S726">
        <v>0</v>
      </c>
    </row>
    <row r="727" spans="1:19" x14ac:dyDescent="0.25">
      <c r="A727" t="s">
        <v>547</v>
      </c>
      <c r="B727" t="str">
        <f>IF(ISERROR(VLOOKUP(Table7[[#This Row],[APPL_ID]],IO_Pre_14[APP_ID],1,FALSE)),"","Y")</f>
        <v>Y</v>
      </c>
      <c r="C727" s="58" t="str">
        <f>IF(ISERROR(VLOOKUP(Table7[[#This Row],[APPL_ID]],Sheet1!$C$2:$C$9,1,FALSE)),"","Y")</f>
        <v/>
      </c>
      <c r="D727" s="58" t="str">
        <f>IF(COUNTA(#REF!)&gt;0,"","Y")</f>
        <v/>
      </c>
      <c r="E727" t="s">
        <v>1531</v>
      </c>
      <c r="F727" t="s">
        <v>1532</v>
      </c>
      <c r="G727" t="s">
        <v>548</v>
      </c>
      <c r="H727">
        <v>41.03</v>
      </c>
      <c r="I727">
        <v>54.98</v>
      </c>
      <c r="J727">
        <v>126.64</v>
      </c>
      <c r="K727">
        <v>146.91999999999999</v>
      </c>
      <c r="L727">
        <v>132.22800000000001</v>
      </c>
      <c r="M727">
        <v>139.57400000000001</v>
      </c>
      <c r="N727">
        <v>147.023</v>
      </c>
      <c r="O727">
        <v>90.542000000000002</v>
      </c>
      <c r="P727">
        <v>0</v>
      </c>
      <c r="Q727">
        <v>0</v>
      </c>
      <c r="R727">
        <v>0</v>
      </c>
      <c r="S727">
        <v>0</v>
      </c>
    </row>
    <row r="728" spans="1:19" x14ac:dyDescent="0.25">
      <c r="A728" t="s">
        <v>1275</v>
      </c>
      <c r="B728" t="str">
        <f>IF(ISERROR(VLOOKUP(Table7[[#This Row],[APPL_ID]],IO_Pre_14[APP_ID],1,FALSE)),"","Y")</f>
        <v>Y</v>
      </c>
      <c r="C728" s="58" t="str">
        <f>IF(ISERROR(VLOOKUP(Table7[[#This Row],[APPL_ID]],Sheet1!$C$2:$C$9,1,FALSE)),"","Y")</f>
        <v/>
      </c>
      <c r="D728" s="58" t="str">
        <f>IF(COUNTA(#REF!)&gt;0,"","Y")</f>
        <v/>
      </c>
      <c r="E728" t="s">
        <v>1531</v>
      </c>
      <c r="F728" t="s">
        <v>1532</v>
      </c>
      <c r="G728" t="s">
        <v>77</v>
      </c>
      <c r="H728">
        <v>51.4</v>
      </c>
      <c r="I728">
        <v>37.67</v>
      </c>
      <c r="J728">
        <v>83.92</v>
      </c>
      <c r="K728">
        <v>78.400000000000006</v>
      </c>
      <c r="L728">
        <v>148.99</v>
      </c>
      <c r="M728">
        <v>220.59</v>
      </c>
      <c r="N728">
        <v>212.68</v>
      </c>
      <c r="O728">
        <v>66.489999999999995</v>
      </c>
      <c r="P728">
        <v>0</v>
      </c>
      <c r="Q728">
        <v>0</v>
      </c>
      <c r="R728">
        <v>0</v>
      </c>
      <c r="S728">
        <v>0</v>
      </c>
    </row>
    <row r="729" spans="1:19" x14ac:dyDescent="0.25">
      <c r="A729" t="s">
        <v>575</v>
      </c>
      <c r="B729" t="str">
        <f>IF(ISERROR(VLOOKUP(Table7[[#This Row],[APPL_ID]],IO_Pre_14[APP_ID],1,FALSE)),"","Y")</f>
        <v>Y</v>
      </c>
      <c r="C729" s="58" t="str">
        <f>IF(ISERROR(VLOOKUP(Table7[[#This Row],[APPL_ID]],Sheet1!$C$2:$C$9,1,FALSE)),"","Y")</f>
        <v/>
      </c>
      <c r="D729" s="58" t="str">
        <f>IF(COUNTA(#REF!)&gt;0,"","Y")</f>
        <v/>
      </c>
      <c r="E729" t="s">
        <v>1531</v>
      </c>
      <c r="F729" t="s">
        <v>1532</v>
      </c>
      <c r="G729" t="s">
        <v>548</v>
      </c>
      <c r="H729">
        <v>41.03</v>
      </c>
      <c r="I729">
        <v>54.98</v>
      </c>
      <c r="J729">
        <v>126.64</v>
      </c>
      <c r="K729">
        <v>146.91999999999999</v>
      </c>
      <c r="L729">
        <v>132.22800000000001</v>
      </c>
      <c r="M729">
        <v>139.57400000000001</v>
      </c>
      <c r="N729">
        <v>147.023</v>
      </c>
      <c r="O729">
        <v>90.542000000000002</v>
      </c>
      <c r="P729">
        <v>0</v>
      </c>
      <c r="Q729">
        <v>0</v>
      </c>
      <c r="R729">
        <v>0</v>
      </c>
      <c r="S729">
        <v>0</v>
      </c>
    </row>
    <row r="730" spans="1:19" x14ac:dyDescent="0.25">
      <c r="A730" t="s">
        <v>830</v>
      </c>
      <c r="B730" t="str">
        <f>IF(ISERROR(VLOOKUP(Table7[[#This Row],[APPL_ID]],IO_Pre_14[APP_ID],1,FALSE)),"","Y")</f>
        <v>Y</v>
      </c>
      <c r="C730" s="58" t="str">
        <f>IF(ISERROR(VLOOKUP(Table7[[#This Row],[APPL_ID]],Sheet1!$C$2:$C$9,1,FALSE)),"","Y")</f>
        <v/>
      </c>
      <c r="D730" s="58" t="str">
        <f>IF(COUNTA(#REF!)&gt;0,"","Y")</f>
        <v/>
      </c>
      <c r="E730" t="s">
        <v>1531</v>
      </c>
      <c r="F730" t="s">
        <v>1532</v>
      </c>
      <c r="G730" t="s">
        <v>756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</row>
    <row r="731" spans="1:19" x14ac:dyDescent="0.25">
      <c r="A731" t="s">
        <v>581</v>
      </c>
      <c r="B731" t="str">
        <f>IF(ISERROR(VLOOKUP(Table7[[#This Row],[APPL_ID]],IO_Pre_14[APP_ID],1,FALSE)),"","Y")</f>
        <v>Y</v>
      </c>
      <c r="C731" s="58" t="str">
        <f>IF(ISERROR(VLOOKUP(Table7[[#This Row],[APPL_ID]],Sheet1!$C$2:$C$9,1,FALSE)),"","Y")</f>
        <v/>
      </c>
      <c r="D731" s="58" t="str">
        <f>IF(COUNTA(#REF!)&gt;0,"","Y")</f>
        <v/>
      </c>
      <c r="E731" t="s">
        <v>1531</v>
      </c>
      <c r="F731" t="s">
        <v>1532</v>
      </c>
      <c r="G731" t="s">
        <v>548</v>
      </c>
      <c r="H731">
        <v>41.03</v>
      </c>
      <c r="I731">
        <v>54.98</v>
      </c>
      <c r="J731">
        <v>126.64</v>
      </c>
      <c r="K731">
        <v>146.91999999999999</v>
      </c>
      <c r="L731">
        <v>132.22800000000001</v>
      </c>
      <c r="M731">
        <v>139.57400000000001</v>
      </c>
      <c r="N731">
        <v>147.023</v>
      </c>
      <c r="O731">
        <v>90.542000000000002</v>
      </c>
      <c r="P731">
        <v>0</v>
      </c>
      <c r="Q731">
        <v>0</v>
      </c>
      <c r="R731">
        <v>0</v>
      </c>
      <c r="S731">
        <v>0</v>
      </c>
    </row>
    <row r="732" spans="1:19" x14ac:dyDescent="0.25">
      <c r="A732" t="s">
        <v>831</v>
      </c>
      <c r="B732" t="str">
        <f>IF(ISERROR(VLOOKUP(Table7[[#This Row],[APPL_ID]],IO_Pre_14[APP_ID],1,FALSE)),"","Y")</f>
        <v>Y</v>
      </c>
      <c r="C732" s="58" t="str">
        <f>IF(ISERROR(VLOOKUP(Table7[[#This Row],[APPL_ID]],Sheet1!$C$2:$C$9,1,FALSE)),"","Y")</f>
        <v/>
      </c>
      <c r="D732" s="58" t="str">
        <f>IF(COUNTA(#REF!)&gt;0,"","Y")</f>
        <v/>
      </c>
      <c r="E732" t="s">
        <v>1531</v>
      </c>
      <c r="F732" t="s">
        <v>1532</v>
      </c>
      <c r="G732" t="s">
        <v>756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</row>
    <row r="733" spans="1:19" x14ac:dyDescent="0.25">
      <c r="A733" t="s">
        <v>584</v>
      </c>
      <c r="B733" t="str">
        <f>IF(ISERROR(VLOOKUP(Table7[[#This Row],[APPL_ID]],IO_Pre_14[APP_ID],1,FALSE)),"","Y")</f>
        <v>Y</v>
      </c>
      <c r="C733" s="58" t="str">
        <f>IF(ISERROR(VLOOKUP(Table7[[#This Row],[APPL_ID]],Sheet1!$C$2:$C$9,1,FALSE)),"","Y")</f>
        <v/>
      </c>
      <c r="D733" s="58" t="str">
        <f>IF(COUNTA(#REF!)&gt;0,"","Y")</f>
        <v/>
      </c>
      <c r="E733" t="s">
        <v>1531</v>
      </c>
      <c r="F733" t="s">
        <v>1532</v>
      </c>
      <c r="G733" t="s">
        <v>548</v>
      </c>
      <c r="H733">
        <v>41.03</v>
      </c>
      <c r="I733">
        <v>54.98</v>
      </c>
      <c r="J733">
        <v>126.64</v>
      </c>
      <c r="K733">
        <v>146.91999999999999</v>
      </c>
      <c r="L733">
        <v>132.22800000000001</v>
      </c>
      <c r="M733">
        <v>139.57400000000001</v>
      </c>
      <c r="N733">
        <v>147.023</v>
      </c>
      <c r="O733">
        <v>90.542000000000002</v>
      </c>
      <c r="P733">
        <v>0</v>
      </c>
      <c r="Q733">
        <v>0</v>
      </c>
      <c r="R733">
        <v>0</v>
      </c>
      <c r="S733">
        <v>0</v>
      </c>
    </row>
    <row r="734" spans="1:19" x14ac:dyDescent="0.25">
      <c r="A734" t="s">
        <v>832</v>
      </c>
      <c r="B734" t="str">
        <f>IF(ISERROR(VLOOKUP(Table7[[#This Row],[APPL_ID]],IO_Pre_14[APP_ID],1,FALSE)),"","Y")</f>
        <v>Y</v>
      </c>
      <c r="C734" s="58" t="str">
        <f>IF(ISERROR(VLOOKUP(Table7[[#This Row],[APPL_ID]],Sheet1!$C$2:$C$9,1,FALSE)),"","Y")</f>
        <v/>
      </c>
      <c r="D734" s="58" t="str">
        <f>IF(COUNTA(#REF!)&gt;0,"","Y")</f>
        <v/>
      </c>
      <c r="E734" t="s">
        <v>1531</v>
      </c>
      <c r="F734" t="s">
        <v>1532</v>
      </c>
      <c r="G734" t="s">
        <v>756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</row>
    <row r="735" spans="1:19" x14ac:dyDescent="0.25">
      <c r="A735" t="s">
        <v>973</v>
      </c>
      <c r="B735" t="str">
        <f>IF(ISERROR(VLOOKUP(Table7[[#This Row],[APPL_ID]],IO_Pre_14[APP_ID],1,FALSE)),"","Y")</f>
        <v>Y</v>
      </c>
      <c r="C735" s="58" t="str">
        <f>IF(ISERROR(VLOOKUP(Table7[[#This Row],[APPL_ID]],Sheet1!$C$2:$C$9,1,FALSE)),"","Y")</f>
        <v/>
      </c>
      <c r="D735" s="58" t="str">
        <f>IF(COUNTA(#REF!)&gt;0,"","Y")</f>
        <v/>
      </c>
      <c r="E735" t="s">
        <v>1531</v>
      </c>
      <c r="F735" t="s">
        <v>1532</v>
      </c>
      <c r="G735" t="s">
        <v>974</v>
      </c>
      <c r="H735">
        <v>0</v>
      </c>
      <c r="I735">
        <v>0</v>
      </c>
      <c r="J735">
        <v>0</v>
      </c>
      <c r="K735">
        <v>175.06</v>
      </c>
      <c r="L735">
        <v>169.22</v>
      </c>
      <c r="M735">
        <v>98.1</v>
      </c>
      <c r="N735">
        <v>193.34</v>
      </c>
      <c r="O735">
        <v>0</v>
      </c>
      <c r="P735">
        <v>0</v>
      </c>
      <c r="Q735">
        <v>0</v>
      </c>
      <c r="R735">
        <v>0</v>
      </c>
      <c r="S735">
        <v>0</v>
      </c>
    </row>
    <row r="736" spans="1:19" x14ac:dyDescent="0.25">
      <c r="A736" t="s">
        <v>1001</v>
      </c>
      <c r="B736" t="str">
        <f>IF(ISERROR(VLOOKUP(Table7[[#This Row],[APPL_ID]],IO_Pre_14[APP_ID],1,FALSE)),"","Y")</f>
        <v>Y</v>
      </c>
      <c r="C736" s="58" t="str">
        <f>IF(ISERROR(VLOOKUP(Table7[[#This Row],[APPL_ID]],Sheet1!$C$2:$C$9,1,FALSE)),"","Y")</f>
        <v/>
      </c>
      <c r="D736" s="58" t="str">
        <f>IF(COUNTA(#REF!)&gt;0,"","Y")</f>
        <v/>
      </c>
      <c r="E736" t="s">
        <v>1531</v>
      </c>
      <c r="F736" t="s">
        <v>1533</v>
      </c>
      <c r="G736" t="s">
        <v>998</v>
      </c>
    </row>
    <row r="737" spans="1:19" x14ac:dyDescent="0.25">
      <c r="A737" t="s">
        <v>997</v>
      </c>
      <c r="B737" t="str">
        <f>IF(ISERROR(VLOOKUP(Table7[[#This Row],[APPL_ID]],IO_Pre_14[APP_ID],1,FALSE)),"","Y")</f>
        <v>Y</v>
      </c>
      <c r="C737" s="58" t="str">
        <f>IF(ISERROR(VLOOKUP(Table7[[#This Row],[APPL_ID]],Sheet1!$C$2:$C$9,1,FALSE)),"","Y")</f>
        <v/>
      </c>
      <c r="D737" s="58" t="str">
        <f>IF(COUNTA(#REF!)&gt;0,"","Y")</f>
        <v/>
      </c>
      <c r="E737" t="s">
        <v>1531</v>
      </c>
      <c r="F737" t="s">
        <v>1532</v>
      </c>
      <c r="G737" t="s">
        <v>998</v>
      </c>
    </row>
    <row r="738" spans="1:19" x14ac:dyDescent="0.25">
      <c r="A738" t="s">
        <v>991</v>
      </c>
      <c r="B738" t="str">
        <f>IF(ISERROR(VLOOKUP(Table7[[#This Row],[APPL_ID]],IO_Pre_14[APP_ID],1,FALSE)),"","Y")</f>
        <v>Y</v>
      </c>
      <c r="C738" s="58" t="str">
        <f>IF(ISERROR(VLOOKUP(Table7[[#This Row],[APPL_ID]],Sheet1!$C$2:$C$9,1,FALSE)),"","Y")</f>
        <v/>
      </c>
      <c r="D738" s="58" t="str">
        <f>IF(COUNTA(#REF!)&gt;0,"","Y")</f>
        <v/>
      </c>
      <c r="E738" t="s">
        <v>1531</v>
      </c>
      <c r="F738" t="s">
        <v>1533</v>
      </c>
      <c r="G738" t="s">
        <v>985</v>
      </c>
    </row>
    <row r="739" spans="1:19" x14ac:dyDescent="0.25">
      <c r="A739" t="s">
        <v>992</v>
      </c>
      <c r="B739" t="str">
        <f>IF(ISERROR(VLOOKUP(Table7[[#This Row],[APPL_ID]],IO_Pre_14[APP_ID],1,FALSE)),"","Y")</f>
        <v>Y</v>
      </c>
      <c r="C739" s="58" t="str">
        <f>IF(ISERROR(VLOOKUP(Table7[[#This Row],[APPL_ID]],Sheet1!$C$2:$C$9,1,FALSE)),"","Y")</f>
        <v/>
      </c>
      <c r="D739" s="58" t="str">
        <f>IF(COUNTA(#REF!)&gt;0,"","Y")</f>
        <v/>
      </c>
      <c r="E739" t="s">
        <v>1531</v>
      </c>
      <c r="F739" t="s">
        <v>1533</v>
      </c>
      <c r="G739" t="s">
        <v>985</v>
      </c>
    </row>
    <row r="740" spans="1:19" x14ac:dyDescent="0.25">
      <c r="A740" t="s">
        <v>984</v>
      </c>
      <c r="B740" t="str">
        <f>IF(ISERROR(VLOOKUP(Table7[[#This Row],[APPL_ID]],IO_Pre_14[APP_ID],1,FALSE)),"","Y")</f>
        <v>Y</v>
      </c>
      <c r="C740" s="58" t="str">
        <f>IF(ISERROR(VLOOKUP(Table7[[#This Row],[APPL_ID]],Sheet1!$C$2:$C$9,1,FALSE)),"","Y")</f>
        <v/>
      </c>
      <c r="D740" s="58" t="str">
        <f>IF(COUNTA(#REF!)&gt;0,"","Y")</f>
        <v/>
      </c>
      <c r="E740" t="s">
        <v>1531</v>
      </c>
      <c r="F740" t="s">
        <v>1533</v>
      </c>
      <c r="G740" t="s">
        <v>985</v>
      </c>
    </row>
    <row r="741" spans="1:19" x14ac:dyDescent="0.25">
      <c r="A741" t="s">
        <v>1002</v>
      </c>
      <c r="B741" t="str">
        <f>IF(ISERROR(VLOOKUP(Table7[[#This Row],[APPL_ID]],IO_Pre_14[APP_ID],1,FALSE)),"","Y")</f>
        <v>Y</v>
      </c>
      <c r="C741" s="58" t="str">
        <f>IF(ISERROR(VLOOKUP(Table7[[#This Row],[APPL_ID]],Sheet1!$C$2:$C$9,1,FALSE)),"","Y")</f>
        <v/>
      </c>
      <c r="D741" s="58" t="str">
        <f>IF(COUNTA(#REF!)&gt;0,"","Y")</f>
        <v/>
      </c>
      <c r="E741" t="s">
        <v>1531</v>
      </c>
      <c r="F741" t="s">
        <v>1533</v>
      </c>
      <c r="G741" t="s">
        <v>985</v>
      </c>
    </row>
    <row r="742" spans="1:19" x14ac:dyDescent="0.25">
      <c r="A742" t="s">
        <v>305</v>
      </c>
      <c r="B742" t="str">
        <f>IF(ISERROR(VLOOKUP(Table7[[#This Row],[APPL_ID]],IO_Pre_14[APP_ID],1,FALSE)),"","Y")</f>
        <v>Y</v>
      </c>
      <c r="C742" s="58" t="str">
        <f>IF(ISERROR(VLOOKUP(Table7[[#This Row],[APPL_ID]],Sheet1!$C$2:$C$9,1,FALSE)),"","Y")</f>
        <v/>
      </c>
      <c r="D742" s="58" t="str">
        <f>IF(COUNTA(#REF!)&gt;0,"","Y")</f>
        <v/>
      </c>
      <c r="E742" t="s">
        <v>1531</v>
      </c>
      <c r="F742" t="s">
        <v>1532</v>
      </c>
      <c r="G742" t="s">
        <v>306</v>
      </c>
      <c r="H742">
        <v>0</v>
      </c>
      <c r="I742">
        <v>0</v>
      </c>
      <c r="J742">
        <v>66.989999999999995</v>
      </c>
      <c r="K742">
        <v>12.61</v>
      </c>
      <c r="L742">
        <v>35.46</v>
      </c>
      <c r="M742">
        <v>29.53</v>
      </c>
      <c r="N742">
        <v>80.400000000000006</v>
      </c>
      <c r="O742">
        <v>7.53</v>
      </c>
      <c r="P742">
        <v>0</v>
      </c>
      <c r="Q742">
        <v>0</v>
      </c>
      <c r="R742">
        <v>0</v>
      </c>
      <c r="S742">
        <v>0</v>
      </c>
    </row>
    <row r="743" spans="1:19" x14ac:dyDescent="0.25">
      <c r="A743" t="s">
        <v>439</v>
      </c>
      <c r="B743" t="str">
        <f>IF(ISERROR(VLOOKUP(Table7[[#This Row],[APPL_ID]],IO_Pre_14[APP_ID],1,FALSE)),"","Y")</f>
        <v>Y</v>
      </c>
      <c r="C743" s="58" t="str">
        <f>IF(ISERROR(VLOOKUP(Table7[[#This Row],[APPL_ID]],Sheet1!$C$2:$C$9,1,FALSE)),"","Y")</f>
        <v/>
      </c>
      <c r="D743" s="58" t="str">
        <f>IF(COUNTA(#REF!)&gt;0,"","Y")</f>
        <v/>
      </c>
      <c r="E743" t="s">
        <v>1531</v>
      </c>
      <c r="F743" t="s">
        <v>1533</v>
      </c>
      <c r="G743" t="s">
        <v>440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</row>
    <row r="744" spans="1:19" x14ac:dyDescent="0.25">
      <c r="A744" t="s">
        <v>1012</v>
      </c>
      <c r="B744" t="str">
        <f>IF(ISERROR(VLOOKUP(Table7[[#This Row],[APPL_ID]],IO_Pre_14[APP_ID],1,FALSE)),"","Y")</f>
        <v>Y</v>
      </c>
      <c r="C744" s="58" t="str">
        <f>IF(ISERROR(VLOOKUP(Table7[[#This Row],[APPL_ID]],Sheet1!$C$2:$C$9,1,FALSE)),"","Y")</f>
        <v/>
      </c>
      <c r="D744" s="58" t="str">
        <f>IF(COUNTA(#REF!)&gt;0,"","Y")</f>
        <v/>
      </c>
      <c r="E744" t="s">
        <v>1531</v>
      </c>
      <c r="F744" t="s">
        <v>1533</v>
      </c>
      <c r="G744" t="s">
        <v>1013</v>
      </c>
      <c r="H744">
        <v>0</v>
      </c>
      <c r="I744">
        <v>0</v>
      </c>
      <c r="J744">
        <v>66.78</v>
      </c>
      <c r="K744">
        <v>62.97</v>
      </c>
      <c r="L744">
        <v>59.49</v>
      </c>
      <c r="M744">
        <v>66.78</v>
      </c>
      <c r="N744">
        <v>66.95</v>
      </c>
      <c r="O744">
        <v>31.81</v>
      </c>
      <c r="P744">
        <v>0</v>
      </c>
      <c r="Q744">
        <v>0</v>
      </c>
      <c r="R744">
        <v>0</v>
      </c>
      <c r="S744">
        <v>0</v>
      </c>
    </row>
    <row r="745" spans="1:19" x14ac:dyDescent="0.25">
      <c r="A745" t="s">
        <v>1017</v>
      </c>
      <c r="B745" t="str">
        <f>IF(ISERROR(VLOOKUP(Table7[[#This Row],[APPL_ID]],IO_Pre_14[APP_ID],1,FALSE)),"","Y")</f>
        <v>Y</v>
      </c>
      <c r="C745" s="58" t="str">
        <f>IF(ISERROR(VLOOKUP(Table7[[#This Row],[APPL_ID]],Sheet1!$C$2:$C$9,1,FALSE)),"","Y")</f>
        <v/>
      </c>
      <c r="D745" s="58" t="str">
        <f>IF(COUNTA(#REF!)&gt;0,"","Y")</f>
        <v/>
      </c>
      <c r="E745" t="s">
        <v>1531</v>
      </c>
      <c r="F745" t="s">
        <v>1533</v>
      </c>
      <c r="G745" t="s">
        <v>1013</v>
      </c>
      <c r="H745">
        <v>0</v>
      </c>
      <c r="I745">
        <v>9.61</v>
      </c>
      <c r="J745">
        <v>40.1</v>
      </c>
      <c r="K745">
        <v>12.76</v>
      </c>
      <c r="L745">
        <v>29.66</v>
      </c>
      <c r="M745">
        <v>33.97</v>
      </c>
      <c r="N745">
        <v>38.61</v>
      </c>
      <c r="O745">
        <v>29.33</v>
      </c>
      <c r="P745">
        <v>0</v>
      </c>
      <c r="Q745">
        <v>0</v>
      </c>
      <c r="R745">
        <v>0</v>
      </c>
      <c r="S745">
        <v>0</v>
      </c>
    </row>
    <row r="746" spans="1:19" x14ac:dyDescent="0.25">
      <c r="A746" t="s">
        <v>739</v>
      </c>
      <c r="B746" t="str">
        <f>IF(ISERROR(VLOOKUP(Table7[[#This Row],[APPL_ID]],IO_Pre_14[APP_ID],1,FALSE)),"","Y")</f>
        <v>Y</v>
      </c>
      <c r="C746" s="58" t="str">
        <f>IF(ISERROR(VLOOKUP(Table7[[#This Row],[APPL_ID]],Sheet1!$C$2:$C$9,1,FALSE)),"","Y")</f>
        <v/>
      </c>
      <c r="D746" s="58" t="str">
        <f>IF(COUNTA(#REF!)&gt;0,"","Y")</f>
        <v/>
      </c>
      <c r="E746" t="s">
        <v>1531</v>
      </c>
      <c r="F746" t="s">
        <v>1533</v>
      </c>
      <c r="G746" t="s">
        <v>740</v>
      </c>
      <c r="H746">
        <v>0</v>
      </c>
      <c r="I746">
        <v>0</v>
      </c>
      <c r="J746">
        <v>0</v>
      </c>
      <c r="K746">
        <v>48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</row>
    <row r="747" spans="1:19" x14ac:dyDescent="0.25">
      <c r="A747" t="s">
        <v>427</v>
      </c>
      <c r="B747" t="str">
        <f>IF(ISERROR(VLOOKUP(Table7[[#This Row],[APPL_ID]],IO_Pre_14[APP_ID],1,FALSE)),"","Y")</f>
        <v>Y</v>
      </c>
      <c r="C747" s="58" t="str">
        <f>IF(ISERROR(VLOOKUP(Table7[[#This Row],[APPL_ID]],Sheet1!$C$2:$C$9,1,FALSE)),"","Y")</f>
        <v/>
      </c>
      <c r="D747" s="58" t="str">
        <f>IF(COUNTA(#REF!)&gt;0,"","Y")</f>
        <v/>
      </c>
      <c r="E747" t="s">
        <v>1531</v>
      </c>
      <c r="F747" t="s">
        <v>1533</v>
      </c>
      <c r="G747" t="s">
        <v>428</v>
      </c>
      <c r="H747">
        <v>0</v>
      </c>
      <c r="I747">
        <v>0</v>
      </c>
      <c r="J747">
        <v>0</v>
      </c>
      <c r="K747">
        <v>150</v>
      </c>
      <c r="L747">
        <v>123</v>
      </c>
      <c r="M747">
        <v>150</v>
      </c>
      <c r="N747">
        <v>250</v>
      </c>
      <c r="O747">
        <v>0</v>
      </c>
      <c r="P747">
        <v>0</v>
      </c>
      <c r="Q747">
        <v>0</v>
      </c>
      <c r="R747">
        <v>0</v>
      </c>
      <c r="S747">
        <v>0</v>
      </c>
    </row>
    <row r="748" spans="1:19" x14ac:dyDescent="0.25">
      <c r="A748" t="s">
        <v>1360</v>
      </c>
      <c r="B748" t="str">
        <f>IF(ISERROR(VLOOKUP(Table7[[#This Row],[APPL_ID]],IO_Pre_14[APP_ID],1,FALSE)),"","Y")</f>
        <v>Y</v>
      </c>
      <c r="C748" s="58" t="str">
        <f>IF(ISERROR(VLOOKUP(Table7[[#This Row],[APPL_ID]],Sheet1!$C$2:$C$9,1,FALSE)),"","Y")</f>
        <v/>
      </c>
      <c r="D748" s="58" t="str">
        <f>IF(COUNTA(#REF!)&gt;0,"","Y")</f>
        <v/>
      </c>
      <c r="E748" t="s">
        <v>1531</v>
      </c>
      <c r="F748" t="s">
        <v>1532</v>
      </c>
      <c r="G748" t="s">
        <v>324</v>
      </c>
      <c r="H748">
        <v>28.27</v>
      </c>
      <c r="I748">
        <v>18.18</v>
      </c>
      <c r="J748">
        <v>27.52</v>
      </c>
      <c r="K748">
        <v>6.93</v>
      </c>
      <c r="L748">
        <v>8.16</v>
      </c>
      <c r="M748">
        <v>13.24</v>
      </c>
      <c r="N748">
        <v>13.77</v>
      </c>
      <c r="O748">
        <v>13.68</v>
      </c>
      <c r="P748">
        <v>0</v>
      </c>
      <c r="Q748">
        <v>0</v>
      </c>
      <c r="R748">
        <v>0</v>
      </c>
      <c r="S748">
        <v>0</v>
      </c>
    </row>
    <row r="749" spans="1:19" x14ac:dyDescent="0.25">
      <c r="A749" t="s">
        <v>1280</v>
      </c>
      <c r="B749" t="str">
        <f>IF(ISERROR(VLOOKUP(Table7[[#This Row],[APPL_ID]],IO_Pre_14[APP_ID],1,FALSE)),"","Y")</f>
        <v>Y</v>
      </c>
      <c r="C749" s="58" t="str">
        <f>IF(ISERROR(VLOOKUP(Table7[[#This Row],[APPL_ID]],Sheet1!$C$2:$C$9,1,FALSE)),"","Y")</f>
        <v/>
      </c>
      <c r="D749" s="58" t="str">
        <f>IF(COUNTA(#REF!)&gt;0,"","Y")</f>
        <v/>
      </c>
      <c r="E749" t="s">
        <v>1531</v>
      </c>
      <c r="F749" t="s">
        <v>1532</v>
      </c>
      <c r="G749" t="s">
        <v>1215</v>
      </c>
      <c r="H749">
        <v>29.18</v>
      </c>
      <c r="I749">
        <v>20.98</v>
      </c>
      <c r="J749">
        <v>47.83</v>
      </c>
      <c r="K749">
        <v>52.29</v>
      </c>
      <c r="L749">
        <v>80.55</v>
      </c>
      <c r="M749">
        <v>145.53</v>
      </c>
      <c r="N749">
        <v>126.99</v>
      </c>
      <c r="O749">
        <v>17.420000000000002</v>
      </c>
      <c r="P749">
        <v>0</v>
      </c>
      <c r="Q749">
        <v>0</v>
      </c>
      <c r="R749">
        <v>0</v>
      </c>
      <c r="S749">
        <v>0</v>
      </c>
    </row>
    <row r="750" spans="1:19" x14ac:dyDescent="0.25">
      <c r="A750" t="s">
        <v>1281</v>
      </c>
      <c r="B750" t="str">
        <f>IF(ISERROR(VLOOKUP(Table7[[#This Row],[APPL_ID]],IO_Pre_14[APP_ID],1,FALSE)),"","Y")</f>
        <v>Y</v>
      </c>
      <c r="C750" s="58" t="str">
        <f>IF(ISERROR(VLOOKUP(Table7[[#This Row],[APPL_ID]],Sheet1!$C$2:$C$9,1,FALSE)),"","Y")</f>
        <v/>
      </c>
      <c r="D750" s="58" t="str">
        <f>IF(COUNTA(#REF!)&gt;0,"","Y")</f>
        <v/>
      </c>
      <c r="E750" t="s">
        <v>1531</v>
      </c>
      <c r="F750" t="s">
        <v>1532</v>
      </c>
      <c r="G750" t="s">
        <v>1215</v>
      </c>
      <c r="H750">
        <v>27.91</v>
      </c>
      <c r="I750">
        <v>18.28</v>
      </c>
      <c r="J750">
        <v>42.52</v>
      </c>
      <c r="K750">
        <v>22.34</v>
      </c>
      <c r="L750">
        <v>50.67</v>
      </c>
      <c r="M750">
        <v>130.5</v>
      </c>
      <c r="N750">
        <v>124.86</v>
      </c>
      <c r="O750">
        <v>48.26</v>
      </c>
      <c r="P750">
        <v>0</v>
      </c>
      <c r="Q750">
        <v>0</v>
      </c>
      <c r="R750">
        <v>0</v>
      </c>
      <c r="S750">
        <v>0</v>
      </c>
    </row>
    <row r="751" spans="1:19" x14ac:dyDescent="0.25">
      <c r="A751" t="s">
        <v>1282</v>
      </c>
      <c r="B751" t="str">
        <f>IF(ISERROR(VLOOKUP(Table7[[#This Row],[APPL_ID]],IO_Pre_14[APP_ID],1,FALSE)),"","Y")</f>
        <v>Y</v>
      </c>
      <c r="C751" s="58" t="str">
        <f>IF(ISERROR(VLOOKUP(Table7[[#This Row],[APPL_ID]],Sheet1!$C$2:$C$9,1,FALSE)),"","Y")</f>
        <v/>
      </c>
      <c r="D751" s="58" t="str">
        <f>IF(COUNTA(#REF!)&gt;0,"","Y")</f>
        <v/>
      </c>
      <c r="E751" t="s">
        <v>1531</v>
      </c>
      <c r="F751" t="s">
        <v>1532</v>
      </c>
      <c r="G751" t="s">
        <v>1215</v>
      </c>
      <c r="H751">
        <v>12.49</v>
      </c>
      <c r="I751">
        <v>10.06</v>
      </c>
      <c r="J751">
        <v>26.26</v>
      </c>
      <c r="K751">
        <v>44.04</v>
      </c>
      <c r="L751">
        <v>44.33</v>
      </c>
      <c r="M751">
        <v>61.08</v>
      </c>
      <c r="N751">
        <v>58.69</v>
      </c>
      <c r="O751">
        <v>15.67</v>
      </c>
      <c r="P751">
        <v>0</v>
      </c>
      <c r="Q751">
        <v>0</v>
      </c>
      <c r="R751">
        <v>0</v>
      </c>
      <c r="S751">
        <v>0</v>
      </c>
    </row>
    <row r="752" spans="1:19" x14ac:dyDescent="0.25">
      <c r="A752" t="s">
        <v>1283</v>
      </c>
      <c r="B752" t="str">
        <f>IF(ISERROR(VLOOKUP(Table7[[#This Row],[APPL_ID]],IO_Pre_14[APP_ID],1,FALSE)),"","Y")</f>
        <v>Y</v>
      </c>
      <c r="C752" s="58" t="str">
        <f>IF(ISERROR(VLOOKUP(Table7[[#This Row],[APPL_ID]],Sheet1!$C$2:$C$9,1,FALSE)),"","Y")</f>
        <v/>
      </c>
      <c r="D752" s="58" t="str">
        <f>IF(COUNTA(#REF!)&gt;0,"","Y")</f>
        <v/>
      </c>
      <c r="E752" t="s">
        <v>1531</v>
      </c>
      <c r="F752" t="s">
        <v>1532</v>
      </c>
      <c r="G752" t="s">
        <v>1215</v>
      </c>
      <c r="H752">
        <v>44.29</v>
      </c>
      <c r="I752">
        <v>37.590000000000003</v>
      </c>
      <c r="J752">
        <v>97.42</v>
      </c>
      <c r="K752">
        <v>187.29</v>
      </c>
      <c r="L752">
        <v>184.36</v>
      </c>
      <c r="M752">
        <v>224.62</v>
      </c>
      <c r="N752">
        <v>205.8</v>
      </c>
      <c r="O752">
        <v>27.21</v>
      </c>
      <c r="P752">
        <v>0</v>
      </c>
      <c r="Q752">
        <v>0</v>
      </c>
      <c r="R752">
        <v>0</v>
      </c>
      <c r="S752">
        <v>0</v>
      </c>
    </row>
    <row r="753" spans="1:19" x14ac:dyDescent="0.25">
      <c r="A753" t="s">
        <v>1041</v>
      </c>
      <c r="B753" t="str">
        <f>IF(ISERROR(VLOOKUP(Table7[[#This Row],[APPL_ID]],IO_Pre_14[APP_ID],1,FALSE)),"","Y")</f>
        <v>Y</v>
      </c>
      <c r="C753" s="58" t="str">
        <f>IF(ISERROR(VLOOKUP(Table7[[#This Row],[APPL_ID]],Sheet1!$C$2:$C$9,1,FALSE)),"","Y")</f>
        <v/>
      </c>
      <c r="D753" s="58" t="str">
        <f>IF(COUNTA(#REF!)&gt;0,"","Y")</f>
        <v/>
      </c>
      <c r="E753" t="s">
        <v>1531</v>
      </c>
      <c r="F753" t="s">
        <v>1532</v>
      </c>
      <c r="G753" t="s">
        <v>1042</v>
      </c>
      <c r="H753">
        <v>6.33</v>
      </c>
      <c r="I753">
        <v>9.1</v>
      </c>
      <c r="J753">
        <v>64.599999999999994</v>
      </c>
      <c r="K753">
        <v>118.259</v>
      </c>
      <c r="L753">
        <v>211.626</v>
      </c>
      <c r="M753">
        <v>424.01</v>
      </c>
      <c r="N753">
        <v>361.94</v>
      </c>
      <c r="O753">
        <v>240.9</v>
      </c>
      <c r="P753">
        <v>0</v>
      </c>
      <c r="Q753">
        <v>0</v>
      </c>
      <c r="R753">
        <v>0</v>
      </c>
      <c r="S753">
        <v>0</v>
      </c>
    </row>
    <row r="754" spans="1:19" x14ac:dyDescent="0.25">
      <c r="A754" t="s">
        <v>504</v>
      </c>
      <c r="B754" t="str">
        <f>IF(ISERROR(VLOOKUP(Table7[[#This Row],[APPL_ID]],IO_Pre_14[APP_ID],1,FALSE)),"","Y")</f>
        <v>Y</v>
      </c>
      <c r="C754" s="58" t="str">
        <f>IF(ISERROR(VLOOKUP(Table7[[#This Row],[APPL_ID]],Sheet1!$C$2:$C$9,1,FALSE)),"","Y")</f>
        <v/>
      </c>
      <c r="D754" s="58" t="str">
        <f>IF(COUNTA(#REF!)&gt;0,"","Y")</f>
        <v/>
      </c>
      <c r="E754" t="s">
        <v>1531</v>
      </c>
      <c r="F754" t="s">
        <v>1533</v>
      </c>
      <c r="G754" t="s">
        <v>505</v>
      </c>
      <c r="H754">
        <v>0</v>
      </c>
      <c r="I754">
        <v>0</v>
      </c>
      <c r="J754">
        <v>0</v>
      </c>
      <c r="K754">
        <v>33.25</v>
      </c>
      <c r="L754">
        <v>89.42</v>
      </c>
      <c r="M754">
        <v>134.63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</row>
    <row r="755" spans="1:19" x14ac:dyDescent="0.25">
      <c r="A755" t="s">
        <v>1241</v>
      </c>
      <c r="B755" t="str">
        <f>IF(ISERROR(VLOOKUP(Table7[[#This Row],[APPL_ID]],IO_Pre_14[APP_ID],1,FALSE)),"","Y")</f>
        <v>Y</v>
      </c>
      <c r="C755" s="58" t="str">
        <f>IF(ISERROR(VLOOKUP(Table7[[#This Row],[APPL_ID]],Sheet1!$C$2:$C$9,1,FALSE)),"","Y")</f>
        <v/>
      </c>
      <c r="D755" s="58" t="str">
        <f>IF(COUNTA(#REF!)&gt;0,"","Y")</f>
        <v/>
      </c>
      <c r="E755" t="s">
        <v>1531</v>
      </c>
      <c r="F755" t="s">
        <v>1533</v>
      </c>
      <c r="G755" t="s">
        <v>516</v>
      </c>
      <c r="H755">
        <v>0</v>
      </c>
      <c r="I755">
        <v>0</v>
      </c>
      <c r="J755">
        <v>0</v>
      </c>
      <c r="K755">
        <v>0</v>
      </c>
      <c r="L755">
        <v>37.5</v>
      </c>
      <c r="M755">
        <v>88.87</v>
      </c>
      <c r="N755">
        <v>83.65</v>
      </c>
      <c r="O755">
        <v>62.26</v>
      </c>
      <c r="P755">
        <v>0</v>
      </c>
      <c r="Q755">
        <v>0</v>
      </c>
      <c r="R755">
        <v>0</v>
      </c>
      <c r="S755">
        <v>0</v>
      </c>
    </row>
    <row r="756" spans="1:19" x14ac:dyDescent="0.25">
      <c r="A756" t="s">
        <v>414</v>
      </c>
      <c r="B756" t="str">
        <f>IF(ISERROR(VLOOKUP(Table7[[#This Row],[APPL_ID]],IO_Pre_14[APP_ID],1,FALSE)),"","Y")</f>
        <v>Y</v>
      </c>
      <c r="C756" s="58" t="str">
        <f>IF(ISERROR(VLOOKUP(Table7[[#This Row],[APPL_ID]],Sheet1!$C$2:$C$9,1,FALSE)),"","Y")</f>
        <v/>
      </c>
      <c r="D756" s="58" t="str">
        <f>IF(COUNTA(#REF!)&gt;0,"","Y")</f>
        <v/>
      </c>
      <c r="E756" t="s">
        <v>1531</v>
      </c>
      <c r="F756" t="s">
        <v>1533</v>
      </c>
      <c r="G756" t="s">
        <v>415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33.11</v>
      </c>
      <c r="O756">
        <v>64.55</v>
      </c>
      <c r="P756">
        <v>0</v>
      </c>
      <c r="Q756">
        <v>0</v>
      </c>
      <c r="R756">
        <v>0</v>
      </c>
      <c r="S756">
        <v>0</v>
      </c>
    </row>
    <row r="757" spans="1:19" x14ac:dyDescent="0.25">
      <c r="A757" t="s">
        <v>325</v>
      </c>
      <c r="B757" t="str">
        <f>IF(ISERROR(VLOOKUP(Table7[[#This Row],[APPL_ID]],IO_Pre_14[APP_ID],1,FALSE)),"","Y")</f>
        <v>Y</v>
      </c>
      <c r="C757" s="58" t="str">
        <f>IF(ISERROR(VLOOKUP(Table7[[#This Row],[APPL_ID]],Sheet1!$C$2:$C$9,1,FALSE)),"","Y")</f>
        <v/>
      </c>
      <c r="D757" s="58" t="str">
        <f>IF(COUNTA(#REF!)&gt;0,"","Y")</f>
        <v/>
      </c>
      <c r="E757" t="s">
        <v>1531</v>
      </c>
      <c r="F757" t="s">
        <v>1532</v>
      </c>
      <c r="G757" t="s">
        <v>324</v>
      </c>
      <c r="H757">
        <v>31.39</v>
      </c>
      <c r="I757">
        <v>42.2</v>
      </c>
      <c r="J757">
        <v>93.8</v>
      </c>
      <c r="K757">
        <v>100.27</v>
      </c>
      <c r="L757">
        <v>121.86</v>
      </c>
      <c r="M757">
        <v>134.34</v>
      </c>
      <c r="N757">
        <v>140.47</v>
      </c>
      <c r="O757">
        <v>115.71</v>
      </c>
      <c r="P757">
        <v>0</v>
      </c>
      <c r="Q757">
        <v>0</v>
      </c>
      <c r="R757">
        <v>0</v>
      </c>
      <c r="S757">
        <v>0</v>
      </c>
    </row>
    <row r="758" spans="1:19" x14ac:dyDescent="0.25">
      <c r="A758" t="s">
        <v>323</v>
      </c>
      <c r="B758" t="str">
        <f>IF(ISERROR(VLOOKUP(Table7[[#This Row],[APPL_ID]],IO_Pre_14[APP_ID],1,FALSE)),"","Y")</f>
        <v>Y</v>
      </c>
      <c r="C758" s="58" t="str">
        <f>IF(ISERROR(VLOOKUP(Table7[[#This Row],[APPL_ID]],Sheet1!$C$2:$C$9,1,FALSE)),"","Y")</f>
        <v/>
      </c>
      <c r="D758" s="58" t="str">
        <f>IF(COUNTA(#REF!)&gt;0,"","Y")</f>
        <v/>
      </c>
      <c r="E758" t="s">
        <v>1531</v>
      </c>
      <c r="F758" t="s">
        <v>1532</v>
      </c>
      <c r="G758" t="s">
        <v>324</v>
      </c>
      <c r="H758">
        <v>25.52</v>
      </c>
      <c r="I758">
        <v>24.49</v>
      </c>
      <c r="J758">
        <v>51.81</v>
      </c>
      <c r="K758">
        <v>43.22</v>
      </c>
      <c r="L758">
        <v>84.38</v>
      </c>
      <c r="M758">
        <v>120.99</v>
      </c>
      <c r="N758">
        <v>108.19</v>
      </c>
      <c r="O758">
        <v>40.380000000000003</v>
      </c>
      <c r="P758">
        <v>0</v>
      </c>
      <c r="Q758">
        <v>0</v>
      </c>
      <c r="R758">
        <v>0</v>
      </c>
      <c r="S758">
        <v>0</v>
      </c>
    </row>
    <row r="759" spans="1:19" x14ac:dyDescent="0.25">
      <c r="A759" t="s">
        <v>326</v>
      </c>
      <c r="B759" t="str">
        <f>IF(ISERROR(VLOOKUP(Table7[[#This Row],[APPL_ID]],IO_Pre_14[APP_ID],1,FALSE)),"","Y")</f>
        <v>Y</v>
      </c>
      <c r="C759" s="58" t="str">
        <f>IF(ISERROR(VLOOKUP(Table7[[#This Row],[APPL_ID]],Sheet1!$C$2:$C$9,1,FALSE)),"","Y")</f>
        <v/>
      </c>
      <c r="D759" s="58" t="str">
        <f>IF(COUNTA(#REF!)&gt;0,"","Y")</f>
        <v/>
      </c>
      <c r="E759" t="s">
        <v>1531</v>
      </c>
      <c r="F759" t="s">
        <v>1532</v>
      </c>
      <c r="G759" t="s">
        <v>324</v>
      </c>
      <c r="H759">
        <v>14.14</v>
      </c>
      <c r="I759">
        <v>14.27</v>
      </c>
      <c r="J759">
        <v>33.85</v>
      </c>
      <c r="K759">
        <v>30.65</v>
      </c>
      <c r="L759">
        <v>40.659999999999997</v>
      </c>
      <c r="M759">
        <v>60.38</v>
      </c>
      <c r="N759">
        <v>66.069999999999993</v>
      </c>
      <c r="O759">
        <v>50.72</v>
      </c>
      <c r="P759">
        <v>0</v>
      </c>
      <c r="Q759">
        <v>0</v>
      </c>
      <c r="R759">
        <v>0</v>
      </c>
      <c r="S759">
        <v>0</v>
      </c>
    </row>
    <row r="760" spans="1:19" x14ac:dyDescent="0.25">
      <c r="A760" t="s">
        <v>327</v>
      </c>
      <c r="B760" t="str">
        <f>IF(ISERROR(VLOOKUP(Table7[[#This Row],[APPL_ID]],IO_Pre_14[APP_ID],1,FALSE)),"","Y")</f>
        <v>Y</v>
      </c>
      <c r="C760" s="58" t="str">
        <f>IF(ISERROR(VLOOKUP(Table7[[#This Row],[APPL_ID]],Sheet1!$C$2:$C$9,1,FALSE)),"","Y")</f>
        <v/>
      </c>
      <c r="D760" s="58" t="str">
        <f>IF(COUNTA(#REF!)&gt;0,"","Y")</f>
        <v/>
      </c>
      <c r="E760" t="s">
        <v>1531</v>
      </c>
      <c r="F760" t="s">
        <v>1532</v>
      </c>
      <c r="G760" t="s">
        <v>324</v>
      </c>
      <c r="H760">
        <v>31.75</v>
      </c>
      <c r="I760">
        <v>51.41</v>
      </c>
      <c r="J760">
        <v>110.38</v>
      </c>
      <c r="K760">
        <v>128.16</v>
      </c>
      <c r="L760">
        <v>149.49</v>
      </c>
      <c r="M760">
        <v>136.16999999999999</v>
      </c>
      <c r="N760">
        <v>136.97</v>
      </c>
      <c r="O760">
        <v>119.66</v>
      </c>
      <c r="P760">
        <v>0</v>
      </c>
      <c r="Q760">
        <v>0</v>
      </c>
      <c r="R760">
        <v>0</v>
      </c>
      <c r="S760">
        <v>0</v>
      </c>
    </row>
    <row r="761" spans="1:19" x14ac:dyDescent="0.25">
      <c r="A761" t="s">
        <v>330</v>
      </c>
      <c r="B761" t="str">
        <f>IF(ISERROR(VLOOKUP(Table7[[#This Row],[APPL_ID]],IO_Pre_14[APP_ID],1,FALSE)),"","Y")</f>
        <v>Y</v>
      </c>
      <c r="C761" s="58" t="str">
        <f>IF(ISERROR(VLOOKUP(Table7[[#This Row],[APPL_ID]],Sheet1!$C$2:$C$9,1,FALSE)),"","Y")</f>
        <v/>
      </c>
      <c r="D761" s="58" t="str">
        <f>IF(COUNTA(#REF!)&gt;0,"","Y")</f>
        <v/>
      </c>
      <c r="E761" t="s">
        <v>1531</v>
      </c>
      <c r="F761" t="s">
        <v>1532</v>
      </c>
      <c r="G761" t="s">
        <v>324</v>
      </c>
      <c r="H761">
        <v>40.270000000000003</v>
      </c>
      <c r="I761">
        <v>28.92</v>
      </c>
      <c r="J761">
        <v>66.08</v>
      </c>
      <c r="K761">
        <v>75.790000000000006</v>
      </c>
      <c r="L761">
        <v>100.72</v>
      </c>
      <c r="M761">
        <v>129.83000000000001</v>
      </c>
      <c r="N761">
        <v>131.85</v>
      </c>
      <c r="O761">
        <v>58.3</v>
      </c>
      <c r="P761">
        <v>0</v>
      </c>
      <c r="Q761">
        <v>0</v>
      </c>
      <c r="R761">
        <v>0</v>
      </c>
      <c r="S761">
        <v>0</v>
      </c>
    </row>
    <row r="762" spans="1:19" x14ac:dyDescent="0.25">
      <c r="A762" t="s">
        <v>1365</v>
      </c>
      <c r="B762" t="str">
        <f>IF(ISERROR(VLOOKUP(Table7[[#This Row],[APPL_ID]],IO_Pre_14[APP_ID],1,FALSE)),"","Y")</f>
        <v>Y</v>
      </c>
      <c r="C762" s="58" t="str">
        <f>IF(ISERROR(VLOOKUP(Table7[[#This Row],[APPL_ID]],Sheet1!$C$2:$C$9,1,FALSE)),"","Y")</f>
        <v/>
      </c>
      <c r="D762" s="58" t="str">
        <f>IF(COUNTA(#REF!)&gt;0,"","Y")</f>
        <v/>
      </c>
      <c r="E762" t="s">
        <v>1531</v>
      </c>
      <c r="F762" t="s">
        <v>1532</v>
      </c>
      <c r="G762" t="s">
        <v>324</v>
      </c>
      <c r="H762">
        <v>19.03</v>
      </c>
      <c r="I762">
        <v>14.99</v>
      </c>
      <c r="J762">
        <v>35.020000000000003</v>
      </c>
      <c r="K762">
        <v>33.32</v>
      </c>
      <c r="L762">
        <v>59.4</v>
      </c>
      <c r="M762">
        <v>89.72</v>
      </c>
      <c r="N762">
        <v>85.3</v>
      </c>
      <c r="O762">
        <v>32.409999999999997</v>
      </c>
      <c r="P762">
        <v>0</v>
      </c>
      <c r="Q762">
        <v>0</v>
      </c>
      <c r="R762">
        <v>0</v>
      </c>
      <c r="S762">
        <v>0</v>
      </c>
    </row>
    <row r="763" spans="1:19" x14ac:dyDescent="0.25">
      <c r="A763" t="s">
        <v>141</v>
      </c>
      <c r="B763" t="str">
        <f>IF(ISERROR(VLOOKUP(Table7[[#This Row],[APPL_ID]],IO_Pre_14[APP_ID],1,FALSE)),"","Y")</f>
        <v>Y</v>
      </c>
      <c r="C763" s="58" t="str">
        <f>IF(ISERROR(VLOOKUP(Table7[[#This Row],[APPL_ID]],Sheet1!$C$2:$C$9,1,FALSE)),"","Y")</f>
        <v/>
      </c>
      <c r="D763" s="58" t="str">
        <f>IF(COUNTA(#REF!)&gt;0,"","Y")</f>
        <v/>
      </c>
      <c r="E763" t="s">
        <v>1531</v>
      </c>
      <c r="F763" t="s">
        <v>1532</v>
      </c>
      <c r="G763" t="s">
        <v>134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</row>
    <row r="764" spans="1:19" x14ac:dyDescent="0.25">
      <c r="A764" t="s">
        <v>147</v>
      </c>
      <c r="B764" t="str">
        <f>IF(ISERROR(VLOOKUP(Table7[[#This Row],[APPL_ID]],IO_Pre_14[APP_ID],1,FALSE)),"","Y")</f>
        <v>Y</v>
      </c>
      <c r="C764" s="58" t="str">
        <f>IF(ISERROR(VLOOKUP(Table7[[#This Row],[APPL_ID]],Sheet1!$C$2:$C$9,1,FALSE)),"","Y")</f>
        <v/>
      </c>
      <c r="D764" s="58" t="str">
        <f>IF(COUNTA(#REF!)&gt;0,"","Y")</f>
        <v/>
      </c>
      <c r="E764" t="s">
        <v>1531</v>
      </c>
      <c r="F764" t="s">
        <v>1532</v>
      </c>
      <c r="G764" t="s">
        <v>134</v>
      </c>
    </row>
    <row r="765" spans="1:19" x14ac:dyDescent="0.25">
      <c r="A765" t="s">
        <v>149</v>
      </c>
      <c r="B765" t="str">
        <f>IF(ISERROR(VLOOKUP(Table7[[#This Row],[APPL_ID]],IO_Pre_14[APP_ID],1,FALSE)),"","Y")</f>
        <v>Y</v>
      </c>
      <c r="C765" s="58" t="str">
        <f>IF(ISERROR(VLOOKUP(Table7[[#This Row],[APPL_ID]],Sheet1!$C$2:$C$9,1,FALSE)),"","Y")</f>
        <v/>
      </c>
      <c r="D765" s="58" t="str">
        <f>IF(COUNTA(#REF!)&gt;0,"","Y")</f>
        <v/>
      </c>
      <c r="E765" t="s">
        <v>1531</v>
      </c>
      <c r="F765" t="s">
        <v>1532</v>
      </c>
      <c r="G765" t="s">
        <v>134</v>
      </c>
    </row>
    <row r="766" spans="1:19" x14ac:dyDescent="0.25">
      <c r="A766" t="s">
        <v>133</v>
      </c>
      <c r="B766" t="str">
        <f>IF(ISERROR(VLOOKUP(Table7[[#This Row],[APPL_ID]],IO_Pre_14[APP_ID],1,FALSE)),"","Y")</f>
        <v>Y</v>
      </c>
      <c r="C766" s="58" t="str">
        <f>IF(ISERROR(VLOOKUP(Table7[[#This Row],[APPL_ID]],Sheet1!$C$2:$C$9,1,FALSE)),"","Y")</f>
        <v/>
      </c>
      <c r="D766" s="58" t="str">
        <f>IF(COUNTA(#REF!)&gt;0,"","Y")</f>
        <v/>
      </c>
      <c r="E766" t="s">
        <v>1531</v>
      </c>
      <c r="F766" t="s">
        <v>1532</v>
      </c>
      <c r="G766" t="s">
        <v>134</v>
      </c>
    </row>
    <row r="767" spans="1:19" x14ac:dyDescent="0.25">
      <c r="A767" t="s">
        <v>136</v>
      </c>
      <c r="B767" t="str">
        <f>IF(ISERROR(VLOOKUP(Table7[[#This Row],[APPL_ID]],IO_Pre_14[APP_ID],1,FALSE)),"","Y")</f>
        <v>Y</v>
      </c>
      <c r="C767" s="58" t="str">
        <f>IF(ISERROR(VLOOKUP(Table7[[#This Row],[APPL_ID]],Sheet1!$C$2:$C$9,1,FALSE)),"","Y")</f>
        <v/>
      </c>
      <c r="D767" s="58" t="str">
        <f>IF(COUNTA(#REF!)&gt;0,"","Y")</f>
        <v/>
      </c>
      <c r="E767" t="s">
        <v>1531</v>
      </c>
      <c r="F767" t="s">
        <v>1532</v>
      </c>
      <c r="G767" t="s">
        <v>134</v>
      </c>
    </row>
    <row r="768" spans="1:19" x14ac:dyDescent="0.25">
      <c r="A768" t="s">
        <v>123</v>
      </c>
      <c r="B768" t="str">
        <f>IF(ISERROR(VLOOKUP(Table7[[#This Row],[APPL_ID]],IO_Pre_14[APP_ID],1,FALSE)),"","Y")</f>
        <v>Y</v>
      </c>
      <c r="C768" s="58" t="str">
        <f>IF(ISERROR(VLOOKUP(Table7[[#This Row],[APPL_ID]],Sheet1!$C$2:$C$9,1,FALSE)),"","Y")</f>
        <v/>
      </c>
      <c r="D768" s="58" t="str">
        <f>IF(COUNTA(#REF!)&gt;0,"","Y")</f>
        <v/>
      </c>
      <c r="E768" t="s">
        <v>1531</v>
      </c>
      <c r="F768" t="s">
        <v>1532</v>
      </c>
      <c r="G768" t="s">
        <v>124</v>
      </c>
    </row>
    <row r="769" spans="1:19" x14ac:dyDescent="0.25">
      <c r="A769" t="s">
        <v>125</v>
      </c>
      <c r="B769" t="str">
        <f>IF(ISERROR(VLOOKUP(Table7[[#This Row],[APPL_ID]],IO_Pre_14[APP_ID],1,FALSE)),"","Y")</f>
        <v>Y</v>
      </c>
      <c r="C769" s="58" t="str">
        <f>IF(ISERROR(VLOOKUP(Table7[[#This Row],[APPL_ID]],Sheet1!$C$2:$C$9,1,FALSE)),"","Y")</f>
        <v/>
      </c>
      <c r="D769" s="58" t="str">
        <f>IF(COUNTA(#REF!)&gt;0,"","Y")</f>
        <v/>
      </c>
      <c r="E769" t="s">
        <v>1531</v>
      </c>
      <c r="F769" t="s">
        <v>1532</v>
      </c>
      <c r="G769" t="s">
        <v>124</v>
      </c>
    </row>
    <row r="770" spans="1:19" x14ac:dyDescent="0.25">
      <c r="A770" t="s">
        <v>1374</v>
      </c>
      <c r="B770" t="str">
        <f>IF(ISERROR(VLOOKUP(Table7[[#This Row],[APPL_ID]],IO_Pre_14[APP_ID],1,FALSE)),"","Y")</f>
        <v>Y</v>
      </c>
      <c r="C770" s="58" t="str">
        <f>IF(ISERROR(VLOOKUP(Table7[[#This Row],[APPL_ID]],Sheet1!$C$2:$C$9,1,FALSE)),"","Y")</f>
        <v/>
      </c>
      <c r="D770" s="58" t="str">
        <f>IF(COUNTA(#REF!)&gt;0,"","Y")</f>
        <v/>
      </c>
      <c r="E770" t="s">
        <v>1531</v>
      </c>
      <c r="F770" t="s">
        <v>1532</v>
      </c>
      <c r="G770" t="s">
        <v>1373</v>
      </c>
      <c r="H770">
        <v>0</v>
      </c>
      <c r="I770">
        <v>0</v>
      </c>
      <c r="J770">
        <v>91</v>
      </c>
      <c r="K770">
        <v>91.45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</row>
    <row r="771" spans="1:19" x14ac:dyDescent="0.25">
      <c r="A771" t="s">
        <v>1185</v>
      </c>
      <c r="B771" t="str">
        <f>IF(ISERROR(VLOOKUP(Table7[[#This Row],[APPL_ID]],IO_Pre_14[APP_ID],1,FALSE)),"","Y")</f>
        <v>Y</v>
      </c>
      <c r="C771" s="58" t="str">
        <f>IF(ISERROR(VLOOKUP(Table7[[#This Row],[APPL_ID]],Sheet1!$C$2:$C$9,1,FALSE)),"","Y")</f>
        <v/>
      </c>
      <c r="D771" s="58" t="str">
        <f>IF(COUNTA(#REF!)&gt;0,"","Y")</f>
        <v/>
      </c>
      <c r="E771" t="s">
        <v>1531</v>
      </c>
      <c r="F771" t="s">
        <v>1532</v>
      </c>
      <c r="G771" t="s">
        <v>1186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</row>
    <row r="772" spans="1:19" x14ac:dyDescent="0.25">
      <c r="A772" t="s">
        <v>1397</v>
      </c>
      <c r="B772" t="str">
        <f>IF(ISERROR(VLOOKUP(Table7[[#This Row],[APPL_ID]],IO_Pre_14[APP_ID],1,FALSE)),"","Y")</f>
        <v>Y</v>
      </c>
      <c r="C772" s="58" t="str">
        <f>IF(ISERROR(VLOOKUP(Table7[[#This Row],[APPL_ID]],Sheet1!$C$2:$C$9,1,FALSE)),"","Y")</f>
        <v/>
      </c>
      <c r="D772" s="58" t="str">
        <f>IF(COUNTA(#REF!)&gt;0,"","Y")</f>
        <v/>
      </c>
      <c r="E772" t="s">
        <v>1531</v>
      </c>
      <c r="F772" t="s">
        <v>1533</v>
      </c>
      <c r="G772" t="s">
        <v>1398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</row>
    <row r="773" spans="1:19" x14ac:dyDescent="0.25">
      <c r="A773" t="s">
        <v>342</v>
      </c>
      <c r="B773" t="str">
        <f>IF(ISERROR(VLOOKUP(Table7[[#This Row],[APPL_ID]],IO_Pre_14[APP_ID],1,FALSE)),"","Y")</f>
        <v>Y</v>
      </c>
      <c r="C773" s="58" t="str">
        <f>IF(ISERROR(VLOOKUP(Table7[[#This Row],[APPL_ID]],Sheet1!$C$2:$C$9,1,FALSE)),"","Y")</f>
        <v/>
      </c>
      <c r="D773" s="58" t="str">
        <f>IF(COUNTA(#REF!)&gt;0,"","Y")</f>
        <v/>
      </c>
      <c r="E773" t="s">
        <v>1531</v>
      </c>
      <c r="F773" t="s">
        <v>1532</v>
      </c>
      <c r="G773" t="s">
        <v>343</v>
      </c>
      <c r="H773">
        <v>0</v>
      </c>
      <c r="I773">
        <v>0</v>
      </c>
      <c r="J773">
        <v>89.79</v>
      </c>
      <c r="K773">
        <v>0</v>
      </c>
      <c r="L773">
        <v>213.3</v>
      </c>
      <c r="M773">
        <v>396.48</v>
      </c>
      <c r="N773">
        <v>420.24</v>
      </c>
      <c r="O773">
        <v>341.12</v>
      </c>
      <c r="P773">
        <v>0</v>
      </c>
      <c r="Q773">
        <v>0</v>
      </c>
      <c r="R773">
        <v>0</v>
      </c>
      <c r="S773">
        <v>0</v>
      </c>
    </row>
    <row r="774" spans="1:19" x14ac:dyDescent="0.25">
      <c r="A774" t="s">
        <v>349</v>
      </c>
      <c r="B774" t="str">
        <f>IF(ISERROR(VLOOKUP(Table7[[#This Row],[APPL_ID]],IO_Pre_14[APP_ID],1,FALSE)),"","Y")</f>
        <v>Y</v>
      </c>
      <c r="C774" s="58" t="str">
        <f>IF(ISERROR(VLOOKUP(Table7[[#This Row],[APPL_ID]],Sheet1!$C$2:$C$9,1,FALSE)),"","Y")</f>
        <v/>
      </c>
      <c r="D774" s="58" t="str">
        <f>IF(COUNTA(#REF!)&gt;0,"","Y")</f>
        <v/>
      </c>
      <c r="E774" t="s">
        <v>1531</v>
      </c>
      <c r="F774" t="s">
        <v>1532</v>
      </c>
      <c r="G774" t="s">
        <v>343</v>
      </c>
      <c r="H774">
        <v>0</v>
      </c>
      <c r="I774">
        <v>0</v>
      </c>
      <c r="J774">
        <v>0</v>
      </c>
      <c r="K774">
        <v>15.54</v>
      </c>
      <c r="L774">
        <v>69.3</v>
      </c>
      <c r="M774">
        <v>165.12</v>
      </c>
      <c r="N774">
        <v>139.74</v>
      </c>
      <c r="O774">
        <v>18.72</v>
      </c>
      <c r="P774">
        <v>0</v>
      </c>
      <c r="Q774">
        <v>0</v>
      </c>
      <c r="R774">
        <v>0</v>
      </c>
      <c r="S774">
        <v>0</v>
      </c>
    </row>
    <row r="775" spans="1:19" x14ac:dyDescent="0.25">
      <c r="A775" t="s">
        <v>354</v>
      </c>
      <c r="B775" t="str">
        <f>IF(ISERROR(VLOOKUP(Table7[[#This Row],[APPL_ID]],IO_Pre_14[APP_ID],1,FALSE)),"","Y")</f>
        <v>Y</v>
      </c>
      <c r="C775" s="58" t="str">
        <f>IF(ISERROR(VLOOKUP(Table7[[#This Row],[APPL_ID]],Sheet1!$C$2:$C$9,1,FALSE)),"","Y")</f>
        <v/>
      </c>
      <c r="D775" s="58" t="str">
        <f>IF(COUNTA(#REF!)&gt;0,"","Y")</f>
        <v/>
      </c>
      <c r="E775" t="s">
        <v>1531</v>
      </c>
      <c r="F775" t="s">
        <v>1532</v>
      </c>
      <c r="G775" t="s">
        <v>343</v>
      </c>
      <c r="H775">
        <v>0</v>
      </c>
      <c r="I775">
        <v>0</v>
      </c>
      <c r="J775">
        <v>0</v>
      </c>
      <c r="K775">
        <v>183.15</v>
      </c>
      <c r="L775">
        <v>185.4</v>
      </c>
      <c r="M775">
        <v>209.28</v>
      </c>
      <c r="N775">
        <v>214.2</v>
      </c>
      <c r="O775">
        <v>197.6</v>
      </c>
      <c r="P775">
        <v>0</v>
      </c>
      <c r="Q775">
        <v>0</v>
      </c>
      <c r="R775">
        <v>0</v>
      </c>
      <c r="S775">
        <v>0</v>
      </c>
    </row>
    <row r="776" spans="1:19" x14ac:dyDescent="0.25">
      <c r="A776" t="s">
        <v>364</v>
      </c>
      <c r="B776" t="str">
        <f>IF(ISERROR(VLOOKUP(Table7[[#This Row],[APPL_ID]],IO_Pre_14[APP_ID],1,FALSE)),"","Y")</f>
        <v>Y</v>
      </c>
      <c r="C776" s="58" t="str">
        <f>IF(ISERROR(VLOOKUP(Table7[[#This Row],[APPL_ID]],Sheet1!$C$2:$C$9,1,FALSE)),"","Y")</f>
        <v/>
      </c>
      <c r="D776" s="58" t="str">
        <f>IF(COUNTA(#REF!)&gt;0,"","Y")</f>
        <v/>
      </c>
      <c r="E776" t="s">
        <v>1531</v>
      </c>
      <c r="F776" t="s">
        <v>1532</v>
      </c>
      <c r="G776" t="s">
        <v>343</v>
      </c>
      <c r="H776">
        <v>0</v>
      </c>
      <c r="I776">
        <v>0</v>
      </c>
      <c r="J776">
        <v>0</v>
      </c>
      <c r="K776">
        <v>0</v>
      </c>
      <c r="L776">
        <v>166.5</v>
      </c>
      <c r="M776">
        <v>217.92</v>
      </c>
      <c r="N776">
        <v>227.46</v>
      </c>
      <c r="O776">
        <v>211.12</v>
      </c>
      <c r="P776">
        <v>0</v>
      </c>
      <c r="Q776">
        <v>0</v>
      </c>
      <c r="R776">
        <v>0</v>
      </c>
      <c r="S776">
        <v>0</v>
      </c>
    </row>
    <row r="777" spans="1:19" x14ac:dyDescent="0.25">
      <c r="A777" t="s">
        <v>368</v>
      </c>
      <c r="B777" t="str">
        <f>IF(ISERROR(VLOOKUP(Table7[[#This Row],[APPL_ID]],IO_Pre_14[APP_ID],1,FALSE)),"","Y")</f>
        <v>Y</v>
      </c>
      <c r="C777" s="58" t="str">
        <f>IF(ISERROR(VLOOKUP(Table7[[#This Row],[APPL_ID]],Sheet1!$C$2:$C$9,1,FALSE)),"","Y")</f>
        <v/>
      </c>
      <c r="D777" s="58" t="str">
        <f>IF(COUNTA(#REF!)&gt;0,"","Y")</f>
        <v/>
      </c>
      <c r="E777" t="s">
        <v>1531</v>
      </c>
      <c r="F777" t="s">
        <v>1532</v>
      </c>
      <c r="G777" t="s">
        <v>343</v>
      </c>
      <c r="H777">
        <v>0</v>
      </c>
      <c r="I777">
        <v>0</v>
      </c>
      <c r="J777">
        <v>0</v>
      </c>
      <c r="K777">
        <v>0</v>
      </c>
      <c r="L777">
        <v>109.8</v>
      </c>
      <c r="M777">
        <v>143.04</v>
      </c>
      <c r="N777">
        <v>149.94</v>
      </c>
      <c r="O777">
        <v>139.36000000000001</v>
      </c>
      <c r="P777">
        <v>0</v>
      </c>
      <c r="Q777">
        <v>0</v>
      </c>
      <c r="R777">
        <v>0</v>
      </c>
      <c r="S777">
        <v>0</v>
      </c>
    </row>
    <row r="778" spans="1:19" x14ac:dyDescent="0.25">
      <c r="A778" t="s">
        <v>374</v>
      </c>
      <c r="B778" t="str">
        <f>IF(ISERROR(VLOOKUP(Table7[[#This Row],[APPL_ID]],IO_Pre_14[APP_ID],1,FALSE)),"","Y")</f>
        <v>Y</v>
      </c>
      <c r="C778" s="58" t="str">
        <f>IF(ISERROR(VLOOKUP(Table7[[#This Row],[APPL_ID]],Sheet1!$C$2:$C$9,1,FALSE)),"","Y")</f>
        <v/>
      </c>
      <c r="D778" s="58" t="str">
        <f>IF(COUNTA(#REF!)&gt;0,"","Y")</f>
        <v/>
      </c>
      <c r="E778" t="s">
        <v>1531</v>
      </c>
      <c r="F778" t="s">
        <v>1532</v>
      </c>
      <c r="G778" t="s">
        <v>343</v>
      </c>
      <c r="H778">
        <v>0</v>
      </c>
      <c r="I778">
        <v>0</v>
      </c>
      <c r="J778">
        <v>0</v>
      </c>
      <c r="K778">
        <v>0</v>
      </c>
      <c r="L778">
        <v>185.4</v>
      </c>
      <c r="M778">
        <v>241.92</v>
      </c>
      <c r="N778">
        <v>252.96</v>
      </c>
      <c r="O778">
        <v>234</v>
      </c>
      <c r="P778">
        <v>0</v>
      </c>
      <c r="Q778">
        <v>0</v>
      </c>
      <c r="R778">
        <v>0</v>
      </c>
      <c r="S778">
        <v>0</v>
      </c>
    </row>
    <row r="779" spans="1:19" x14ac:dyDescent="0.25">
      <c r="A779" t="s">
        <v>380</v>
      </c>
      <c r="B779" t="str">
        <f>IF(ISERROR(VLOOKUP(Table7[[#This Row],[APPL_ID]],IO_Pre_14[APP_ID],1,FALSE)),"","Y")</f>
        <v>Y</v>
      </c>
      <c r="C779" s="58" t="str">
        <f>IF(ISERROR(VLOOKUP(Table7[[#This Row],[APPL_ID]],Sheet1!$C$2:$C$9,1,FALSE)),"","Y")</f>
        <v/>
      </c>
      <c r="D779" s="58" t="str">
        <f>IF(COUNTA(#REF!)&gt;0,"","Y")</f>
        <v/>
      </c>
      <c r="E779" t="s">
        <v>1531</v>
      </c>
      <c r="F779" t="s">
        <v>1532</v>
      </c>
      <c r="G779" t="s">
        <v>343</v>
      </c>
      <c r="H779">
        <v>0</v>
      </c>
      <c r="I779">
        <v>0</v>
      </c>
      <c r="J779">
        <v>0</v>
      </c>
      <c r="K779">
        <v>129.87</v>
      </c>
      <c r="L779">
        <v>163.80000000000001</v>
      </c>
      <c r="M779">
        <v>240.96</v>
      </c>
      <c r="N779">
        <v>228.48</v>
      </c>
      <c r="O779">
        <v>141.44</v>
      </c>
      <c r="P779">
        <v>0</v>
      </c>
      <c r="Q779">
        <v>0</v>
      </c>
      <c r="R779">
        <v>0</v>
      </c>
      <c r="S779">
        <v>0</v>
      </c>
    </row>
    <row r="780" spans="1:19" x14ac:dyDescent="0.25">
      <c r="A780" t="s">
        <v>381</v>
      </c>
      <c r="B780" t="str">
        <f>IF(ISERROR(VLOOKUP(Table7[[#This Row],[APPL_ID]],IO_Pre_14[APP_ID],1,FALSE)),"","Y")</f>
        <v>Y</v>
      </c>
      <c r="C780" s="58" t="str">
        <f>IF(ISERROR(VLOOKUP(Table7[[#This Row],[APPL_ID]],Sheet1!$C$2:$C$9,1,FALSE)),"","Y")</f>
        <v/>
      </c>
      <c r="D780" s="58" t="str">
        <f>IF(COUNTA(#REF!)&gt;0,"","Y")</f>
        <v/>
      </c>
      <c r="E780" t="s">
        <v>1531</v>
      </c>
      <c r="F780" t="s">
        <v>1532</v>
      </c>
      <c r="G780" t="s">
        <v>343</v>
      </c>
      <c r="H780">
        <v>0</v>
      </c>
      <c r="I780">
        <v>0</v>
      </c>
      <c r="J780">
        <v>0</v>
      </c>
      <c r="K780">
        <v>0</v>
      </c>
      <c r="L780">
        <v>180.9</v>
      </c>
      <c r="M780">
        <v>236.16</v>
      </c>
      <c r="N780">
        <v>247.86</v>
      </c>
      <c r="O780">
        <v>228.8</v>
      </c>
      <c r="P780">
        <v>0</v>
      </c>
      <c r="Q780">
        <v>0</v>
      </c>
      <c r="R780">
        <v>0</v>
      </c>
      <c r="S780">
        <v>0</v>
      </c>
    </row>
    <row r="781" spans="1:19" x14ac:dyDescent="0.25">
      <c r="A781" t="s">
        <v>383</v>
      </c>
      <c r="B781" t="str">
        <f>IF(ISERROR(VLOOKUP(Table7[[#This Row],[APPL_ID]],IO_Pre_14[APP_ID],1,FALSE)),"","Y")</f>
        <v>Y</v>
      </c>
      <c r="C781" s="58" t="str">
        <f>IF(ISERROR(VLOOKUP(Table7[[#This Row],[APPL_ID]],Sheet1!$C$2:$C$9,1,FALSE)),"","Y")</f>
        <v/>
      </c>
      <c r="D781" s="58" t="str">
        <f>IF(COUNTA(#REF!)&gt;0,"","Y")</f>
        <v/>
      </c>
      <c r="E781" t="s">
        <v>1531</v>
      </c>
      <c r="F781" t="s">
        <v>1532</v>
      </c>
      <c r="G781" t="s">
        <v>343</v>
      </c>
      <c r="H781">
        <v>0</v>
      </c>
      <c r="I781">
        <v>0</v>
      </c>
      <c r="J781">
        <v>0</v>
      </c>
      <c r="K781">
        <v>68.819999999999993</v>
      </c>
      <c r="L781">
        <v>68.400000000000006</v>
      </c>
      <c r="M781">
        <v>77.760000000000005</v>
      </c>
      <c r="N781">
        <v>79.56</v>
      </c>
      <c r="O781">
        <v>72.8</v>
      </c>
      <c r="P781">
        <v>0</v>
      </c>
      <c r="Q781">
        <v>0</v>
      </c>
      <c r="R781">
        <v>0</v>
      </c>
      <c r="S781">
        <v>0</v>
      </c>
    </row>
    <row r="782" spans="1:19" x14ac:dyDescent="0.25">
      <c r="A782" t="s">
        <v>393</v>
      </c>
      <c r="B782" t="str">
        <f>IF(ISERROR(VLOOKUP(Table7[[#This Row],[APPL_ID]],IO_Pre_14[APP_ID],1,FALSE)),"","Y")</f>
        <v>Y</v>
      </c>
      <c r="C782" s="58" t="str">
        <f>IF(ISERROR(VLOOKUP(Table7[[#This Row],[APPL_ID]],Sheet1!$C$2:$C$9,1,FALSE)),"","Y")</f>
        <v/>
      </c>
      <c r="D782" s="58" t="str">
        <f>IF(COUNTA(#REF!)&gt;0,"","Y")</f>
        <v/>
      </c>
      <c r="E782" t="s">
        <v>1531</v>
      </c>
      <c r="F782" t="s">
        <v>1532</v>
      </c>
      <c r="G782" t="s">
        <v>343</v>
      </c>
      <c r="H782">
        <v>0</v>
      </c>
      <c r="I782">
        <v>0</v>
      </c>
      <c r="J782">
        <v>0</v>
      </c>
      <c r="K782">
        <v>27.75</v>
      </c>
      <c r="L782">
        <v>120.6</v>
      </c>
      <c r="M782">
        <v>288</v>
      </c>
      <c r="N782">
        <v>244.8</v>
      </c>
      <c r="O782">
        <v>33.28</v>
      </c>
      <c r="P782">
        <v>0</v>
      </c>
      <c r="Q782">
        <v>0</v>
      </c>
      <c r="R782">
        <v>0</v>
      </c>
      <c r="S782">
        <v>0</v>
      </c>
    </row>
    <row r="783" spans="1:19" x14ac:dyDescent="0.25">
      <c r="A783" t="s">
        <v>396</v>
      </c>
      <c r="B783" t="str">
        <f>IF(ISERROR(VLOOKUP(Table7[[#This Row],[APPL_ID]],IO_Pre_14[APP_ID],1,FALSE)),"","Y")</f>
        <v>Y</v>
      </c>
      <c r="C783" s="58" t="str">
        <f>IF(ISERROR(VLOOKUP(Table7[[#This Row],[APPL_ID]],Sheet1!$C$2:$C$9,1,FALSE)),"","Y")</f>
        <v/>
      </c>
      <c r="D783" s="58" t="str">
        <f>IF(COUNTA(#REF!)&gt;0,"","Y")</f>
        <v/>
      </c>
      <c r="E783" t="s">
        <v>1531</v>
      </c>
      <c r="F783" t="s">
        <v>1532</v>
      </c>
      <c r="G783" t="s">
        <v>343</v>
      </c>
      <c r="H783">
        <v>0</v>
      </c>
      <c r="I783">
        <v>0</v>
      </c>
      <c r="J783">
        <v>0</v>
      </c>
      <c r="K783">
        <v>102.12</v>
      </c>
      <c r="L783">
        <v>102.6</v>
      </c>
      <c r="M783">
        <v>116.16</v>
      </c>
      <c r="N783">
        <v>119.34</v>
      </c>
      <c r="O783">
        <v>110.24</v>
      </c>
      <c r="P783">
        <v>0</v>
      </c>
      <c r="Q783">
        <v>0</v>
      </c>
      <c r="R783">
        <v>0</v>
      </c>
      <c r="S783">
        <v>0</v>
      </c>
    </row>
    <row r="784" spans="1:19" x14ac:dyDescent="0.25">
      <c r="A784" t="s">
        <v>397</v>
      </c>
      <c r="B784" t="str">
        <f>IF(ISERROR(VLOOKUP(Table7[[#This Row],[APPL_ID]],IO_Pre_14[APP_ID],1,FALSE)),"","Y")</f>
        <v>Y</v>
      </c>
      <c r="C784" s="58" t="str">
        <f>IF(ISERROR(VLOOKUP(Table7[[#This Row],[APPL_ID]],Sheet1!$C$2:$C$9,1,FALSE)),"","Y")</f>
        <v/>
      </c>
      <c r="D784" s="58" t="str">
        <f>IF(COUNTA(#REF!)&gt;0,"","Y")</f>
        <v/>
      </c>
      <c r="E784" t="s">
        <v>1531</v>
      </c>
      <c r="F784" t="s">
        <v>1532</v>
      </c>
      <c r="G784" t="s">
        <v>343</v>
      </c>
      <c r="H784">
        <v>0</v>
      </c>
      <c r="I784">
        <v>0</v>
      </c>
      <c r="J784">
        <v>0</v>
      </c>
      <c r="K784">
        <v>163.16999999999999</v>
      </c>
      <c r="L784">
        <v>164.7</v>
      </c>
      <c r="M784">
        <v>186.24</v>
      </c>
      <c r="N784">
        <v>190.74</v>
      </c>
      <c r="O784">
        <v>176.8</v>
      </c>
      <c r="P784">
        <v>0</v>
      </c>
      <c r="Q784">
        <v>0</v>
      </c>
      <c r="R784">
        <v>0</v>
      </c>
      <c r="S784">
        <v>0</v>
      </c>
    </row>
    <row r="785" spans="1:19" x14ac:dyDescent="0.25">
      <c r="A785" t="s">
        <v>346</v>
      </c>
      <c r="B785" t="str">
        <f>IF(ISERROR(VLOOKUP(Table7[[#This Row],[APPL_ID]],IO_Pre_14[APP_ID],1,FALSE)),"","Y")</f>
        <v>Y</v>
      </c>
      <c r="C785" s="58" t="str">
        <f>IF(ISERROR(VLOOKUP(Table7[[#This Row],[APPL_ID]],Sheet1!$C$2:$C$9,1,FALSE)),"","Y")</f>
        <v/>
      </c>
      <c r="D785" s="58" t="str">
        <f>IF(COUNTA(#REF!)&gt;0,"","Y")</f>
        <v/>
      </c>
      <c r="E785" t="s">
        <v>1531</v>
      </c>
      <c r="F785" t="s">
        <v>1532</v>
      </c>
      <c r="G785" t="s">
        <v>343</v>
      </c>
      <c r="H785">
        <v>0</v>
      </c>
      <c r="I785">
        <v>0</v>
      </c>
      <c r="J785">
        <v>52.89</v>
      </c>
      <c r="K785">
        <v>44.4</v>
      </c>
      <c r="L785">
        <v>124.2</v>
      </c>
      <c r="M785">
        <v>230.4</v>
      </c>
      <c r="N785">
        <v>244.8</v>
      </c>
      <c r="O785">
        <v>198.64</v>
      </c>
      <c r="P785">
        <v>0</v>
      </c>
      <c r="Q785">
        <v>0</v>
      </c>
      <c r="R785">
        <v>0</v>
      </c>
      <c r="S785">
        <v>0</v>
      </c>
    </row>
    <row r="786" spans="1:19" x14ac:dyDescent="0.25">
      <c r="A786" t="s">
        <v>950</v>
      </c>
      <c r="B786" t="str">
        <f>IF(ISERROR(VLOOKUP(Table7[[#This Row],[APPL_ID]],IO_Pre_14[APP_ID],1,FALSE)),"","Y")</f>
        <v>Y</v>
      </c>
      <c r="C786" s="58" t="str">
        <f>IF(ISERROR(VLOOKUP(Table7[[#This Row],[APPL_ID]],Sheet1!$C$2:$C$9,1,FALSE)),"","Y")</f>
        <v/>
      </c>
      <c r="D786" s="58" t="str">
        <f>IF(COUNTA(#REF!)&gt;0,"","Y")</f>
        <v/>
      </c>
      <c r="E786" t="s">
        <v>1531</v>
      </c>
      <c r="F786" t="s">
        <v>1532</v>
      </c>
      <c r="G786" t="s">
        <v>145</v>
      </c>
      <c r="H786">
        <v>202.42599999999999</v>
      </c>
      <c r="I786">
        <v>285.68799999999999</v>
      </c>
      <c r="J786">
        <v>455.13600000000002</v>
      </c>
      <c r="K786">
        <v>210.66</v>
      </c>
      <c r="L786">
        <v>279.98</v>
      </c>
      <c r="M786">
        <v>340.84</v>
      </c>
      <c r="N786">
        <v>586.03</v>
      </c>
      <c r="O786">
        <v>449.36</v>
      </c>
      <c r="P786">
        <v>0</v>
      </c>
      <c r="Q786">
        <v>0</v>
      </c>
      <c r="R786">
        <v>0</v>
      </c>
      <c r="S786">
        <v>0</v>
      </c>
    </row>
    <row r="787" spans="1:19" x14ac:dyDescent="0.25">
      <c r="A787" t="s">
        <v>947</v>
      </c>
      <c r="B787" t="str">
        <f>IF(ISERROR(VLOOKUP(Table7[[#This Row],[APPL_ID]],IO_Pre_14[APP_ID],1,FALSE)),"","Y")</f>
        <v>Y</v>
      </c>
      <c r="C787" s="58" t="str">
        <f>IF(ISERROR(VLOOKUP(Table7[[#This Row],[APPL_ID]],Sheet1!$C$2:$C$9,1,FALSE)),"","Y")</f>
        <v/>
      </c>
      <c r="D787" s="58" t="str">
        <f>IF(COUNTA(#REF!)&gt;0,"","Y")</f>
        <v/>
      </c>
      <c r="E787" t="s">
        <v>1531</v>
      </c>
      <c r="F787" t="s">
        <v>1532</v>
      </c>
      <c r="G787" t="s">
        <v>145</v>
      </c>
      <c r="H787">
        <v>202.42500000000001</v>
      </c>
      <c r="I787">
        <v>285.68799999999999</v>
      </c>
      <c r="J787">
        <v>455.13600000000002</v>
      </c>
      <c r="K787">
        <v>210.67</v>
      </c>
      <c r="L787">
        <v>279.98</v>
      </c>
      <c r="M787">
        <v>340.84</v>
      </c>
      <c r="N787">
        <v>586.03</v>
      </c>
      <c r="O787">
        <v>449.36</v>
      </c>
      <c r="P787">
        <v>0</v>
      </c>
      <c r="Q787">
        <v>0</v>
      </c>
      <c r="R787">
        <v>0</v>
      </c>
      <c r="S787">
        <v>0</v>
      </c>
    </row>
    <row r="788" spans="1:19" x14ac:dyDescent="0.25">
      <c r="A788" t="s">
        <v>144</v>
      </c>
      <c r="B788" t="str">
        <f>IF(ISERROR(VLOOKUP(Table7[[#This Row],[APPL_ID]],IO_Pre_14[APP_ID],1,FALSE)),"","Y")</f>
        <v>Y</v>
      </c>
      <c r="C788" s="58" t="str">
        <f>IF(ISERROR(VLOOKUP(Table7[[#This Row],[APPL_ID]],Sheet1!$C$2:$C$9,1,FALSE)),"","Y")</f>
        <v/>
      </c>
      <c r="D788" s="58" t="str">
        <f>IF(COUNTA(#REF!)&gt;0,"","Y")</f>
        <v/>
      </c>
      <c r="E788" t="s">
        <v>1531</v>
      </c>
      <c r="F788" t="s">
        <v>1532</v>
      </c>
      <c r="G788" t="s">
        <v>145</v>
      </c>
      <c r="H788">
        <v>178.33</v>
      </c>
      <c r="I788">
        <v>258.15899999999999</v>
      </c>
      <c r="J788">
        <v>439.56</v>
      </c>
      <c r="K788">
        <v>281.2</v>
      </c>
      <c r="L788">
        <v>311.02999999999997</v>
      </c>
      <c r="M788">
        <v>294.20999999999998</v>
      </c>
      <c r="N788">
        <v>565.27</v>
      </c>
      <c r="O788">
        <v>439.78</v>
      </c>
      <c r="P788">
        <v>0</v>
      </c>
      <c r="Q788">
        <v>0</v>
      </c>
      <c r="R788">
        <v>0</v>
      </c>
      <c r="S788">
        <v>0</v>
      </c>
    </row>
    <row r="789" spans="1:19" x14ac:dyDescent="0.25">
      <c r="A789" t="s">
        <v>971</v>
      </c>
      <c r="B789" t="str">
        <f>IF(ISERROR(VLOOKUP(Table7[[#This Row],[APPL_ID]],IO_Pre_14[APP_ID],1,FALSE)),"","Y")</f>
        <v>Y</v>
      </c>
      <c r="C789" s="58" t="str">
        <f>IF(ISERROR(VLOOKUP(Table7[[#This Row],[APPL_ID]],Sheet1!$C$2:$C$9,1,FALSE)),"","Y")</f>
        <v/>
      </c>
      <c r="D789" s="58" t="str">
        <f>IF(COUNTA(#REF!)&gt;0,"","Y")</f>
        <v/>
      </c>
      <c r="E789" t="s">
        <v>1531</v>
      </c>
      <c r="F789" t="s">
        <v>1532</v>
      </c>
      <c r="G789" t="s">
        <v>972</v>
      </c>
      <c r="H789">
        <v>0</v>
      </c>
      <c r="I789">
        <v>0</v>
      </c>
      <c r="J789">
        <v>62.37</v>
      </c>
      <c r="K789">
        <v>29.41</v>
      </c>
      <c r="L789">
        <v>59.82</v>
      </c>
      <c r="M789">
        <v>57.25</v>
      </c>
      <c r="N789">
        <v>54.91</v>
      </c>
      <c r="O789">
        <v>36.590000000000003</v>
      </c>
      <c r="P789">
        <v>0</v>
      </c>
      <c r="Q789">
        <v>0</v>
      </c>
      <c r="R789">
        <v>0</v>
      </c>
      <c r="S789">
        <v>0</v>
      </c>
    </row>
    <row r="790" spans="1:19" x14ac:dyDescent="0.25">
      <c r="A790" t="s">
        <v>980</v>
      </c>
      <c r="B790" t="str">
        <f>IF(ISERROR(VLOOKUP(Table7[[#This Row],[APPL_ID]],IO_Pre_14[APP_ID],1,FALSE)),"","Y")</f>
        <v>Y</v>
      </c>
      <c r="C790" s="58" t="str">
        <f>IF(ISERROR(VLOOKUP(Table7[[#This Row],[APPL_ID]],Sheet1!$C$2:$C$9,1,FALSE)),"","Y")</f>
        <v/>
      </c>
      <c r="D790" s="58" t="str">
        <f>IF(COUNTA(#REF!)&gt;0,"","Y")</f>
        <v/>
      </c>
      <c r="E790" t="s">
        <v>1531</v>
      </c>
      <c r="F790" t="s">
        <v>1532</v>
      </c>
      <c r="G790" t="s">
        <v>972</v>
      </c>
      <c r="H790">
        <v>0</v>
      </c>
      <c r="I790">
        <v>0</v>
      </c>
      <c r="J790">
        <v>0</v>
      </c>
      <c r="K790">
        <v>81.94</v>
      </c>
      <c r="L790">
        <v>95.58</v>
      </c>
      <c r="M790">
        <v>111.43</v>
      </c>
      <c r="N790">
        <v>112.09</v>
      </c>
      <c r="O790">
        <v>97.9</v>
      </c>
      <c r="P790">
        <v>0</v>
      </c>
      <c r="Q790">
        <v>0</v>
      </c>
      <c r="R790">
        <v>0</v>
      </c>
      <c r="S790">
        <v>0</v>
      </c>
    </row>
    <row r="791" spans="1:19" x14ac:dyDescent="0.25">
      <c r="A791" t="s">
        <v>983</v>
      </c>
      <c r="B791" t="str">
        <f>IF(ISERROR(VLOOKUP(Table7[[#This Row],[APPL_ID]],IO_Pre_14[APP_ID],1,FALSE)),"","Y")</f>
        <v>Y</v>
      </c>
      <c r="C791" s="58" t="str">
        <f>IF(ISERROR(VLOOKUP(Table7[[#This Row],[APPL_ID]],Sheet1!$C$2:$C$9,1,FALSE)),"","Y")</f>
        <v/>
      </c>
      <c r="D791" s="58" t="str">
        <f>IF(COUNTA(#REF!)&gt;0,"","Y")</f>
        <v/>
      </c>
      <c r="E791" t="s">
        <v>1531</v>
      </c>
      <c r="F791" t="s">
        <v>1532</v>
      </c>
      <c r="G791" t="s">
        <v>972</v>
      </c>
      <c r="H791">
        <v>0</v>
      </c>
      <c r="I791">
        <v>0</v>
      </c>
      <c r="J791">
        <v>0</v>
      </c>
      <c r="K791">
        <v>81.239999999999995</v>
      </c>
      <c r="L791">
        <v>94.76</v>
      </c>
      <c r="M791">
        <v>110.49</v>
      </c>
      <c r="N791">
        <v>111.13</v>
      </c>
      <c r="O791">
        <v>94.39</v>
      </c>
      <c r="P791">
        <v>0</v>
      </c>
      <c r="Q791">
        <v>0</v>
      </c>
      <c r="R791">
        <v>0</v>
      </c>
      <c r="S791">
        <v>0</v>
      </c>
    </row>
    <row r="792" spans="1:19" x14ac:dyDescent="0.25">
      <c r="A792" t="s">
        <v>986</v>
      </c>
      <c r="B792" t="str">
        <f>IF(ISERROR(VLOOKUP(Table7[[#This Row],[APPL_ID]],IO_Pre_14[APP_ID],1,FALSE)),"","Y")</f>
        <v>Y</v>
      </c>
      <c r="C792" s="58" t="str">
        <f>IF(ISERROR(VLOOKUP(Table7[[#This Row],[APPL_ID]],Sheet1!$C$2:$C$9,1,FALSE)),"","Y")</f>
        <v/>
      </c>
      <c r="D792" s="58" t="str">
        <f>IF(COUNTA(#REF!)&gt;0,"","Y")</f>
        <v/>
      </c>
      <c r="E792" t="s">
        <v>1531</v>
      </c>
      <c r="F792" t="s">
        <v>1532</v>
      </c>
      <c r="G792" t="s">
        <v>972</v>
      </c>
      <c r="H792">
        <v>0</v>
      </c>
      <c r="I792">
        <v>0</v>
      </c>
      <c r="J792">
        <v>0</v>
      </c>
      <c r="K792">
        <v>69.3</v>
      </c>
      <c r="L792">
        <v>82.39</v>
      </c>
      <c r="M792">
        <v>95.94</v>
      </c>
      <c r="N792">
        <v>96.71</v>
      </c>
      <c r="O792">
        <v>84.67</v>
      </c>
      <c r="P792">
        <v>0</v>
      </c>
      <c r="Q792">
        <v>0</v>
      </c>
      <c r="R792">
        <v>0</v>
      </c>
      <c r="S792">
        <v>0</v>
      </c>
    </row>
    <row r="793" spans="1:19" x14ac:dyDescent="0.25">
      <c r="A793" t="s">
        <v>977</v>
      </c>
      <c r="B793" t="str">
        <f>IF(ISERROR(VLOOKUP(Table7[[#This Row],[APPL_ID]],IO_Pre_14[APP_ID],1,FALSE)),"","Y")</f>
        <v>Y</v>
      </c>
      <c r="C793" s="58" t="str">
        <f>IF(ISERROR(VLOOKUP(Table7[[#This Row],[APPL_ID]],Sheet1!$C$2:$C$9,1,FALSE)),"","Y")</f>
        <v/>
      </c>
      <c r="D793" s="58" t="str">
        <f>IF(COUNTA(#REF!)&gt;0,"","Y")</f>
        <v/>
      </c>
      <c r="E793" t="s">
        <v>1531</v>
      </c>
      <c r="F793" t="s">
        <v>1532</v>
      </c>
      <c r="G793" t="s">
        <v>972</v>
      </c>
      <c r="H793">
        <v>0</v>
      </c>
      <c r="I793">
        <v>0</v>
      </c>
      <c r="J793">
        <v>83.53</v>
      </c>
      <c r="K793">
        <v>86.65</v>
      </c>
      <c r="L793">
        <v>106.22</v>
      </c>
      <c r="M793">
        <v>146.83000000000001</v>
      </c>
      <c r="N793">
        <v>131.88</v>
      </c>
      <c r="O793">
        <v>51.9</v>
      </c>
      <c r="P793">
        <v>0</v>
      </c>
      <c r="Q793">
        <v>0</v>
      </c>
      <c r="R793">
        <v>0</v>
      </c>
      <c r="S793">
        <v>0</v>
      </c>
    </row>
    <row r="794" spans="1:19" x14ac:dyDescent="0.25">
      <c r="A794" t="s">
        <v>126</v>
      </c>
      <c r="B794" t="str">
        <f>IF(ISERROR(VLOOKUP(Table7[[#This Row],[APPL_ID]],IO_Pre_14[APP_ID],1,FALSE)),"","Y")</f>
        <v>Y</v>
      </c>
      <c r="C794" s="58" t="str">
        <f>IF(ISERROR(VLOOKUP(Table7[[#This Row],[APPL_ID]],Sheet1!$C$2:$C$9,1,FALSE)),"","Y")</f>
        <v/>
      </c>
      <c r="D794" s="58" t="str">
        <f>IF(COUNTA(#REF!)&gt;0,"","Y")</f>
        <v/>
      </c>
      <c r="E794" t="s">
        <v>1531</v>
      </c>
      <c r="F794" t="s">
        <v>1532</v>
      </c>
      <c r="G794" t="s">
        <v>127</v>
      </c>
      <c r="H794">
        <v>105.73</v>
      </c>
      <c r="I794">
        <v>154.09</v>
      </c>
      <c r="J794">
        <v>228.81</v>
      </c>
      <c r="K794">
        <v>80.12</v>
      </c>
      <c r="L794">
        <v>80.81</v>
      </c>
      <c r="M794">
        <v>160.77000000000001</v>
      </c>
      <c r="N794">
        <v>184.25</v>
      </c>
      <c r="O794">
        <v>131.43</v>
      </c>
      <c r="P794">
        <v>0</v>
      </c>
      <c r="Q794">
        <v>0</v>
      </c>
      <c r="R794">
        <v>0</v>
      </c>
      <c r="S794">
        <v>0</v>
      </c>
    </row>
    <row r="795" spans="1:19" x14ac:dyDescent="0.25">
      <c r="A795" t="s">
        <v>407</v>
      </c>
      <c r="B795" t="str">
        <f>IF(ISERROR(VLOOKUP(Table7[[#This Row],[APPL_ID]],IO_Pre_14[APP_ID],1,FALSE)),"","Y")</f>
        <v>Y</v>
      </c>
      <c r="C795" s="58" t="str">
        <f>IF(ISERROR(VLOOKUP(Table7[[#This Row],[APPL_ID]],Sheet1!$C$2:$C$9,1,FALSE)),"","Y")</f>
        <v/>
      </c>
      <c r="D795" s="58" t="str">
        <f>IF(COUNTA(#REF!)&gt;0,"","Y")</f>
        <v/>
      </c>
      <c r="E795" t="s">
        <v>1531</v>
      </c>
      <c r="F795" t="s">
        <v>1532</v>
      </c>
      <c r="G795" t="s">
        <v>408</v>
      </c>
      <c r="H795">
        <v>44.08</v>
      </c>
      <c r="I795">
        <v>0</v>
      </c>
      <c r="J795">
        <v>100.86</v>
      </c>
      <c r="K795">
        <v>71.040000000000006</v>
      </c>
      <c r="L795">
        <v>128.69999999999999</v>
      </c>
      <c r="M795">
        <v>100.8</v>
      </c>
      <c r="N795">
        <v>147.9</v>
      </c>
      <c r="O795">
        <v>91.52</v>
      </c>
      <c r="P795">
        <v>0</v>
      </c>
      <c r="Q795">
        <v>0</v>
      </c>
      <c r="R795">
        <v>0</v>
      </c>
      <c r="S795">
        <v>0</v>
      </c>
    </row>
    <row r="796" spans="1:19" x14ac:dyDescent="0.25">
      <c r="A796" t="s">
        <v>411</v>
      </c>
      <c r="B796" t="str">
        <f>IF(ISERROR(VLOOKUP(Table7[[#This Row],[APPL_ID]],IO_Pre_14[APP_ID],1,FALSE)),"","Y")</f>
        <v>Y</v>
      </c>
      <c r="C796" s="58" t="str">
        <f>IF(ISERROR(VLOOKUP(Table7[[#This Row],[APPL_ID]],Sheet1!$C$2:$C$9,1,FALSE)),"","Y")</f>
        <v/>
      </c>
      <c r="D796" s="58" t="str">
        <f>IF(COUNTA(#REF!)&gt;0,"","Y")</f>
        <v/>
      </c>
      <c r="E796" t="s">
        <v>1531</v>
      </c>
      <c r="F796" t="s">
        <v>1532</v>
      </c>
      <c r="G796" t="s">
        <v>408</v>
      </c>
      <c r="H796">
        <v>19.72</v>
      </c>
      <c r="I796">
        <v>0</v>
      </c>
      <c r="J796">
        <v>46.74</v>
      </c>
      <c r="K796">
        <v>39.96</v>
      </c>
      <c r="L796">
        <v>65.7</v>
      </c>
      <c r="M796">
        <v>53.76</v>
      </c>
      <c r="N796">
        <v>73.44</v>
      </c>
      <c r="O796">
        <v>49.92</v>
      </c>
      <c r="P796">
        <v>0</v>
      </c>
      <c r="Q796">
        <v>0</v>
      </c>
      <c r="R796">
        <v>0</v>
      </c>
      <c r="S796">
        <v>0</v>
      </c>
    </row>
    <row r="797" spans="1:19" x14ac:dyDescent="0.25">
      <c r="A797" t="s">
        <v>416</v>
      </c>
      <c r="B797" t="str">
        <f>IF(ISERROR(VLOOKUP(Table7[[#This Row],[APPL_ID]],IO_Pre_14[APP_ID],1,FALSE)),"","Y")</f>
        <v>Y</v>
      </c>
      <c r="C797" s="58" t="str">
        <f>IF(ISERROR(VLOOKUP(Table7[[#This Row],[APPL_ID]],Sheet1!$C$2:$C$9,1,FALSE)),"","Y")</f>
        <v/>
      </c>
      <c r="D797" s="58" t="str">
        <f>IF(COUNTA(#REF!)&gt;0,"","Y")</f>
        <v/>
      </c>
      <c r="E797" t="s">
        <v>1531</v>
      </c>
      <c r="F797" t="s">
        <v>1532</v>
      </c>
      <c r="G797" t="s">
        <v>408</v>
      </c>
      <c r="H797">
        <v>56.84</v>
      </c>
      <c r="I797">
        <v>0</v>
      </c>
      <c r="J797">
        <v>141.44999999999999</v>
      </c>
      <c r="K797">
        <v>138.75</v>
      </c>
      <c r="L797">
        <v>199.8</v>
      </c>
      <c r="M797">
        <v>168</v>
      </c>
      <c r="N797">
        <v>220.32</v>
      </c>
      <c r="O797">
        <v>156</v>
      </c>
      <c r="P797">
        <v>0</v>
      </c>
      <c r="Q797">
        <v>0</v>
      </c>
      <c r="R797">
        <v>0</v>
      </c>
      <c r="S797">
        <v>0</v>
      </c>
    </row>
    <row r="798" spans="1:19" x14ac:dyDescent="0.25">
      <c r="A798" t="s">
        <v>419</v>
      </c>
      <c r="B798" t="str">
        <f>IF(ISERROR(VLOOKUP(Table7[[#This Row],[APPL_ID]],IO_Pre_14[APP_ID],1,FALSE)),"","Y")</f>
        <v>Y</v>
      </c>
      <c r="C798" s="58" t="str">
        <f>IF(ISERROR(VLOOKUP(Table7[[#This Row],[APPL_ID]],Sheet1!$C$2:$C$9,1,FALSE)),"","Y")</f>
        <v/>
      </c>
      <c r="D798" s="58" t="str">
        <f>IF(COUNTA(#REF!)&gt;0,"","Y")</f>
        <v/>
      </c>
      <c r="E798" t="s">
        <v>1531</v>
      </c>
      <c r="F798" t="s">
        <v>1532</v>
      </c>
      <c r="G798" t="s">
        <v>408</v>
      </c>
      <c r="H798">
        <v>56.84</v>
      </c>
      <c r="I798">
        <v>0</v>
      </c>
      <c r="J798">
        <v>141.44999999999999</v>
      </c>
      <c r="K798">
        <v>138.75</v>
      </c>
      <c r="L798">
        <v>199.8</v>
      </c>
      <c r="M798">
        <v>168</v>
      </c>
      <c r="N798">
        <v>220.32</v>
      </c>
      <c r="O798">
        <v>156</v>
      </c>
      <c r="P798">
        <v>0</v>
      </c>
      <c r="Q798">
        <v>0</v>
      </c>
      <c r="R798">
        <v>0</v>
      </c>
      <c r="S798">
        <v>0</v>
      </c>
    </row>
    <row r="799" spans="1:19" x14ac:dyDescent="0.25">
      <c r="A799" t="s">
        <v>423</v>
      </c>
      <c r="B799" t="str">
        <f>IF(ISERROR(VLOOKUP(Table7[[#This Row],[APPL_ID]],IO_Pre_14[APP_ID],1,FALSE)),"","Y")</f>
        <v>Y</v>
      </c>
      <c r="C799" s="58" t="str">
        <f>IF(ISERROR(VLOOKUP(Table7[[#This Row],[APPL_ID]],Sheet1!$C$2:$C$9,1,FALSE)),"","Y")</f>
        <v/>
      </c>
      <c r="D799" s="58" t="str">
        <f>IF(COUNTA(#REF!)&gt;0,"","Y")</f>
        <v/>
      </c>
      <c r="E799" t="s">
        <v>1531</v>
      </c>
      <c r="F799" t="s">
        <v>1532</v>
      </c>
      <c r="G799" t="s">
        <v>424</v>
      </c>
      <c r="H799">
        <v>0</v>
      </c>
      <c r="I799">
        <v>0</v>
      </c>
      <c r="J799">
        <v>0</v>
      </c>
      <c r="K799">
        <v>9.99</v>
      </c>
      <c r="L799">
        <v>41.4</v>
      </c>
      <c r="M799">
        <v>98.88</v>
      </c>
      <c r="N799">
        <v>83.64</v>
      </c>
      <c r="O799">
        <v>11.44</v>
      </c>
      <c r="P799">
        <v>0</v>
      </c>
      <c r="Q799">
        <v>0</v>
      </c>
      <c r="R799">
        <v>0</v>
      </c>
      <c r="S799">
        <v>0</v>
      </c>
    </row>
    <row r="800" spans="1:19" x14ac:dyDescent="0.25">
      <c r="A800" t="s">
        <v>429</v>
      </c>
      <c r="B800" t="str">
        <f>IF(ISERROR(VLOOKUP(Table7[[#This Row],[APPL_ID]],IO_Pre_14[APP_ID],1,FALSE)),"","Y")</f>
        <v>Y</v>
      </c>
      <c r="C800" s="58" t="str">
        <f>IF(ISERROR(VLOOKUP(Table7[[#This Row],[APPL_ID]],Sheet1!$C$2:$C$9,1,FALSE)),"","Y")</f>
        <v/>
      </c>
      <c r="D800" s="58" t="str">
        <f>IF(COUNTA(#REF!)&gt;0,"","Y")</f>
        <v/>
      </c>
      <c r="E800" t="s">
        <v>1531</v>
      </c>
      <c r="F800" t="s">
        <v>1532</v>
      </c>
      <c r="G800" t="s">
        <v>424</v>
      </c>
      <c r="H800">
        <v>0</v>
      </c>
      <c r="I800">
        <v>0</v>
      </c>
      <c r="J800">
        <v>29.52</v>
      </c>
      <c r="K800">
        <v>0</v>
      </c>
      <c r="L800">
        <v>84.6</v>
      </c>
      <c r="M800">
        <v>138.24</v>
      </c>
      <c r="N800">
        <v>139.74</v>
      </c>
      <c r="O800">
        <v>123.76</v>
      </c>
      <c r="P800">
        <v>0</v>
      </c>
      <c r="Q800">
        <v>0</v>
      </c>
      <c r="R800">
        <v>0</v>
      </c>
      <c r="S800">
        <v>0</v>
      </c>
    </row>
    <row r="801" spans="1:19" x14ac:dyDescent="0.25">
      <c r="A801" t="s">
        <v>430</v>
      </c>
      <c r="B801" t="str">
        <f>IF(ISERROR(VLOOKUP(Table7[[#This Row],[APPL_ID]],IO_Pre_14[APP_ID],1,FALSE)),"","Y")</f>
        <v>Y</v>
      </c>
      <c r="C801" s="58" t="str">
        <f>IF(ISERROR(VLOOKUP(Table7[[#This Row],[APPL_ID]],Sheet1!$C$2:$C$9,1,FALSE)),"","Y")</f>
        <v/>
      </c>
      <c r="D801" s="58" t="str">
        <f>IF(COUNTA(#REF!)&gt;0,"","Y")</f>
        <v/>
      </c>
      <c r="E801" t="s">
        <v>1531</v>
      </c>
      <c r="F801" t="s">
        <v>1532</v>
      </c>
      <c r="G801" t="s">
        <v>424</v>
      </c>
      <c r="H801">
        <v>0</v>
      </c>
      <c r="I801">
        <v>0</v>
      </c>
      <c r="J801">
        <v>0</v>
      </c>
      <c r="K801">
        <v>63.27</v>
      </c>
      <c r="L801">
        <v>309.60000000000002</v>
      </c>
      <c r="M801">
        <v>462.72</v>
      </c>
      <c r="N801">
        <v>454.92</v>
      </c>
      <c r="O801">
        <v>326.56</v>
      </c>
      <c r="P801">
        <v>0</v>
      </c>
      <c r="Q801">
        <v>0</v>
      </c>
      <c r="R801">
        <v>0</v>
      </c>
      <c r="S801">
        <v>0</v>
      </c>
    </row>
    <row r="802" spans="1:19" x14ac:dyDescent="0.25">
      <c r="A802" t="s">
        <v>1356</v>
      </c>
      <c r="B802" t="str">
        <f>IF(ISERROR(VLOOKUP(Table7[[#This Row],[APPL_ID]],IO_Pre_14[APP_ID],1,FALSE)),"","Y")</f>
        <v>Y</v>
      </c>
      <c r="C802" s="58" t="str">
        <f>IF(ISERROR(VLOOKUP(Table7[[#This Row],[APPL_ID]],Sheet1!$C$2:$C$9,1,FALSE)),"","Y")</f>
        <v/>
      </c>
      <c r="D802" s="58" t="str">
        <f>IF(COUNTA(#REF!)&gt;0,"","Y")</f>
        <v/>
      </c>
      <c r="E802" t="s">
        <v>1531</v>
      </c>
      <c r="F802" t="s">
        <v>1532</v>
      </c>
      <c r="G802" t="s">
        <v>424</v>
      </c>
      <c r="H802">
        <v>0</v>
      </c>
      <c r="I802">
        <v>0</v>
      </c>
      <c r="J802">
        <v>0</v>
      </c>
      <c r="K802">
        <v>0</v>
      </c>
      <c r="L802">
        <v>198</v>
      </c>
      <c r="M802">
        <v>259.2</v>
      </c>
      <c r="N802">
        <v>271.32</v>
      </c>
      <c r="O802">
        <v>250.64</v>
      </c>
      <c r="P802">
        <v>0</v>
      </c>
      <c r="Q802">
        <v>0</v>
      </c>
      <c r="R802">
        <v>0</v>
      </c>
      <c r="S802">
        <v>0</v>
      </c>
    </row>
    <row r="803" spans="1:19" x14ac:dyDescent="0.25">
      <c r="A803" t="s">
        <v>431</v>
      </c>
      <c r="B803" t="str">
        <f>IF(ISERROR(VLOOKUP(Table7[[#This Row],[APPL_ID]],IO_Pre_14[APP_ID],1,FALSE)),"","Y")</f>
        <v>Y</v>
      </c>
      <c r="C803" s="58" t="str">
        <f>IF(ISERROR(VLOOKUP(Table7[[#This Row],[APPL_ID]],Sheet1!$C$2:$C$9,1,FALSE)),"","Y")</f>
        <v/>
      </c>
      <c r="D803" s="58" t="str">
        <f>IF(COUNTA(#REF!)&gt;0,"","Y")</f>
        <v/>
      </c>
      <c r="E803" t="s">
        <v>1531</v>
      </c>
      <c r="F803" t="s">
        <v>1532</v>
      </c>
      <c r="G803" t="s">
        <v>424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</row>
    <row r="804" spans="1:19" x14ac:dyDescent="0.25">
      <c r="A804" t="s">
        <v>432</v>
      </c>
      <c r="B804" t="str">
        <f>IF(ISERROR(VLOOKUP(Table7[[#This Row],[APPL_ID]],IO_Pre_14[APP_ID],1,FALSE)),"","Y")</f>
        <v>Y</v>
      </c>
      <c r="C804" s="58" t="str">
        <f>IF(ISERROR(VLOOKUP(Table7[[#This Row],[APPL_ID]],Sheet1!$C$2:$C$9,1,FALSE)),"","Y")</f>
        <v/>
      </c>
      <c r="D804" s="58" t="str">
        <f>IF(COUNTA(#REF!)&gt;0,"","Y")</f>
        <v/>
      </c>
      <c r="E804" t="s">
        <v>1531</v>
      </c>
      <c r="F804" t="s">
        <v>1532</v>
      </c>
      <c r="G804" t="s">
        <v>424</v>
      </c>
      <c r="H804">
        <v>0</v>
      </c>
      <c r="I804">
        <v>0</v>
      </c>
      <c r="J804">
        <v>38.130000000000003</v>
      </c>
      <c r="K804">
        <v>19.98</v>
      </c>
      <c r="L804">
        <v>78.3</v>
      </c>
      <c r="M804">
        <v>176.64</v>
      </c>
      <c r="N804">
        <v>154.02000000000001</v>
      </c>
      <c r="O804">
        <v>38.479999999999997</v>
      </c>
      <c r="P804">
        <v>0</v>
      </c>
      <c r="Q804">
        <v>0</v>
      </c>
      <c r="R804">
        <v>0</v>
      </c>
      <c r="S804">
        <v>0</v>
      </c>
    </row>
    <row r="805" spans="1:19" x14ac:dyDescent="0.25">
      <c r="A805" t="s">
        <v>912</v>
      </c>
      <c r="B805" t="str">
        <f>IF(ISERROR(VLOOKUP(Table7[[#This Row],[APPL_ID]],IO_Pre_14[APP_ID],1,FALSE)),"","Y")</f>
        <v>Y</v>
      </c>
      <c r="C805" s="58" t="str">
        <f>IF(ISERROR(VLOOKUP(Table7[[#This Row],[APPL_ID]],Sheet1!$C$2:$C$9,1,FALSE)),"","Y")</f>
        <v/>
      </c>
      <c r="D805" s="58" t="str">
        <f>IF(COUNTA(#REF!)&gt;0,"","Y")</f>
        <v/>
      </c>
      <c r="E805" t="s">
        <v>1531</v>
      </c>
      <c r="F805" t="s">
        <v>1533</v>
      </c>
      <c r="G805" t="s">
        <v>801</v>
      </c>
      <c r="H805">
        <v>13.16</v>
      </c>
      <c r="I805">
        <v>335.12</v>
      </c>
      <c r="J805">
        <v>702.8</v>
      </c>
      <c r="K805">
        <v>247.58</v>
      </c>
      <c r="L805">
        <v>275.39</v>
      </c>
      <c r="M805">
        <v>742.93</v>
      </c>
      <c r="N805">
        <v>549.17999999999995</v>
      </c>
      <c r="O805">
        <v>219.19</v>
      </c>
      <c r="P805">
        <v>0</v>
      </c>
      <c r="Q805">
        <v>0</v>
      </c>
      <c r="R805">
        <v>0</v>
      </c>
      <c r="S805">
        <v>0</v>
      </c>
    </row>
    <row r="806" spans="1:19" x14ac:dyDescent="0.25">
      <c r="A806" t="s">
        <v>918</v>
      </c>
      <c r="B806" t="str">
        <f>IF(ISERROR(VLOOKUP(Table7[[#This Row],[APPL_ID]],IO_Pre_14[APP_ID],1,FALSE)),"","Y")</f>
        <v>Y</v>
      </c>
      <c r="C806" s="58" t="str">
        <f>IF(ISERROR(VLOOKUP(Table7[[#This Row],[APPL_ID]],Sheet1!$C$2:$C$9,1,FALSE)),"","Y")</f>
        <v/>
      </c>
      <c r="D806" s="58" t="str">
        <f>IF(COUNTA(#REF!)&gt;0,"","Y")</f>
        <v/>
      </c>
      <c r="E806" t="s">
        <v>1531</v>
      </c>
      <c r="F806" t="s">
        <v>1533</v>
      </c>
      <c r="G806" t="s">
        <v>801</v>
      </c>
      <c r="H806">
        <v>2</v>
      </c>
      <c r="I806">
        <v>2</v>
      </c>
      <c r="J806">
        <v>2</v>
      </c>
      <c r="K806">
        <v>2</v>
      </c>
      <c r="L806">
        <v>250.26</v>
      </c>
      <c r="M806">
        <v>523.38</v>
      </c>
      <c r="N806">
        <v>461.75</v>
      </c>
      <c r="O806">
        <v>336.32</v>
      </c>
      <c r="P806">
        <v>0</v>
      </c>
      <c r="Q806">
        <v>0</v>
      </c>
      <c r="R806">
        <v>0</v>
      </c>
      <c r="S806">
        <v>0</v>
      </c>
    </row>
    <row r="807" spans="1:19" x14ac:dyDescent="0.25">
      <c r="A807" t="s">
        <v>928</v>
      </c>
      <c r="B807" t="str">
        <f>IF(ISERROR(VLOOKUP(Table7[[#This Row],[APPL_ID]],IO_Pre_14[APP_ID],1,FALSE)),"","Y")</f>
        <v>Y</v>
      </c>
      <c r="C807" s="58" t="str">
        <f>IF(ISERROR(VLOOKUP(Table7[[#This Row],[APPL_ID]],Sheet1!$C$2:$C$9,1,FALSE)),"","Y")</f>
        <v/>
      </c>
      <c r="D807" s="58" t="str">
        <f>IF(COUNTA(#REF!)&gt;0,"","Y")</f>
        <v/>
      </c>
      <c r="E807" t="s">
        <v>1531</v>
      </c>
      <c r="F807" t="s">
        <v>1533</v>
      </c>
      <c r="G807" t="s">
        <v>801</v>
      </c>
      <c r="H807">
        <v>2</v>
      </c>
      <c r="I807">
        <v>2</v>
      </c>
      <c r="J807">
        <v>2</v>
      </c>
      <c r="K807">
        <v>2</v>
      </c>
      <c r="L807">
        <v>6.35</v>
      </c>
      <c r="M807">
        <v>0</v>
      </c>
      <c r="N807">
        <v>153.03</v>
      </c>
      <c r="O807">
        <v>31.91</v>
      </c>
      <c r="P807">
        <v>0</v>
      </c>
      <c r="Q807">
        <v>0</v>
      </c>
      <c r="R807">
        <v>0</v>
      </c>
      <c r="S807">
        <v>0</v>
      </c>
    </row>
    <row r="808" spans="1:19" x14ac:dyDescent="0.25">
      <c r="A808" t="s">
        <v>198</v>
      </c>
      <c r="B808" t="str">
        <f>IF(ISERROR(VLOOKUP(Table7[[#This Row],[APPL_ID]],IO_Pre_14[APP_ID],1,FALSE)),"","Y")</f>
        <v>Y</v>
      </c>
      <c r="C808" s="58" t="str">
        <f>IF(ISERROR(VLOOKUP(Table7[[#This Row],[APPL_ID]],Sheet1!$C$2:$C$9,1,FALSE)),"","Y")</f>
        <v/>
      </c>
      <c r="D808" s="58" t="str">
        <f>IF(COUNTA(#REF!)&gt;0,"","Y")</f>
        <v/>
      </c>
      <c r="E808" t="s">
        <v>1531</v>
      </c>
      <c r="F808" t="s">
        <v>1532</v>
      </c>
      <c r="G808" t="s">
        <v>199</v>
      </c>
      <c r="H808">
        <v>0</v>
      </c>
      <c r="I808">
        <v>0</v>
      </c>
      <c r="J808">
        <v>0</v>
      </c>
      <c r="K808">
        <v>13.05</v>
      </c>
      <c r="L808">
        <v>34.520000000000003</v>
      </c>
      <c r="M808">
        <v>73.13</v>
      </c>
      <c r="N808">
        <v>78.23</v>
      </c>
      <c r="O808">
        <v>0</v>
      </c>
      <c r="P808">
        <v>0</v>
      </c>
      <c r="Q808">
        <v>0</v>
      </c>
      <c r="R808">
        <v>0</v>
      </c>
      <c r="S808">
        <v>0</v>
      </c>
    </row>
    <row r="809" spans="1:19" x14ac:dyDescent="0.25">
      <c r="A809" t="s">
        <v>200</v>
      </c>
      <c r="B809" t="str">
        <f>IF(ISERROR(VLOOKUP(Table7[[#This Row],[APPL_ID]],IO_Pre_14[APP_ID],1,FALSE)),"","Y")</f>
        <v>Y</v>
      </c>
      <c r="C809" s="58" t="str">
        <f>IF(ISERROR(VLOOKUP(Table7[[#This Row],[APPL_ID]],Sheet1!$C$2:$C$9,1,FALSE)),"","Y")</f>
        <v/>
      </c>
      <c r="D809" s="58" t="str">
        <f>IF(COUNTA(#REF!)&gt;0,"","Y")</f>
        <v/>
      </c>
      <c r="E809" t="s">
        <v>1531</v>
      </c>
      <c r="F809" t="s">
        <v>1532</v>
      </c>
      <c r="G809" t="s">
        <v>199</v>
      </c>
      <c r="H809">
        <v>0</v>
      </c>
      <c r="I809">
        <v>0</v>
      </c>
      <c r="J809">
        <v>0</v>
      </c>
      <c r="K809">
        <v>13.05</v>
      </c>
      <c r="L809">
        <v>34.520000000000003</v>
      </c>
      <c r="M809">
        <v>73.13</v>
      </c>
      <c r="N809">
        <v>78.23</v>
      </c>
      <c r="O809">
        <v>0</v>
      </c>
      <c r="P809">
        <v>0</v>
      </c>
      <c r="Q809">
        <v>0</v>
      </c>
      <c r="R809">
        <v>0</v>
      </c>
      <c r="S809">
        <v>0</v>
      </c>
    </row>
    <row r="810" spans="1:19" x14ac:dyDescent="0.25">
      <c r="A810" t="s">
        <v>203</v>
      </c>
      <c r="B810" t="str">
        <f>IF(ISERROR(VLOOKUP(Table7[[#This Row],[APPL_ID]],IO_Pre_14[APP_ID],1,FALSE)),"","Y")</f>
        <v>Y</v>
      </c>
      <c r="C810" s="58" t="str">
        <f>IF(ISERROR(VLOOKUP(Table7[[#This Row],[APPL_ID]],Sheet1!$C$2:$C$9,1,FALSE)),"","Y")</f>
        <v/>
      </c>
      <c r="D810" s="58" t="str">
        <f>IF(COUNTA(#REF!)&gt;0,"","Y")</f>
        <v/>
      </c>
      <c r="E810" t="s">
        <v>1531</v>
      </c>
      <c r="F810" t="s">
        <v>1532</v>
      </c>
      <c r="G810" t="s">
        <v>199</v>
      </c>
      <c r="H810">
        <v>0</v>
      </c>
      <c r="I810">
        <v>0</v>
      </c>
      <c r="J810">
        <v>0</v>
      </c>
      <c r="K810">
        <v>0</v>
      </c>
      <c r="L810">
        <v>34.520000000000003</v>
      </c>
      <c r="M810">
        <v>73.13</v>
      </c>
      <c r="N810">
        <v>78.23</v>
      </c>
      <c r="O810">
        <v>0</v>
      </c>
      <c r="P810">
        <v>0</v>
      </c>
      <c r="Q810">
        <v>0</v>
      </c>
      <c r="R810">
        <v>0</v>
      </c>
      <c r="S810">
        <v>0</v>
      </c>
    </row>
    <row r="811" spans="1:19" x14ac:dyDescent="0.25">
      <c r="A811" t="s">
        <v>179</v>
      </c>
      <c r="B811" t="str">
        <f>IF(ISERROR(VLOOKUP(Table7[[#This Row],[APPL_ID]],IO_Pre_14[APP_ID],1,FALSE)),"","Y")</f>
        <v>Y</v>
      </c>
      <c r="C811" s="58" t="str">
        <f>IF(ISERROR(VLOOKUP(Table7[[#This Row],[APPL_ID]],Sheet1!$C$2:$C$9,1,FALSE)),"","Y")</f>
        <v/>
      </c>
      <c r="D811" s="58" t="str">
        <f>IF(COUNTA(#REF!)&gt;0,"","Y")</f>
        <v/>
      </c>
      <c r="E811" t="s">
        <v>1531</v>
      </c>
      <c r="F811" t="s">
        <v>1532</v>
      </c>
      <c r="G811" t="s">
        <v>180</v>
      </c>
      <c r="H811">
        <v>0</v>
      </c>
      <c r="I811">
        <v>0</v>
      </c>
      <c r="J811">
        <v>22.25</v>
      </c>
      <c r="K811">
        <v>194.88</v>
      </c>
      <c r="L811">
        <v>215.19</v>
      </c>
      <c r="M811">
        <v>159.21299999999999</v>
      </c>
      <c r="N811">
        <v>158.714</v>
      </c>
      <c r="O811">
        <v>143.47300000000001</v>
      </c>
      <c r="P811">
        <v>0</v>
      </c>
      <c r="Q811">
        <v>0</v>
      </c>
      <c r="R811">
        <v>0</v>
      </c>
      <c r="S811">
        <v>0</v>
      </c>
    </row>
    <row r="812" spans="1:19" x14ac:dyDescent="0.25">
      <c r="A812" t="s">
        <v>185</v>
      </c>
      <c r="B812" t="str">
        <f>IF(ISERROR(VLOOKUP(Table7[[#This Row],[APPL_ID]],IO_Pre_14[APP_ID],1,FALSE)),"","Y")</f>
        <v>Y</v>
      </c>
      <c r="C812" s="58" t="str">
        <f>IF(ISERROR(VLOOKUP(Table7[[#This Row],[APPL_ID]],Sheet1!$C$2:$C$9,1,FALSE)),"","Y")</f>
        <v/>
      </c>
      <c r="D812" s="58" t="str">
        <f>IF(COUNTA(#REF!)&gt;0,"","Y")</f>
        <v/>
      </c>
      <c r="E812" t="s">
        <v>1531</v>
      </c>
      <c r="F812" t="s">
        <v>1532</v>
      </c>
      <c r="G812" t="s">
        <v>180</v>
      </c>
      <c r="H812">
        <v>0</v>
      </c>
      <c r="I812">
        <v>0</v>
      </c>
      <c r="J812">
        <v>0</v>
      </c>
      <c r="K812">
        <v>51.13</v>
      </c>
      <c r="L812">
        <v>59.634</v>
      </c>
      <c r="M812">
        <v>52.869</v>
      </c>
      <c r="N812">
        <v>52.448</v>
      </c>
      <c r="O812">
        <v>45.817</v>
      </c>
      <c r="P812">
        <v>0</v>
      </c>
      <c r="Q812">
        <v>0</v>
      </c>
      <c r="R812">
        <v>0</v>
      </c>
      <c r="S812">
        <v>0</v>
      </c>
    </row>
    <row r="813" spans="1:19" x14ac:dyDescent="0.25">
      <c r="A813" t="s">
        <v>758</v>
      </c>
      <c r="B813" t="str">
        <f>IF(ISERROR(VLOOKUP(Table7[[#This Row],[APPL_ID]],IO_Pre_14[APP_ID],1,FALSE)),"","Y")</f>
        <v>Y</v>
      </c>
      <c r="C813" s="58" t="str">
        <f>IF(ISERROR(VLOOKUP(Table7[[#This Row],[APPL_ID]],Sheet1!$C$2:$C$9,1,FALSE)),"","Y")</f>
        <v/>
      </c>
      <c r="D813" s="58" t="str">
        <f>IF(COUNTA(#REF!)&gt;0,"","Y")</f>
        <v/>
      </c>
      <c r="E813" t="s">
        <v>1531</v>
      </c>
      <c r="F813" t="s">
        <v>1533</v>
      </c>
      <c r="G813" t="s">
        <v>759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</row>
    <row r="814" spans="1:19" x14ac:dyDescent="0.25">
      <c r="A814" t="s">
        <v>1372</v>
      </c>
      <c r="B814" t="str">
        <f>IF(ISERROR(VLOOKUP(Table7[[#This Row],[APPL_ID]],IO_Pre_14[APP_ID],1,FALSE)),"","Y")</f>
        <v>Y</v>
      </c>
      <c r="C814" s="58" t="str">
        <f>IF(ISERROR(VLOOKUP(Table7[[#This Row],[APPL_ID]],Sheet1!$C$2:$C$9,1,FALSE)),"","Y")</f>
        <v/>
      </c>
      <c r="D814" s="58" t="str">
        <f>IF(COUNTA(#REF!)&gt;0,"","Y")</f>
        <v/>
      </c>
      <c r="E814" t="s">
        <v>1531</v>
      </c>
      <c r="F814" t="s">
        <v>1532</v>
      </c>
      <c r="G814" t="s">
        <v>1373</v>
      </c>
      <c r="H814">
        <v>0</v>
      </c>
      <c r="I814">
        <v>0</v>
      </c>
      <c r="J814">
        <v>91</v>
      </c>
      <c r="K814">
        <v>91.45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</row>
    <row r="815" spans="1:19" x14ac:dyDescent="0.25">
      <c r="A815" t="s">
        <v>765</v>
      </c>
      <c r="B815" t="str">
        <f>IF(ISERROR(VLOOKUP(Table7[[#This Row],[APPL_ID]],IO_Pre_14[APP_ID],1,FALSE)),"","Y")</f>
        <v>Y</v>
      </c>
      <c r="C815" s="58" t="str">
        <f>IF(ISERROR(VLOOKUP(Table7[[#This Row],[APPL_ID]],Sheet1!$C$2:$C$9,1,FALSE)),"","Y")</f>
        <v/>
      </c>
      <c r="D815" s="58" t="str">
        <f>IF(COUNTA(#REF!)&gt;0,"","Y")</f>
        <v/>
      </c>
      <c r="E815" t="s">
        <v>1531</v>
      </c>
      <c r="F815" t="s">
        <v>1532</v>
      </c>
      <c r="G815" t="s">
        <v>766</v>
      </c>
      <c r="H815">
        <v>0</v>
      </c>
      <c r="I815">
        <v>17.472000000000001</v>
      </c>
      <c r="J815">
        <v>14.435</v>
      </c>
      <c r="K815">
        <v>21.16</v>
      </c>
      <c r="L815">
        <v>24.5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</row>
    <row r="816" spans="1:19" x14ac:dyDescent="0.25">
      <c r="A816" t="s">
        <v>772</v>
      </c>
      <c r="B816" t="str">
        <f>IF(ISERROR(VLOOKUP(Table7[[#This Row],[APPL_ID]],IO_Pre_14[APP_ID],1,FALSE)),"","Y")</f>
        <v>Y</v>
      </c>
      <c r="C816" s="58" t="str">
        <f>IF(ISERROR(VLOOKUP(Table7[[#This Row],[APPL_ID]],Sheet1!$C$2:$C$9,1,FALSE)),"","Y")</f>
        <v/>
      </c>
      <c r="D816" s="58" t="str">
        <f>IF(COUNTA(#REF!)&gt;0,"","Y")</f>
        <v/>
      </c>
      <c r="E816" t="s">
        <v>1531</v>
      </c>
      <c r="F816" t="s">
        <v>1532</v>
      </c>
      <c r="G816" t="s">
        <v>773</v>
      </c>
      <c r="H816">
        <v>0</v>
      </c>
      <c r="I816">
        <v>84.188000000000002</v>
      </c>
      <c r="J816">
        <v>98.92</v>
      </c>
      <c r="K816">
        <v>117.86</v>
      </c>
      <c r="L816">
        <v>139.18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</row>
    <row r="817" spans="1:19" x14ac:dyDescent="0.25">
      <c r="A817" t="s">
        <v>792</v>
      </c>
      <c r="B817" t="str">
        <f>IF(ISERROR(VLOOKUP(Table7[[#This Row],[APPL_ID]],IO_Pre_14[APP_ID],1,FALSE)),"","Y")</f>
        <v>Y</v>
      </c>
      <c r="C817" s="58" t="str">
        <f>IF(ISERROR(VLOOKUP(Table7[[#This Row],[APPL_ID]],Sheet1!$C$2:$C$9,1,FALSE)),"","Y")</f>
        <v/>
      </c>
      <c r="D817" s="58" t="str">
        <f>IF(COUNTA(#REF!)&gt;0,"","Y")</f>
        <v/>
      </c>
      <c r="E817" t="s">
        <v>1531</v>
      </c>
      <c r="F817" t="s">
        <v>1532</v>
      </c>
      <c r="G817" t="s">
        <v>766</v>
      </c>
      <c r="H817">
        <v>0</v>
      </c>
      <c r="I817">
        <v>51.23</v>
      </c>
      <c r="J817">
        <v>35.090000000000003</v>
      </c>
      <c r="K817">
        <v>30.97</v>
      </c>
      <c r="L817">
        <v>39.200000000000003</v>
      </c>
      <c r="M817">
        <v>81.81</v>
      </c>
      <c r="N817">
        <v>91.83</v>
      </c>
      <c r="O817">
        <v>68.260000000000005</v>
      </c>
      <c r="P817">
        <v>0</v>
      </c>
      <c r="Q817">
        <v>0</v>
      </c>
      <c r="R817">
        <v>0</v>
      </c>
      <c r="S817">
        <v>0</v>
      </c>
    </row>
    <row r="818" spans="1:19" x14ac:dyDescent="0.25">
      <c r="A818" t="s">
        <v>799</v>
      </c>
      <c r="B818" t="str">
        <f>IF(ISERROR(VLOOKUP(Table7[[#This Row],[APPL_ID]],IO_Pre_14[APP_ID],1,FALSE)),"","Y")</f>
        <v>Y</v>
      </c>
      <c r="C818" s="58" t="str">
        <f>IF(ISERROR(VLOOKUP(Table7[[#This Row],[APPL_ID]],Sheet1!$C$2:$C$9,1,FALSE)),"","Y")</f>
        <v/>
      </c>
      <c r="D818" s="58" t="str">
        <f>IF(COUNTA(#REF!)&gt;0,"","Y")</f>
        <v/>
      </c>
      <c r="E818" t="s">
        <v>1531</v>
      </c>
      <c r="F818" t="s">
        <v>1532</v>
      </c>
      <c r="G818" t="s">
        <v>773</v>
      </c>
      <c r="H818">
        <v>0</v>
      </c>
      <c r="I818">
        <v>26.22</v>
      </c>
      <c r="J818">
        <v>40.57</v>
      </c>
      <c r="K818">
        <v>31.16</v>
      </c>
      <c r="L818">
        <v>29.31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</row>
    <row r="819" spans="1:19" x14ac:dyDescent="0.25">
      <c r="A819" t="s">
        <v>814</v>
      </c>
      <c r="B819" t="str">
        <f>IF(ISERROR(VLOOKUP(Table7[[#This Row],[APPL_ID]],IO_Pre_14[APP_ID],1,FALSE)),"","Y")</f>
        <v>Y</v>
      </c>
      <c r="C819" s="58" t="str">
        <f>IF(ISERROR(VLOOKUP(Table7[[#This Row],[APPL_ID]],Sheet1!$C$2:$C$9,1,FALSE)),"","Y")</f>
        <v/>
      </c>
      <c r="D819" s="58" t="str">
        <f>IF(COUNTA(#REF!)&gt;0,"","Y")</f>
        <v/>
      </c>
      <c r="E819" t="s">
        <v>1531</v>
      </c>
      <c r="F819" t="s">
        <v>1532</v>
      </c>
      <c r="G819" t="s">
        <v>773</v>
      </c>
      <c r="H819">
        <v>0</v>
      </c>
      <c r="I819">
        <v>339.1</v>
      </c>
      <c r="J819">
        <v>363.17</v>
      </c>
      <c r="K819">
        <v>374.38</v>
      </c>
      <c r="L819">
        <v>382.38</v>
      </c>
      <c r="M819">
        <v>563.25</v>
      </c>
      <c r="N819">
        <v>473.82</v>
      </c>
      <c r="O819">
        <v>487.46</v>
      </c>
      <c r="P819">
        <v>0</v>
      </c>
      <c r="Q819">
        <v>0</v>
      </c>
      <c r="R819">
        <v>0</v>
      </c>
      <c r="S819">
        <v>0</v>
      </c>
    </row>
    <row r="820" spans="1:19" x14ac:dyDescent="0.25">
      <c r="A820" t="s">
        <v>837</v>
      </c>
      <c r="B820" t="str">
        <f>IF(ISERROR(VLOOKUP(Table7[[#This Row],[APPL_ID]],IO_Pre_14[APP_ID],1,FALSE)),"","Y")</f>
        <v>Y</v>
      </c>
      <c r="C820" s="58" t="str">
        <f>IF(ISERROR(VLOOKUP(Table7[[#This Row],[APPL_ID]],Sheet1!$C$2:$C$9,1,FALSE)),"","Y")</f>
        <v/>
      </c>
      <c r="D820" s="58" t="str">
        <f>IF(COUNTA(#REF!)&gt;0,"","Y")</f>
        <v/>
      </c>
      <c r="E820" t="s">
        <v>1531</v>
      </c>
      <c r="F820" t="s">
        <v>1532</v>
      </c>
      <c r="G820" t="s">
        <v>773</v>
      </c>
      <c r="H820">
        <v>0</v>
      </c>
      <c r="I820">
        <v>228.91</v>
      </c>
      <c r="J820">
        <v>281.91000000000003</v>
      </c>
      <c r="K820">
        <v>270</v>
      </c>
      <c r="L820">
        <v>264.27999999999997</v>
      </c>
      <c r="M820">
        <v>169.72</v>
      </c>
      <c r="N820">
        <v>177.64</v>
      </c>
      <c r="O820">
        <v>151.08000000000001</v>
      </c>
      <c r="P820">
        <v>0</v>
      </c>
      <c r="Q820">
        <v>0</v>
      </c>
      <c r="R820">
        <v>0</v>
      </c>
      <c r="S820">
        <v>0</v>
      </c>
    </row>
    <row r="821" spans="1:19" x14ac:dyDescent="0.25">
      <c r="A821" t="s">
        <v>854</v>
      </c>
      <c r="B821" t="str">
        <f>IF(ISERROR(VLOOKUP(Table7[[#This Row],[APPL_ID]],IO_Pre_14[APP_ID],1,FALSE)),"","Y")</f>
        <v>Y</v>
      </c>
      <c r="C821" s="58" t="str">
        <f>IF(ISERROR(VLOOKUP(Table7[[#This Row],[APPL_ID]],Sheet1!$C$2:$C$9,1,FALSE)),"","Y")</f>
        <v/>
      </c>
      <c r="D821" s="58" t="str">
        <f>IF(COUNTA(#REF!)&gt;0,"","Y")</f>
        <v/>
      </c>
      <c r="E821" t="s">
        <v>1531</v>
      </c>
      <c r="F821" t="s">
        <v>1532</v>
      </c>
      <c r="G821" t="s">
        <v>773</v>
      </c>
      <c r="H821">
        <v>0</v>
      </c>
      <c r="I821">
        <v>17.2</v>
      </c>
      <c r="J821">
        <v>46.27</v>
      </c>
      <c r="K821">
        <v>36.020000000000003</v>
      </c>
      <c r="L821">
        <v>25.92</v>
      </c>
      <c r="M821">
        <v>22.02</v>
      </c>
      <c r="N821">
        <v>22.14</v>
      </c>
      <c r="O821">
        <v>19.38</v>
      </c>
      <c r="P821">
        <v>0</v>
      </c>
      <c r="Q821">
        <v>0</v>
      </c>
      <c r="R821">
        <v>0</v>
      </c>
      <c r="S821">
        <v>0</v>
      </c>
    </row>
    <row r="822" spans="1:19" x14ac:dyDescent="0.25">
      <c r="A822" t="s">
        <v>863</v>
      </c>
      <c r="B822" t="str">
        <f>IF(ISERROR(VLOOKUP(Table7[[#This Row],[APPL_ID]],IO_Pre_14[APP_ID],1,FALSE)),"","Y")</f>
        <v>Y</v>
      </c>
      <c r="C822" s="58" t="str">
        <f>IF(ISERROR(VLOOKUP(Table7[[#This Row],[APPL_ID]],Sheet1!$C$2:$C$9,1,FALSE)),"","Y")</f>
        <v/>
      </c>
      <c r="D822" s="58" t="str">
        <f>IF(COUNTA(#REF!)&gt;0,"","Y")</f>
        <v/>
      </c>
      <c r="E822" t="s">
        <v>1531</v>
      </c>
      <c r="F822" t="s">
        <v>1532</v>
      </c>
      <c r="G822" t="s">
        <v>773</v>
      </c>
      <c r="H822">
        <v>0</v>
      </c>
      <c r="I822">
        <v>60.13</v>
      </c>
      <c r="J822">
        <v>92.85</v>
      </c>
      <c r="K822">
        <v>96.09</v>
      </c>
      <c r="L822">
        <v>101.12</v>
      </c>
      <c r="M822">
        <v>82.55</v>
      </c>
      <c r="N822">
        <v>106.67</v>
      </c>
      <c r="O822">
        <v>74.8</v>
      </c>
      <c r="P822">
        <v>0</v>
      </c>
      <c r="Q822">
        <v>0</v>
      </c>
      <c r="R822">
        <v>0</v>
      </c>
      <c r="S822">
        <v>0</v>
      </c>
    </row>
    <row r="823" spans="1:19" x14ac:dyDescent="0.25">
      <c r="A823" t="s">
        <v>821</v>
      </c>
      <c r="B823" t="str">
        <f>IF(ISERROR(VLOOKUP(Table7[[#This Row],[APPL_ID]],IO_Pre_14[APP_ID],1,FALSE)),"","Y")</f>
        <v>Y</v>
      </c>
      <c r="C823" s="58" t="str">
        <f>IF(ISERROR(VLOOKUP(Table7[[#This Row],[APPL_ID]],Sheet1!$C$2:$C$9,1,FALSE)),"","Y")</f>
        <v/>
      </c>
      <c r="D823" s="58" t="str">
        <f>IF(COUNTA(#REF!)&gt;0,"","Y")</f>
        <v/>
      </c>
      <c r="E823" t="s">
        <v>1531</v>
      </c>
      <c r="F823" t="s">
        <v>1532</v>
      </c>
      <c r="G823" t="s">
        <v>773</v>
      </c>
      <c r="H823">
        <v>0</v>
      </c>
      <c r="I823">
        <v>60.13</v>
      </c>
      <c r="J823">
        <v>92.85</v>
      </c>
      <c r="K823">
        <v>96.09</v>
      </c>
      <c r="L823">
        <v>101.12</v>
      </c>
      <c r="M823">
        <v>82.55</v>
      </c>
      <c r="N823">
        <v>106.67</v>
      </c>
      <c r="O823">
        <v>74.8</v>
      </c>
      <c r="P823">
        <v>0</v>
      </c>
      <c r="Q823">
        <v>0</v>
      </c>
      <c r="R823">
        <v>0</v>
      </c>
      <c r="S823">
        <v>0</v>
      </c>
    </row>
    <row r="824" spans="1:19" x14ac:dyDescent="0.25">
      <c r="A824" t="s">
        <v>874</v>
      </c>
      <c r="B824" t="str">
        <f>IF(ISERROR(VLOOKUP(Table7[[#This Row],[APPL_ID]],IO_Pre_14[APP_ID],1,FALSE)),"","Y")</f>
        <v>Y</v>
      </c>
      <c r="C824" s="58" t="str">
        <f>IF(ISERROR(VLOOKUP(Table7[[#This Row],[APPL_ID]],Sheet1!$C$2:$C$9,1,FALSE)),"","Y")</f>
        <v/>
      </c>
      <c r="D824" s="58" t="str">
        <f>IF(COUNTA(#REF!)&gt;0,"","Y")</f>
        <v/>
      </c>
      <c r="E824" t="s">
        <v>1531</v>
      </c>
      <c r="F824" t="s">
        <v>1532</v>
      </c>
      <c r="G824" t="s">
        <v>773</v>
      </c>
      <c r="H824">
        <v>0</v>
      </c>
      <c r="I824">
        <v>60.11</v>
      </c>
      <c r="J824">
        <v>92.85</v>
      </c>
      <c r="K824">
        <v>96.09</v>
      </c>
      <c r="L824">
        <v>101.12</v>
      </c>
      <c r="M824">
        <v>82.55</v>
      </c>
      <c r="N824">
        <v>106.67</v>
      </c>
      <c r="O824">
        <v>74.8</v>
      </c>
      <c r="P824">
        <v>0</v>
      </c>
      <c r="Q824">
        <v>0</v>
      </c>
      <c r="R824">
        <v>0</v>
      </c>
      <c r="S824">
        <v>0</v>
      </c>
    </row>
    <row r="825" spans="1:19" x14ac:dyDescent="0.25">
      <c r="A825" t="s">
        <v>868</v>
      </c>
      <c r="B825" t="str">
        <f>IF(ISERROR(VLOOKUP(Table7[[#This Row],[APPL_ID]],IO_Pre_14[APP_ID],1,FALSE)),"","Y")</f>
        <v>Y</v>
      </c>
      <c r="C825" s="58" t="str">
        <f>IF(ISERROR(VLOOKUP(Table7[[#This Row],[APPL_ID]],Sheet1!$C$2:$C$9,1,FALSE)),"","Y")</f>
        <v/>
      </c>
      <c r="D825" s="58" t="str">
        <f>IF(COUNTA(#REF!)&gt;0,"","Y")</f>
        <v/>
      </c>
      <c r="E825" t="s">
        <v>1531</v>
      </c>
      <c r="F825" t="s">
        <v>1532</v>
      </c>
      <c r="G825" t="s">
        <v>773</v>
      </c>
      <c r="H825">
        <v>0</v>
      </c>
      <c r="I825">
        <v>109.43</v>
      </c>
      <c r="J825">
        <v>58.11</v>
      </c>
      <c r="K825">
        <v>36.67</v>
      </c>
      <c r="L825">
        <v>56.69</v>
      </c>
      <c r="M825">
        <v>162.83000000000001</v>
      </c>
      <c r="N825">
        <v>185.9</v>
      </c>
      <c r="O825">
        <v>133.30000000000001</v>
      </c>
      <c r="P825">
        <v>0</v>
      </c>
      <c r="Q825">
        <v>0</v>
      </c>
      <c r="R825">
        <v>0</v>
      </c>
      <c r="S825">
        <v>0</v>
      </c>
    </row>
    <row r="826" spans="1:19" x14ac:dyDescent="0.25">
      <c r="A826" t="s">
        <v>1124</v>
      </c>
      <c r="B826" t="str">
        <f>IF(ISERROR(VLOOKUP(Table7[[#This Row],[APPL_ID]],IO_Pre_14[APP_ID],1,FALSE)),"","Y")</f>
        <v>Y</v>
      </c>
      <c r="C826" s="58" t="str">
        <f>IF(ISERROR(VLOOKUP(Table7[[#This Row],[APPL_ID]],Sheet1!$C$2:$C$9,1,FALSE)),"","Y")</f>
        <v/>
      </c>
      <c r="D826" s="58" t="str">
        <f>IF(COUNTA(#REF!)&gt;0,"","Y")</f>
        <v/>
      </c>
      <c r="E826" t="s">
        <v>1531</v>
      </c>
      <c r="F826" t="s">
        <v>1532</v>
      </c>
      <c r="G826" t="s">
        <v>773</v>
      </c>
      <c r="H826">
        <v>0</v>
      </c>
      <c r="I826">
        <v>109.42</v>
      </c>
      <c r="J826">
        <v>58.11</v>
      </c>
      <c r="K826">
        <v>36.67</v>
      </c>
      <c r="L826">
        <v>56.68</v>
      </c>
      <c r="M826">
        <v>162.83000000000001</v>
      </c>
      <c r="N826">
        <v>185.9</v>
      </c>
      <c r="O826">
        <v>133.30000000000001</v>
      </c>
      <c r="P826">
        <v>0</v>
      </c>
      <c r="Q826">
        <v>0</v>
      </c>
      <c r="R826">
        <v>0</v>
      </c>
      <c r="S826">
        <v>0</v>
      </c>
    </row>
    <row r="827" spans="1:19" x14ac:dyDescent="0.25">
      <c r="A827" t="s">
        <v>1126</v>
      </c>
      <c r="B827" t="str">
        <f>IF(ISERROR(VLOOKUP(Table7[[#This Row],[APPL_ID]],IO_Pre_14[APP_ID],1,FALSE)),"","Y")</f>
        <v>Y</v>
      </c>
      <c r="C827" s="58" t="str">
        <f>IF(ISERROR(VLOOKUP(Table7[[#This Row],[APPL_ID]],Sheet1!$C$2:$C$9,1,FALSE)),"","Y")</f>
        <v/>
      </c>
      <c r="D827" s="58" t="str">
        <f>IF(COUNTA(#REF!)&gt;0,"","Y")</f>
        <v/>
      </c>
      <c r="E827" t="s">
        <v>1531</v>
      </c>
      <c r="F827" t="s">
        <v>1532</v>
      </c>
      <c r="G827" t="s">
        <v>773</v>
      </c>
      <c r="H827">
        <v>0</v>
      </c>
      <c r="I827">
        <v>9.2799999999999994</v>
      </c>
      <c r="J827">
        <v>25</v>
      </c>
      <c r="K827">
        <v>15.57</v>
      </c>
      <c r="L827">
        <v>25</v>
      </c>
      <c r="M827">
        <v>73.489999999999995</v>
      </c>
      <c r="N827">
        <v>84.13</v>
      </c>
      <c r="O827">
        <v>60.12</v>
      </c>
      <c r="P827">
        <v>0</v>
      </c>
      <c r="Q827">
        <v>0</v>
      </c>
      <c r="R827">
        <v>0</v>
      </c>
      <c r="S827">
        <v>0</v>
      </c>
    </row>
    <row r="828" spans="1:19" x14ac:dyDescent="0.25">
      <c r="A828" t="s">
        <v>1130</v>
      </c>
      <c r="B828" t="str">
        <f>IF(ISERROR(VLOOKUP(Table7[[#This Row],[APPL_ID]],IO_Pre_14[APP_ID],1,FALSE)),"","Y")</f>
        <v>Y</v>
      </c>
      <c r="C828" s="58" t="str">
        <f>IF(ISERROR(VLOOKUP(Table7[[#This Row],[APPL_ID]],Sheet1!$C$2:$C$9,1,FALSE)),"","Y")</f>
        <v/>
      </c>
      <c r="D828" s="58" t="str">
        <f>IF(COUNTA(#REF!)&gt;0,"","Y")</f>
        <v/>
      </c>
      <c r="E828" t="s">
        <v>1531</v>
      </c>
      <c r="F828" t="s">
        <v>1532</v>
      </c>
      <c r="G828" t="s">
        <v>773</v>
      </c>
      <c r="H828">
        <v>0</v>
      </c>
      <c r="I828">
        <v>49.32</v>
      </c>
      <c r="J828">
        <v>25</v>
      </c>
      <c r="K828">
        <v>15.57</v>
      </c>
      <c r="L828">
        <v>25</v>
      </c>
      <c r="M828">
        <v>73.489999999999995</v>
      </c>
      <c r="N828">
        <v>84.13</v>
      </c>
      <c r="O828">
        <v>60.12</v>
      </c>
      <c r="P828">
        <v>0</v>
      </c>
      <c r="Q828">
        <v>0</v>
      </c>
      <c r="R828">
        <v>0</v>
      </c>
      <c r="S828">
        <v>0</v>
      </c>
    </row>
    <row r="829" spans="1:19" x14ac:dyDescent="0.25">
      <c r="A829" t="s">
        <v>1137</v>
      </c>
      <c r="B829" t="str">
        <f>IF(ISERROR(VLOOKUP(Table7[[#This Row],[APPL_ID]],IO_Pre_14[APP_ID],1,FALSE)),"","Y")</f>
        <v>Y</v>
      </c>
      <c r="C829" s="58" t="str">
        <f>IF(ISERROR(VLOOKUP(Table7[[#This Row],[APPL_ID]],Sheet1!$C$2:$C$9,1,FALSE)),"","Y")</f>
        <v/>
      </c>
      <c r="D829" s="58" t="str">
        <f>IF(COUNTA(#REF!)&gt;0,"","Y")</f>
        <v/>
      </c>
      <c r="E829" t="s">
        <v>1531</v>
      </c>
      <c r="F829" t="s">
        <v>1532</v>
      </c>
      <c r="G829" t="s">
        <v>773</v>
      </c>
      <c r="H829">
        <v>0</v>
      </c>
      <c r="I829">
        <v>49.32</v>
      </c>
      <c r="J829">
        <v>25</v>
      </c>
      <c r="K829">
        <v>15.57</v>
      </c>
      <c r="L829">
        <v>25</v>
      </c>
      <c r="M829">
        <v>73.489999999999995</v>
      </c>
      <c r="N829">
        <v>84.13</v>
      </c>
      <c r="O829">
        <v>60.12</v>
      </c>
      <c r="P829">
        <v>0</v>
      </c>
      <c r="Q829">
        <v>0</v>
      </c>
      <c r="R829">
        <v>0</v>
      </c>
      <c r="S829">
        <v>0</v>
      </c>
    </row>
    <row r="830" spans="1:19" x14ac:dyDescent="0.25">
      <c r="A830" t="s">
        <v>1184</v>
      </c>
      <c r="B830" t="str">
        <f>IF(ISERROR(VLOOKUP(Table7[[#This Row],[APPL_ID]],IO_Pre_14[APP_ID],1,FALSE)),"","Y")</f>
        <v>Y</v>
      </c>
      <c r="C830" s="58" t="str">
        <f>IF(ISERROR(VLOOKUP(Table7[[#This Row],[APPL_ID]],Sheet1!$C$2:$C$9,1,FALSE)),"","Y")</f>
        <v/>
      </c>
      <c r="D830" s="58" t="str">
        <f>IF(COUNTA(#REF!)&gt;0,"","Y")</f>
        <v/>
      </c>
      <c r="E830" t="s">
        <v>1531</v>
      </c>
      <c r="F830" t="s">
        <v>1532</v>
      </c>
      <c r="G830" t="s">
        <v>773</v>
      </c>
      <c r="H830">
        <v>0</v>
      </c>
      <c r="I830">
        <v>67.34</v>
      </c>
      <c r="J830">
        <v>49.12</v>
      </c>
      <c r="K830">
        <v>42.12</v>
      </c>
      <c r="L830">
        <v>53.927999999999997</v>
      </c>
      <c r="M830">
        <v>110.06</v>
      </c>
      <c r="N830">
        <v>122.95</v>
      </c>
      <c r="O830">
        <v>92</v>
      </c>
      <c r="P830">
        <v>0</v>
      </c>
      <c r="Q830">
        <v>0</v>
      </c>
      <c r="R830">
        <v>0</v>
      </c>
      <c r="S830">
        <v>0</v>
      </c>
    </row>
    <row r="831" spans="1:19" x14ac:dyDescent="0.25">
      <c r="A831" t="s">
        <v>1180</v>
      </c>
      <c r="B831" t="str">
        <f>IF(ISERROR(VLOOKUP(Table7[[#This Row],[APPL_ID]],IO_Pre_14[APP_ID],1,FALSE)),"","Y")</f>
        <v>Y</v>
      </c>
      <c r="C831" s="58" t="str">
        <f>IF(ISERROR(VLOOKUP(Table7[[#This Row],[APPL_ID]],Sheet1!$C$2:$C$9,1,FALSE)),"","Y")</f>
        <v/>
      </c>
      <c r="D831" s="58" t="str">
        <f>IF(COUNTA(#REF!)&gt;0,"","Y")</f>
        <v/>
      </c>
      <c r="E831" t="s">
        <v>1531</v>
      </c>
      <c r="F831" t="s">
        <v>1532</v>
      </c>
      <c r="G831" t="s">
        <v>773</v>
      </c>
      <c r="H831">
        <v>0</v>
      </c>
      <c r="I831">
        <v>20.28</v>
      </c>
      <c r="J831">
        <v>49.13</v>
      </c>
      <c r="K831">
        <v>42.12</v>
      </c>
      <c r="L831">
        <v>53.92</v>
      </c>
      <c r="M831">
        <v>110.06</v>
      </c>
      <c r="N831">
        <v>122.95</v>
      </c>
      <c r="O831">
        <v>140.22999999999999</v>
      </c>
      <c r="P831">
        <v>0</v>
      </c>
      <c r="Q831">
        <v>0</v>
      </c>
      <c r="R831">
        <v>0</v>
      </c>
      <c r="S831">
        <v>0</v>
      </c>
    </row>
    <row r="832" spans="1:19" x14ac:dyDescent="0.25">
      <c r="A832" t="s">
        <v>1175</v>
      </c>
      <c r="B832" t="str">
        <f>IF(ISERROR(VLOOKUP(Table7[[#This Row],[APPL_ID]],IO_Pre_14[APP_ID],1,FALSE)),"","Y")</f>
        <v>Y</v>
      </c>
      <c r="C832" s="58" t="str">
        <f>IF(ISERROR(VLOOKUP(Table7[[#This Row],[APPL_ID]],Sheet1!$C$2:$C$9,1,FALSE)),"","Y")</f>
        <v/>
      </c>
      <c r="D832" s="58" t="str">
        <f>IF(COUNTA(#REF!)&gt;0,"","Y")</f>
        <v/>
      </c>
      <c r="E832" t="s">
        <v>1531</v>
      </c>
      <c r="F832" t="s">
        <v>1532</v>
      </c>
      <c r="G832" t="s">
        <v>773</v>
      </c>
      <c r="H832">
        <v>0</v>
      </c>
      <c r="I832">
        <v>38.020000000000003</v>
      </c>
      <c r="J832">
        <v>18.39</v>
      </c>
      <c r="K832">
        <v>11.29</v>
      </c>
      <c r="L832">
        <v>18.64</v>
      </c>
      <c r="M832">
        <v>56.75</v>
      </c>
      <c r="N832">
        <v>65.03</v>
      </c>
      <c r="O832">
        <v>46.38</v>
      </c>
      <c r="P832">
        <v>0</v>
      </c>
      <c r="Q832">
        <v>0</v>
      </c>
      <c r="R832">
        <v>0</v>
      </c>
      <c r="S832">
        <v>0</v>
      </c>
    </row>
    <row r="833" spans="1:19" x14ac:dyDescent="0.25">
      <c r="A833" t="s">
        <v>1165</v>
      </c>
      <c r="B833" t="str">
        <f>IF(ISERROR(VLOOKUP(Table7[[#This Row],[APPL_ID]],IO_Pre_14[APP_ID],1,FALSE)),"","Y")</f>
        <v>Y</v>
      </c>
      <c r="C833" s="58" t="str">
        <f>IF(ISERROR(VLOOKUP(Table7[[#This Row],[APPL_ID]],Sheet1!$C$2:$C$9,1,FALSE)),"","Y")</f>
        <v/>
      </c>
      <c r="D833" s="58" t="str">
        <f>IF(COUNTA(#REF!)&gt;0,"","Y")</f>
        <v/>
      </c>
      <c r="E833" t="s">
        <v>1531</v>
      </c>
      <c r="F833" t="s">
        <v>1532</v>
      </c>
      <c r="G833" t="s">
        <v>766</v>
      </c>
      <c r="H833">
        <v>0</v>
      </c>
      <c r="I833">
        <v>339.1</v>
      </c>
      <c r="J833">
        <v>363.17</v>
      </c>
      <c r="K833">
        <v>374.38</v>
      </c>
      <c r="L833">
        <v>382.38</v>
      </c>
      <c r="M833">
        <v>563.25</v>
      </c>
      <c r="N833">
        <v>473.82</v>
      </c>
      <c r="O833">
        <v>487.46</v>
      </c>
      <c r="P833">
        <v>0</v>
      </c>
      <c r="Q833">
        <v>0</v>
      </c>
      <c r="R833">
        <v>0</v>
      </c>
      <c r="S833">
        <v>0</v>
      </c>
    </row>
    <row r="834" spans="1:19" x14ac:dyDescent="0.25">
      <c r="A834" t="s">
        <v>1149</v>
      </c>
      <c r="B834" t="str">
        <f>IF(ISERROR(VLOOKUP(Table7[[#This Row],[APPL_ID]],IO_Pre_14[APP_ID],1,FALSE)),"","Y")</f>
        <v>Y</v>
      </c>
      <c r="C834" s="58" t="str">
        <f>IF(ISERROR(VLOOKUP(Table7[[#This Row],[APPL_ID]],Sheet1!$C$2:$C$9,1,FALSE)),"","Y")</f>
        <v/>
      </c>
      <c r="D834" s="58" t="str">
        <f>IF(COUNTA(#REF!)&gt;0,"","Y")</f>
        <v/>
      </c>
      <c r="E834" t="s">
        <v>1531</v>
      </c>
      <c r="F834" t="s">
        <v>1532</v>
      </c>
      <c r="G834" t="s">
        <v>766</v>
      </c>
      <c r="H834">
        <v>0</v>
      </c>
      <c r="I834">
        <v>31.63</v>
      </c>
      <c r="J834">
        <v>50.122999999999998</v>
      </c>
      <c r="K834">
        <v>50.93</v>
      </c>
      <c r="L834">
        <v>57.94</v>
      </c>
      <c r="M834">
        <v>69.290000000000006</v>
      </c>
      <c r="N834">
        <v>80.209999999999994</v>
      </c>
      <c r="O834">
        <v>64.239999999999995</v>
      </c>
      <c r="P834">
        <v>0</v>
      </c>
      <c r="Q834">
        <v>0</v>
      </c>
      <c r="R834">
        <v>0</v>
      </c>
      <c r="S834">
        <v>0</v>
      </c>
    </row>
    <row r="835" spans="1:19" x14ac:dyDescent="0.25">
      <c r="A835" t="s">
        <v>1159</v>
      </c>
      <c r="B835" t="str">
        <f>IF(ISERROR(VLOOKUP(Table7[[#This Row],[APPL_ID]],IO_Pre_14[APP_ID],1,FALSE)),"","Y")</f>
        <v>Y</v>
      </c>
      <c r="C835" s="58" t="str">
        <f>IF(ISERROR(VLOOKUP(Table7[[#This Row],[APPL_ID]],Sheet1!$C$2:$C$9,1,FALSE)),"","Y")</f>
        <v/>
      </c>
      <c r="D835" s="58" t="str">
        <f>IF(COUNTA(#REF!)&gt;0,"","Y")</f>
        <v/>
      </c>
      <c r="E835" t="s">
        <v>1531</v>
      </c>
      <c r="F835" t="s">
        <v>1532</v>
      </c>
      <c r="G835" t="s">
        <v>766</v>
      </c>
      <c r="H835">
        <v>0</v>
      </c>
      <c r="I835">
        <v>1.4</v>
      </c>
      <c r="J835">
        <v>3.61</v>
      </c>
      <c r="K835">
        <v>3.43</v>
      </c>
      <c r="L835">
        <v>3.35</v>
      </c>
      <c r="M835">
        <v>3.38</v>
      </c>
      <c r="N835">
        <v>3.44</v>
      </c>
      <c r="O835">
        <v>3.05</v>
      </c>
      <c r="P835">
        <v>0</v>
      </c>
      <c r="Q835">
        <v>0</v>
      </c>
      <c r="R835">
        <v>0</v>
      </c>
      <c r="S835">
        <v>0</v>
      </c>
    </row>
    <row r="836" spans="1:19" x14ac:dyDescent="0.25">
      <c r="A836" t="s">
        <v>1154</v>
      </c>
      <c r="B836" t="str">
        <f>IF(ISERROR(VLOOKUP(Table7[[#This Row],[APPL_ID]],IO_Pre_14[APP_ID],1,FALSE)),"","Y")</f>
        <v>Y</v>
      </c>
      <c r="C836" s="58" t="str">
        <f>IF(ISERROR(VLOOKUP(Table7[[#This Row],[APPL_ID]],Sheet1!$C$2:$C$9,1,FALSE)),"","Y")</f>
        <v/>
      </c>
      <c r="D836" s="58" t="str">
        <f>IF(COUNTA(#REF!)&gt;0,"","Y")</f>
        <v/>
      </c>
      <c r="E836" t="s">
        <v>1531</v>
      </c>
      <c r="F836" t="s">
        <v>1532</v>
      </c>
      <c r="G836" t="s">
        <v>766</v>
      </c>
      <c r="H836">
        <v>0</v>
      </c>
      <c r="I836">
        <v>58.5</v>
      </c>
      <c r="J836">
        <v>44.55</v>
      </c>
      <c r="K836">
        <v>38.340000000000003</v>
      </c>
      <c r="L836">
        <v>44.5</v>
      </c>
      <c r="M836">
        <v>86.31</v>
      </c>
      <c r="N836">
        <v>96.36</v>
      </c>
      <c r="O836">
        <v>72.319999999999993</v>
      </c>
      <c r="P836">
        <v>0</v>
      </c>
      <c r="Q836">
        <v>0</v>
      </c>
      <c r="R836">
        <v>0</v>
      </c>
      <c r="S836">
        <v>0</v>
      </c>
    </row>
    <row r="837" spans="1:19" x14ac:dyDescent="0.25">
      <c r="A837" t="s">
        <v>1172</v>
      </c>
      <c r="B837" t="str">
        <f>IF(ISERROR(VLOOKUP(Table7[[#This Row],[APPL_ID]],IO_Pre_14[APP_ID],1,FALSE)),"","Y")</f>
        <v>Y</v>
      </c>
      <c r="C837" s="58" t="str">
        <f>IF(ISERROR(VLOOKUP(Table7[[#This Row],[APPL_ID]],Sheet1!$C$2:$C$9,1,FALSE)),"","Y")</f>
        <v/>
      </c>
      <c r="D837" s="58" t="str">
        <f>IF(COUNTA(#REF!)&gt;0,"","Y")</f>
        <v/>
      </c>
      <c r="E837" t="s">
        <v>1531</v>
      </c>
      <c r="F837" t="s">
        <v>1532</v>
      </c>
      <c r="G837" t="s">
        <v>773</v>
      </c>
      <c r="H837">
        <v>0</v>
      </c>
      <c r="I837">
        <v>23.6</v>
      </c>
      <c r="J837">
        <v>30.1</v>
      </c>
      <c r="K837">
        <v>27.12</v>
      </c>
      <c r="L837">
        <v>30.38</v>
      </c>
      <c r="M837">
        <v>74.959999999999994</v>
      </c>
      <c r="N837">
        <v>63.63</v>
      </c>
      <c r="O837">
        <v>64.88</v>
      </c>
      <c r="P837">
        <v>0</v>
      </c>
      <c r="Q837">
        <v>0</v>
      </c>
      <c r="R837">
        <v>0</v>
      </c>
      <c r="S837">
        <v>0</v>
      </c>
    </row>
    <row r="838" spans="1:19" x14ac:dyDescent="0.25">
      <c r="A838" t="s">
        <v>892</v>
      </c>
      <c r="B838" t="str">
        <f>IF(ISERROR(VLOOKUP(Table7[[#This Row],[APPL_ID]],IO_Pre_14[APP_ID],1,FALSE)),"","Y")</f>
        <v>Y</v>
      </c>
      <c r="C838" s="58" t="str">
        <f>IF(ISERROR(VLOOKUP(Table7[[#This Row],[APPL_ID]],Sheet1!$C$2:$C$9,1,FALSE)),"","Y")</f>
        <v/>
      </c>
      <c r="D838" s="58" t="str">
        <f>IF(COUNTA(#REF!)&gt;0,"","Y")</f>
        <v/>
      </c>
      <c r="E838" t="s">
        <v>1531</v>
      </c>
      <c r="F838" t="s">
        <v>1532</v>
      </c>
      <c r="G838" t="s">
        <v>773</v>
      </c>
      <c r="H838">
        <v>0</v>
      </c>
      <c r="I838">
        <v>31.63</v>
      </c>
      <c r="J838">
        <v>50.12</v>
      </c>
      <c r="K838">
        <v>50.93</v>
      </c>
      <c r="L838">
        <v>57.94</v>
      </c>
      <c r="M838">
        <v>74.959999999999994</v>
      </c>
      <c r="N838">
        <v>85.475999999999999</v>
      </c>
      <c r="O838">
        <v>68.849999999999994</v>
      </c>
      <c r="P838">
        <v>0</v>
      </c>
      <c r="Q838">
        <v>0</v>
      </c>
      <c r="R838">
        <v>0</v>
      </c>
      <c r="S838">
        <v>0</v>
      </c>
    </row>
    <row r="839" spans="1:19" x14ac:dyDescent="0.25">
      <c r="A839" t="s">
        <v>898</v>
      </c>
      <c r="B839" t="str">
        <f>IF(ISERROR(VLOOKUP(Table7[[#This Row],[APPL_ID]],IO_Pre_14[APP_ID],1,FALSE)),"","Y")</f>
        <v>Y</v>
      </c>
      <c r="C839" s="58" t="str">
        <f>IF(ISERROR(VLOOKUP(Table7[[#This Row],[APPL_ID]],Sheet1!$C$2:$C$9,1,FALSE)),"","Y")</f>
        <v/>
      </c>
      <c r="D839" s="58" t="str">
        <f>IF(COUNTA(#REF!)&gt;0,"","Y")</f>
        <v/>
      </c>
      <c r="E839" t="s">
        <v>1531</v>
      </c>
      <c r="F839" t="s">
        <v>1532</v>
      </c>
      <c r="G839" t="s">
        <v>773</v>
      </c>
      <c r="H839">
        <v>0</v>
      </c>
      <c r="I839">
        <v>339.1</v>
      </c>
      <c r="J839">
        <v>363.17</v>
      </c>
      <c r="K839">
        <v>374.38</v>
      </c>
      <c r="L839">
        <v>382.38</v>
      </c>
      <c r="M839">
        <v>563.25</v>
      </c>
      <c r="N839">
        <v>473.82</v>
      </c>
      <c r="O839">
        <v>0</v>
      </c>
      <c r="P839">
        <v>0</v>
      </c>
      <c r="Q839">
        <v>0</v>
      </c>
      <c r="R839">
        <v>0</v>
      </c>
      <c r="S839">
        <v>0</v>
      </c>
    </row>
    <row r="840" spans="1:19" x14ac:dyDescent="0.25">
      <c r="A840" t="s">
        <v>1148</v>
      </c>
      <c r="B840" t="str">
        <f>IF(ISERROR(VLOOKUP(Table7[[#This Row],[APPL_ID]],IO_Pre_14[APP_ID],1,FALSE)),"","Y")</f>
        <v>Y</v>
      </c>
      <c r="C840" s="58" t="str">
        <f>IF(ISERROR(VLOOKUP(Table7[[#This Row],[APPL_ID]],Sheet1!$C$2:$C$9,1,FALSE)),"","Y")</f>
        <v/>
      </c>
      <c r="D840" s="58" t="str">
        <f>IF(COUNTA(#REF!)&gt;0,"","Y")</f>
        <v/>
      </c>
      <c r="E840" t="s">
        <v>1531</v>
      </c>
      <c r="F840" t="s">
        <v>1532</v>
      </c>
      <c r="G840" t="s">
        <v>766</v>
      </c>
      <c r="H840">
        <v>0</v>
      </c>
      <c r="I840">
        <v>228.91</v>
      </c>
      <c r="J840">
        <v>281.916</v>
      </c>
      <c r="K840">
        <v>269.72000000000003</v>
      </c>
      <c r="L840">
        <v>364.28</v>
      </c>
      <c r="M840">
        <v>365.72</v>
      </c>
      <c r="N840">
        <v>397.27</v>
      </c>
      <c r="O840">
        <v>291.85000000000002</v>
      </c>
      <c r="P840">
        <v>0</v>
      </c>
      <c r="Q840">
        <v>0</v>
      </c>
      <c r="R840">
        <v>0</v>
      </c>
      <c r="S840">
        <v>0</v>
      </c>
    </row>
    <row r="841" spans="1:19" x14ac:dyDescent="0.25">
      <c r="A841" t="s">
        <v>884</v>
      </c>
      <c r="B841" t="str">
        <f>IF(ISERROR(VLOOKUP(Table7[[#This Row],[APPL_ID]],IO_Pre_14[APP_ID],1,FALSE)),"","Y")</f>
        <v>Y</v>
      </c>
      <c r="C841" s="58" t="str">
        <f>IF(ISERROR(VLOOKUP(Table7[[#This Row],[APPL_ID]],Sheet1!$C$2:$C$9,1,FALSE)),"","Y")</f>
        <v/>
      </c>
      <c r="D841" s="58" t="str">
        <f>IF(COUNTA(#REF!)&gt;0,"","Y")</f>
        <v/>
      </c>
      <c r="E841" t="s">
        <v>1531</v>
      </c>
      <c r="F841" t="s">
        <v>1532</v>
      </c>
      <c r="G841" t="s">
        <v>766</v>
      </c>
      <c r="H841">
        <v>0</v>
      </c>
      <c r="I841">
        <v>1.4</v>
      </c>
      <c r="J841">
        <v>3.61</v>
      </c>
      <c r="K841">
        <v>3.43</v>
      </c>
      <c r="L841">
        <v>4.13</v>
      </c>
      <c r="M841">
        <v>3.17</v>
      </c>
      <c r="N841">
        <v>3.44</v>
      </c>
      <c r="O841">
        <v>3.04</v>
      </c>
      <c r="P841">
        <v>0</v>
      </c>
      <c r="Q841">
        <v>0</v>
      </c>
      <c r="R841">
        <v>0</v>
      </c>
      <c r="S841">
        <v>0</v>
      </c>
    </row>
    <row r="842" spans="1:19" x14ac:dyDescent="0.25">
      <c r="A842" t="s">
        <v>916</v>
      </c>
      <c r="B842" t="str">
        <f>IF(ISERROR(VLOOKUP(Table7[[#This Row],[APPL_ID]],IO_Pre_14[APP_ID],1,FALSE)),"","Y")</f>
        <v>Y</v>
      </c>
      <c r="C842" s="58" t="str">
        <f>IF(ISERROR(VLOOKUP(Table7[[#This Row],[APPL_ID]],Sheet1!$C$2:$C$9,1,FALSE)),"","Y")</f>
        <v/>
      </c>
      <c r="D842" s="58" t="str">
        <f>IF(COUNTA(#REF!)&gt;0,"","Y")</f>
        <v/>
      </c>
      <c r="E842" t="s">
        <v>1531</v>
      </c>
      <c r="F842" t="s">
        <v>1532</v>
      </c>
      <c r="G842" t="s">
        <v>766</v>
      </c>
      <c r="H842">
        <v>0</v>
      </c>
      <c r="I842">
        <v>339.10199999999998</v>
      </c>
      <c r="J842">
        <v>363.16</v>
      </c>
      <c r="K842">
        <v>374.38</v>
      </c>
      <c r="L842">
        <v>382.38</v>
      </c>
      <c r="M842">
        <v>563.25</v>
      </c>
      <c r="N842">
        <v>473.82</v>
      </c>
      <c r="O842">
        <v>487.46</v>
      </c>
      <c r="P842">
        <v>0</v>
      </c>
      <c r="Q842">
        <v>0</v>
      </c>
      <c r="R842">
        <v>0</v>
      </c>
      <c r="S842">
        <v>0</v>
      </c>
    </row>
    <row r="843" spans="1:19" x14ac:dyDescent="0.25">
      <c r="A843" t="s">
        <v>921</v>
      </c>
      <c r="B843" t="str">
        <f>IF(ISERROR(VLOOKUP(Table7[[#This Row],[APPL_ID]],IO_Pre_14[APP_ID],1,FALSE)),"","Y")</f>
        <v>Y</v>
      </c>
      <c r="C843" s="58" t="str">
        <f>IF(ISERROR(VLOOKUP(Table7[[#This Row],[APPL_ID]],Sheet1!$C$2:$C$9,1,FALSE)),"","Y")</f>
        <v/>
      </c>
      <c r="D843" s="58" t="str">
        <f>IF(COUNTA(#REF!)&gt;0,"","Y")</f>
        <v/>
      </c>
      <c r="E843" t="s">
        <v>1531</v>
      </c>
      <c r="F843" t="s">
        <v>1532</v>
      </c>
      <c r="G843" t="s">
        <v>766</v>
      </c>
      <c r="H843">
        <v>0</v>
      </c>
      <c r="I843">
        <v>31.63</v>
      </c>
      <c r="J843">
        <v>50.12</v>
      </c>
      <c r="K843">
        <v>50.93</v>
      </c>
      <c r="L843">
        <v>57.942</v>
      </c>
      <c r="M843">
        <v>74.27</v>
      </c>
      <c r="N843">
        <v>85.475999999999999</v>
      </c>
      <c r="O843">
        <v>68.87</v>
      </c>
      <c r="P843">
        <v>0</v>
      </c>
      <c r="Q843">
        <v>0</v>
      </c>
      <c r="R843">
        <v>0</v>
      </c>
      <c r="S843">
        <v>0</v>
      </c>
    </row>
    <row r="844" spans="1:19" x14ac:dyDescent="0.25">
      <c r="A844" t="s">
        <v>914</v>
      </c>
      <c r="B844" t="str">
        <f>IF(ISERROR(VLOOKUP(Table7[[#This Row],[APPL_ID]],IO_Pre_14[APP_ID],1,FALSE)),"","Y")</f>
        <v>Y</v>
      </c>
      <c r="C844" s="58" t="str">
        <f>IF(ISERROR(VLOOKUP(Table7[[#This Row],[APPL_ID]],Sheet1!$C$2:$C$9,1,FALSE)),"","Y")</f>
        <v/>
      </c>
      <c r="D844" s="58" t="str">
        <f>IF(COUNTA(#REF!)&gt;0,"","Y")</f>
        <v/>
      </c>
      <c r="E844" t="s">
        <v>1531</v>
      </c>
      <c r="F844" t="s">
        <v>1532</v>
      </c>
      <c r="G844" t="s">
        <v>766</v>
      </c>
      <c r="H844">
        <v>0</v>
      </c>
      <c r="I844">
        <v>339.1</v>
      </c>
      <c r="J844">
        <v>363.17</v>
      </c>
      <c r="K844">
        <v>374.38</v>
      </c>
      <c r="L844">
        <v>382.38</v>
      </c>
      <c r="M844">
        <v>563.25</v>
      </c>
      <c r="N844">
        <v>473.82</v>
      </c>
      <c r="O844">
        <v>468.71</v>
      </c>
      <c r="P844">
        <v>0</v>
      </c>
      <c r="Q844">
        <v>0</v>
      </c>
      <c r="R844">
        <v>0</v>
      </c>
      <c r="S844">
        <v>0</v>
      </c>
    </row>
    <row r="845" spans="1:19" x14ac:dyDescent="0.25">
      <c r="A845" t="s">
        <v>879</v>
      </c>
      <c r="B845" t="str">
        <f>IF(ISERROR(VLOOKUP(Table7[[#This Row],[APPL_ID]],IO_Pre_14[APP_ID],1,FALSE)),"","Y")</f>
        <v>Y</v>
      </c>
      <c r="C845" s="58" t="str">
        <f>IF(ISERROR(VLOOKUP(Table7[[#This Row],[APPL_ID]],Sheet1!$C$2:$C$9,1,FALSE)),"","Y")</f>
        <v/>
      </c>
      <c r="D845" s="58" t="str">
        <f>IF(COUNTA(#REF!)&gt;0,"","Y")</f>
        <v/>
      </c>
      <c r="E845" t="s">
        <v>1531</v>
      </c>
      <c r="F845" t="s">
        <v>1532</v>
      </c>
      <c r="G845" t="s">
        <v>766</v>
      </c>
      <c r="H845">
        <v>0</v>
      </c>
      <c r="I845">
        <v>398.07</v>
      </c>
      <c r="J845">
        <v>363.17</v>
      </c>
      <c r="K845">
        <v>374.38</v>
      </c>
      <c r="L845">
        <v>382.38</v>
      </c>
      <c r="M845">
        <v>563.25</v>
      </c>
      <c r="N845">
        <v>473.82</v>
      </c>
      <c r="O845">
        <v>468.71</v>
      </c>
      <c r="P845">
        <v>0</v>
      </c>
      <c r="Q845">
        <v>0</v>
      </c>
      <c r="R845">
        <v>0</v>
      </c>
      <c r="S845">
        <v>0</v>
      </c>
    </row>
    <row r="846" spans="1:19" x14ac:dyDescent="0.25">
      <c r="A846" t="s">
        <v>665</v>
      </c>
      <c r="B846" t="str">
        <f>IF(ISERROR(VLOOKUP(Table7[[#This Row],[APPL_ID]],IO_Pre_14[APP_ID],1,FALSE)),"","Y")</f>
        <v>Y</v>
      </c>
      <c r="C846" s="58" t="str">
        <f>IF(ISERROR(VLOOKUP(Table7[[#This Row],[APPL_ID]],Sheet1!$C$2:$C$9,1,FALSE)),"","Y")</f>
        <v/>
      </c>
      <c r="D846" s="58" t="str">
        <f>IF(COUNTA(#REF!)&gt;0,"","Y")</f>
        <v/>
      </c>
      <c r="E846" t="s">
        <v>1531</v>
      </c>
      <c r="F846" t="s">
        <v>1533</v>
      </c>
      <c r="G846" t="s">
        <v>666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</row>
    <row r="847" spans="1:19" x14ac:dyDescent="0.25">
      <c r="A847" t="s">
        <v>1344</v>
      </c>
      <c r="B847" t="str">
        <f>IF(ISERROR(VLOOKUP(Table7[[#This Row],[APPL_ID]],IO_Pre_14[APP_ID],1,FALSE)),"","Y")</f>
        <v>Y</v>
      </c>
      <c r="C847" s="58" t="str">
        <f>IF(ISERROR(VLOOKUP(Table7[[#This Row],[APPL_ID]],Sheet1!$C$2:$C$9,1,FALSE)),"","Y")</f>
        <v/>
      </c>
      <c r="D847" s="58" t="str">
        <f>IF(COUNTA(#REF!)&gt;0,"","Y")</f>
        <v/>
      </c>
      <c r="E847" t="s">
        <v>1531</v>
      </c>
      <c r="F847" t="s">
        <v>1533</v>
      </c>
      <c r="G847" t="s">
        <v>1345</v>
      </c>
    </row>
    <row r="848" spans="1:19" x14ac:dyDescent="0.25">
      <c r="A848" t="s">
        <v>231</v>
      </c>
      <c r="B848" t="str">
        <f>IF(ISERROR(VLOOKUP(Table7[[#This Row],[APPL_ID]],IO_Pre_14[APP_ID],1,FALSE)),"","Y")</f>
        <v>Y</v>
      </c>
      <c r="C848" s="58" t="str">
        <f>IF(ISERROR(VLOOKUP(Table7[[#This Row],[APPL_ID]],Sheet1!$C$2:$C$9,1,FALSE)),"","Y")</f>
        <v/>
      </c>
      <c r="D848" s="58" t="str">
        <f>IF(COUNTA(#REF!)&gt;0,"","Y")</f>
        <v/>
      </c>
      <c r="E848" t="s">
        <v>1531</v>
      </c>
      <c r="F848" t="s">
        <v>1532</v>
      </c>
      <c r="G848" t="s">
        <v>232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182.52</v>
      </c>
      <c r="N848">
        <v>156.88999999999999</v>
      </c>
      <c r="O848">
        <v>0</v>
      </c>
      <c r="P848">
        <v>0</v>
      </c>
      <c r="Q848">
        <v>0</v>
      </c>
      <c r="R848">
        <v>0</v>
      </c>
      <c r="S848">
        <v>0</v>
      </c>
    </row>
    <row r="849" spans="1:19" x14ac:dyDescent="0.25">
      <c r="A849" t="s">
        <v>233</v>
      </c>
      <c r="B849" t="str">
        <f>IF(ISERROR(VLOOKUP(Table7[[#This Row],[APPL_ID]],IO_Pre_14[APP_ID],1,FALSE)),"","Y")</f>
        <v>Y</v>
      </c>
      <c r="C849" s="58" t="str">
        <f>IF(ISERROR(VLOOKUP(Table7[[#This Row],[APPL_ID]],Sheet1!$C$2:$C$9,1,FALSE)),"","Y")</f>
        <v/>
      </c>
      <c r="D849" s="58" t="str">
        <f>IF(COUNTA(#REF!)&gt;0,"","Y")</f>
        <v/>
      </c>
      <c r="E849" t="s">
        <v>1531</v>
      </c>
      <c r="F849" t="s">
        <v>1532</v>
      </c>
      <c r="G849" t="s">
        <v>232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182.52</v>
      </c>
      <c r="N849">
        <v>156.88999999999999</v>
      </c>
      <c r="O849">
        <v>0</v>
      </c>
      <c r="P849">
        <v>0</v>
      </c>
      <c r="Q849">
        <v>0</v>
      </c>
      <c r="R849">
        <v>0</v>
      </c>
      <c r="S849">
        <v>0</v>
      </c>
    </row>
    <row r="850" spans="1:19" x14ac:dyDescent="0.25">
      <c r="A850" t="s">
        <v>229</v>
      </c>
      <c r="B850" t="str">
        <f>IF(ISERROR(VLOOKUP(Table7[[#This Row],[APPL_ID]],IO_Pre_14[APP_ID],1,FALSE)),"","Y")</f>
        <v>Y</v>
      </c>
      <c r="C850" s="58" t="str">
        <f>IF(ISERROR(VLOOKUP(Table7[[#This Row],[APPL_ID]],Sheet1!$C$2:$C$9,1,FALSE)),"","Y")</f>
        <v/>
      </c>
      <c r="D850" s="58" t="str">
        <f>IF(COUNTA(#REF!)&gt;0,"","Y")</f>
        <v/>
      </c>
      <c r="E850" t="s">
        <v>1531</v>
      </c>
      <c r="F850" t="s">
        <v>1532</v>
      </c>
      <c r="G850" t="s">
        <v>230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217.52</v>
      </c>
      <c r="N850">
        <v>186.96</v>
      </c>
      <c r="O850">
        <v>0</v>
      </c>
      <c r="P850">
        <v>0</v>
      </c>
      <c r="Q850">
        <v>0</v>
      </c>
      <c r="R850">
        <v>0</v>
      </c>
      <c r="S850">
        <v>0</v>
      </c>
    </row>
    <row r="851" spans="1:19" x14ac:dyDescent="0.25">
      <c r="A851" t="s">
        <v>1189</v>
      </c>
      <c r="B851" t="str">
        <f>IF(ISERROR(VLOOKUP(Table7[[#This Row],[APPL_ID]],IO_Pre_14[APP_ID],1,FALSE)),"","Y")</f>
        <v>Y</v>
      </c>
      <c r="C851" s="58" t="str">
        <f>IF(ISERROR(VLOOKUP(Table7[[#This Row],[APPL_ID]],Sheet1!$C$2:$C$9,1,FALSE)),"","Y")</f>
        <v/>
      </c>
      <c r="D851" s="58" t="str">
        <f>IF(COUNTA(#REF!)&gt;0,"","Y")</f>
        <v/>
      </c>
      <c r="E851" t="s">
        <v>1531</v>
      </c>
      <c r="F851" t="s">
        <v>1533</v>
      </c>
      <c r="G851" t="s">
        <v>1076</v>
      </c>
      <c r="H851">
        <v>0</v>
      </c>
      <c r="I851">
        <v>0</v>
      </c>
      <c r="J851">
        <v>0</v>
      </c>
      <c r="K851">
        <v>0.09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</row>
    <row r="852" spans="1:19" x14ac:dyDescent="0.25">
      <c r="A852" t="s">
        <v>1133</v>
      </c>
      <c r="B852" t="str">
        <f>IF(ISERROR(VLOOKUP(Table7[[#This Row],[APPL_ID]],IO_Pre_14[APP_ID],1,FALSE)),"","Y")</f>
        <v>Y</v>
      </c>
      <c r="C852" s="58" t="str">
        <f>IF(ISERROR(VLOOKUP(Table7[[#This Row],[APPL_ID]],Sheet1!$C$2:$C$9,1,FALSE)),"","Y")</f>
        <v/>
      </c>
      <c r="D852" s="58" t="str">
        <f>IF(COUNTA(#REF!)&gt;0,"","Y")</f>
        <v/>
      </c>
      <c r="E852" t="s">
        <v>1531</v>
      </c>
      <c r="F852" t="s">
        <v>1533</v>
      </c>
      <c r="G852" t="s">
        <v>1076</v>
      </c>
    </row>
    <row r="853" spans="1:19" x14ac:dyDescent="0.25">
      <c r="A853" t="s">
        <v>473</v>
      </c>
      <c r="B853" t="str">
        <f>IF(ISERROR(VLOOKUP(Table7[[#This Row],[APPL_ID]],IO_Pre_14[APP_ID],1,FALSE)),"","Y")</f>
        <v>Y</v>
      </c>
      <c r="C853" s="58" t="str">
        <f>IF(ISERROR(VLOOKUP(Table7[[#This Row],[APPL_ID]],Sheet1!$C$2:$C$9,1,FALSE)),"","Y")</f>
        <v/>
      </c>
      <c r="D853" s="58" t="str">
        <f>IF(COUNTA(#REF!)&gt;0,"","Y")</f>
        <v/>
      </c>
      <c r="E853" t="s">
        <v>1531</v>
      </c>
      <c r="F853" t="s">
        <v>1532</v>
      </c>
      <c r="G853" t="s">
        <v>474</v>
      </c>
      <c r="H853">
        <v>98.930999999999997</v>
      </c>
      <c r="I853">
        <v>142.27199999999999</v>
      </c>
      <c r="J853">
        <v>213.11</v>
      </c>
      <c r="K853">
        <v>70.563000000000002</v>
      </c>
      <c r="L853">
        <v>98.406000000000006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</row>
    <row r="854" spans="1:19" x14ac:dyDescent="0.25">
      <c r="A854" t="s">
        <v>480</v>
      </c>
      <c r="B854" t="str">
        <f>IF(ISERROR(VLOOKUP(Table7[[#This Row],[APPL_ID]],IO_Pre_14[APP_ID],1,FALSE)),"","Y")</f>
        <v>Y</v>
      </c>
      <c r="C854" s="58" t="str">
        <f>IF(ISERROR(VLOOKUP(Table7[[#This Row],[APPL_ID]],Sheet1!$C$2:$C$9,1,FALSE)),"","Y")</f>
        <v/>
      </c>
      <c r="D854" s="58" t="str">
        <f>IF(COUNTA(#REF!)&gt;0,"","Y")</f>
        <v/>
      </c>
      <c r="E854" t="s">
        <v>1531</v>
      </c>
      <c r="F854" t="s">
        <v>1532</v>
      </c>
      <c r="G854" t="s">
        <v>474</v>
      </c>
      <c r="H854">
        <v>46.927999999999997</v>
      </c>
      <c r="I854">
        <v>65.031000000000006</v>
      </c>
      <c r="J854">
        <v>38.241</v>
      </c>
      <c r="K854">
        <v>28.827000000000002</v>
      </c>
      <c r="L854">
        <v>47.259</v>
      </c>
      <c r="M854">
        <v>110.726</v>
      </c>
      <c r="N854">
        <v>125.276</v>
      </c>
      <c r="O854">
        <v>92.685000000000002</v>
      </c>
      <c r="P854">
        <v>0</v>
      </c>
      <c r="Q854">
        <v>0</v>
      </c>
      <c r="R854">
        <v>0</v>
      </c>
      <c r="S854">
        <v>0</v>
      </c>
    </row>
    <row r="855" spans="1:19" x14ac:dyDescent="0.25">
      <c r="A855" t="s">
        <v>483</v>
      </c>
      <c r="B855" t="str">
        <f>IF(ISERROR(VLOOKUP(Table7[[#This Row],[APPL_ID]],IO_Pre_14[APP_ID],1,FALSE)),"","Y")</f>
        <v>Y</v>
      </c>
      <c r="C855" s="58" t="str">
        <f>IF(ISERROR(VLOOKUP(Table7[[#This Row],[APPL_ID]],Sheet1!$C$2:$C$9,1,FALSE)),"","Y")</f>
        <v/>
      </c>
      <c r="D855" s="58" t="str">
        <f>IF(COUNTA(#REF!)&gt;0,"","Y")</f>
        <v/>
      </c>
      <c r="E855" t="s">
        <v>1531</v>
      </c>
      <c r="F855" t="s">
        <v>1532</v>
      </c>
      <c r="G855" t="s">
        <v>474</v>
      </c>
      <c r="H855">
        <v>124.21299999999999</v>
      </c>
      <c r="I855">
        <v>169.822</v>
      </c>
      <c r="J855">
        <v>246.959</v>
      </c>
      <c r="K855">
        <v>110.345</v>
      </c>
      <c r="L855">
        <v>84.275999999999996</v>
      </c>
      <c r="M855">
        <v>253.45</v>
      </c>
      <c r="N855">
        <v>290.46499999999997</v>
      </c>
      <c r="O855">
        <v>207.19900000000001</v>
      </c>
      <c r="P855">
        <v>0</v>
      </c>
      <c r="Q855">
        <v>0</v>
      </c>
      <c r="R855">
        <v>0</v>
      </c>
      <c r="S855">
        <v>0</v>
      </c>
    </row>
    <row r="856" spans="1:19" x14ac:dyDescent="0.25">
      <c r="A856" t="s">
        <v>493</v>
      </c>
      <c r="B856" t="str">
        <f>IF(ISERROR(VLOOKUP(Table7[[#This Row],[APPL_ID]],IO_Pre_14[APP_ID],1,FALSE)),"","Y")</f>
        <v>Y</v>
      </c>
      <c r="C856" s="58" t="str">
        <f>IF(ISERROR(VLOOKUP(Table7[[#This Row],[APPL_ID]],Sheet1!$C$2:$C$9,1,FALSE)),"","Y")</f>
        <v/>
      </c>
      <c r="D856" s="58" t="str">
        <f>IF(COUNTA(#REF!)&gt;0,"","Y")</f>
        <v/>
      </c>
      <c r="E856" t="s">
        <v>1531</v>
      </c>
      <c r="F856" t="s">
        <v>1532</v>
      </c>
      <c r="G856" t="s">
        <v>474</v>
      </c>
      <c r="H856">
        <v>109.608</v>
      </c>
      <c r="I856">
        <v>152.90100000000001</v>
      </c>
      <c r="J856">
        <v>238.017</v>
      </c>
      <c r="K856">
        <v>98.346000000000004</v>
      </c>
      <c r="L856">
        <v>131.65199999999999</v>
      </c>
      <c r="M856">
        <v>234.31700000000001</v>
      </c>
      <c r="N856">
        <v>264.68</v>
      </c>
      <c r="O856">
        <v>202.41499999999999</v>
      </c>
      <c r="P856">
        <v>0</v>
      </c>
      <c r="Q856">
        <v>0</v>
      </c>
      <c r="R856">
        <v>0</v>
      </c>
      <c r="S856">
        <v>0</v>
      </c>
    </row>
    <row r="857" spans="1:19" x14ac:dyDescent="0.25">
      <c r="A857" t="s">
        <v>106</v>
      </c>
      <c r="B857" t="str">
        <f>IF(ISERROR(VLOOKUP(Table7[[#This Row],[APPL_ID]],IO_Pre_14[APP_ID],1,FALSE)),"","Y")</f>
        <v>Y</v>
      </c>
      <c r="C857" s="58" t="str">
        <f>IF(ISERROR(VLOOKUP(Table7[[#This Row],[APPL_ID]],Sheet1!$C$2:$C$9,1,FALSE)),"","Y")</f>
        <v/>
      </c>
      <c r="D857" s="58" t="str">
        <f>IF(COUNTA(#REF!)&gt;0,"","Y")</f>
        <v/>
      </c>
      <c r="E857" t="s">
        <v>1531</v>
      </c>
      <c r="F857" t="s">
        <v>1532</v>
      </c>
      <c r="G857" t="s">
        <v>102</v>
      </c>
      <c r="H857">
        <v>0</v>
      </c>
      <c r="I857">
        <v>0</v>
      </c>
      <c r="J857">
        <v>0</v>
      </c>
      <c r="K857">
        <v>8.7200000000000006</v>
      </c>
      <c r="L857">
        <v>37.840000000000003</v>
      </c>
      <c r="M857">
        <v>67.59</v>
      </c>
      <c r="N857">
        <v>57.42</v>
      </c>
      <c r="O857">
        <v>5.23</v>
      </c>
      <c r="P857">
        <v>0</v>
      </c>
      <c r="Q857">
        <v>0</v>
      </c>
      <c r="R857">
        <v>0</v>
      </c>
      <c r="S857">
        <v>0</v>
      </c>
    </row>
    <row r="858" spans="1:19" x14ac:dyDescent="0.25">
      <c r="A858" t="s">
        <v>14</v>
      </c>
      <c r="B858" t="str">
        <f>IF(ISERROR(VLOOKUP(Table7[[#This Row],[APPL_ID]],IO_Pre_14[APP_ID],1,FALSE)),"","Y")</f>
        <v>Y</v>
      </c>
      <c r="C858" s="58" t="str">
        <f>IF(ISERROR(VLOOKUP(Table7[[#This Row],[APPL_ID]],Sheet1!$C$2:$C$9,1,FALSE)),"","Y")</f>
        <v/>
      </c>
      <c r="D858" s="58" t="str">
        <f>IF(COUNTA(#REF!)&gt;0,"","Y")</f>
        <v/>
      </c>
      <c r="E858" t="s">
        <v>1531</v>
      </c>
      <c r="F858" t="s">
        <v>1532</v>
      </c>
      <c r="G858" t="s">
        <v>15</v>
      </c>
      <c r="H858">
        <v>202</v>
      </c>
      <c r="I858">
        <v>559</v>
      </c>
      <c r="J858">
        <v>2588</v>
      </c>
      <c r="K858">
        <v>3413.1610000000001</v>
      </c>
      <c r="L858">
        <v>3859.9279999999999</v>
      </c>
      <c r="M858">
        <v>2310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</row>
    <row r="859" spans="1:19" x14ac:dyDescent="0.25">
      <c r="A859" t="s">
        <v>1256</v>
      </c>
      <c r="B859" t="str">
        <f>IF(ISERROR(VLOOKUP(Table7[[#This Row],[APPL_ID]],IO_Pre_14[APP_ID],1,FALSE)),"","Y")</f>
        <v>Y</v>
      </c>
      <c r="C859" s="58" t="str">
        <f>IF(ISERROR(VLOOKUP(Table7[[#This Row],[APPL_ID]],Sheet1!$C$2:$C$9,1,FALSE)),"","Y")</f>
        <v/>
      </c>
      <c r="D859" s="58" t="str">
        <f>IF(COUNTA(#REF!)&gt;0,"","Y")</f>
        <v/>
      </c>
      <c r="E859" t="s">
        <v>1531</v>
      </c>
      <c r="F859" t="s">
        <v>1533</v>
      </c>
      <c r="G859" t="s">
        <v>1251</v>
      </c>
      <c r="H859">
        <v>0</v>
      </c>
      <c r="I859">
        <v>0</v>
      </c>
      <c r="J859">
        <v>64.45</v>
      </c>
      <c r="K859">
        <v>303</v>
      </c>
      <c r="L859">
        <v>145.80000000000001</v>
      </c>
      <c r="M859">
        <v>308.24</v>
      </c>
      <c r="N859">
        <v>52.67</v>
      </c>
      <c r="O859">
        <v>396.86</v>
      </c>
      <c r="P859">
        <v>0</v>
      </c>
      <c r="Q859">
        <v>0</v>
      </c>
      <c r="R859">
        <v>0</v>
      </c>
      <c r="S859">
        <v>0</v>
      </c>
    </row>
    <row r="860" spans="1:19" x14ac:dyDescent="0.25">
      <c r="A860" t="s">
        <v>1096</v>
      </c>
      <c r="B860" t="str">
        <f>IF(ISERROR(VLOOKUP(Table7[[#This Row],[APPL_ID]],IO_Pre_14[APP_ID],1,FALSE)),"","Y")</f>
        <v>Y</v>
      </c>
      <c r="C860" s="58" t="str">
        <f>IF(ISERROR(VLOOKUP(Table7[[#This Row],[APPL_ID]],Sheet1!$C$2:$C$9,1,FALSE)),"","Y")</f>
        <v/>
      </c>
      <c r="D860" s="58" t="str">
        <f>IF(COUNTA(#REF!)&gt;0,"","Y")</f>
        <v/>
      </c>
      <c r="E860" t="s">
        <v>1531</v>
      </c>
      <c r="F860" t="s">
        <v>1533</v>
      </c>
      <c r="G860" t="s">
        <v>1097</v>
      </c>
    </row>
    <row r="861" spans="1:19" x14ac:dyDescent="0.25">
      <c r="A861" t="s">
        <v>119</v>
      </c>
      <c r="B861" t="str">
        <f>IF(ISERROR(VLOOKUP(Table7[[#This Row],[APPL_ID]],IO_Pre_14[APP_ID],1,FALSE)),"","Y")</f>
        <v>Y</v>
      </c>
      <c r="C861" s="58" t="str">
        <f>IF(ISERROR(VLOOKUP(Table7[[#This Row],[APPL_ID]],Sheet1!$C$2:$C$9,1,FALSE)),"","Y")</f>
        <v/>
      </c>
      <c r="D861" s="58" t="str">
        <f>IF(COUNTA(#REF!)&gt;0,"","Y")</f>
        <v/>
      </c>
      <c r="E861" t="s">
        <v>1531</v>
      </c>
      <c r="F861" t="s">
        <v>1532</v>
      </c>
      <c r="G861" t="s">
        <v>120</v>
      </c>
      <c r="H861">
        <v>26.24</v>
      </c>
      <c r="I861">
        <v>42.5</v>
      </c>
      <c r="J861">
        <v>53.99</v>
      </c>
      <c r="K861">
        <v>47.74</v>
      </c>
      <c r="L861">
        <v>28.44</v>
      </c>
      <c r="M861">
        <v>0</v>
      </c>
      <c r="N861">
        <v>77.16</v>
      </c>
      <c r="O861">
        <v>0</v>
      </c>
      <c r="P861">
        <v>0</v>
      </c>
      <c r="Q861">
        <v>0</v>
      </c>
      <c r="R861">
        <v>0</v>
      </c>
      <c r="S861">
        <v>0</v>
      </c>
    </row>
    <row r="862" spans="1:19" x14ac:dyDescent="0.25">
      <c r="A862" t="s">
        <v>130</v>
      </c>
      <c r="B862" t="str">
        <f>IF(ISERROR(VLOOKUP(Table7[[#This Row],[APPL_ID]],IO_Pre_14[APP_ID],1,FALSE)),"","Y")</f>
        <v>Y</v>
      </c>
      <c r="C862" s="58" t="str">
        <f>IF(ISERROR(VLOOKUP(Table7[[#This Row],[APPL_ID]],Sheet1!$C$2:$C$9,1,FALSE)),"","Y")</f>
        <v/>
      </c>
      <c r="D862" s="58" t="str">
        <f>IF(COUNTA(#REF!)&gt;0,"","Y")</f>
        <v/>
      </c>
      <c r="E862" t="s">
        <v>1531</v>
      </c>
      <c r="F862" t="s">
        <v>1532</v>
      </c>
      <c r="G862" t="s">
        <v>120</v>
      </c>
      <c r="H862">
        <v>33.07</v>
      </c>
      <c r="I862">
        <v>35.68</v>
      </c>
      <c r="J862">
        <v>52.17</v>
      </c>
      <c r="K862">
        <v>40.04</v>
      </c>
      <c r="L862">
        <v>45.55</v>
      </c>
      <c r="M862">
        <v>42.39</v>
      </c>
      <c r="N862">
        <v>91.05</v>
      </c>
      <c r="O862">
        <v>12.3</v>
      </c>
      <c r="P862">
        <v>0</v>
      </c>
      <c r="Q862">
        <v>0</v>
      </c>
      <c r="R862">
        <v>0</v>
      </c>
      <c r="S862">
        <v>0</v>
      </c>
    </row>
    <row r="863" spans="1:19" x14ac:dyDescent="0.25">
      <c r="A863" t="s">
        <v>135</v>
      </c>
      <c r="B863" t="str">
        <f>IF(ISERROR(VLOOKUP(Table7[[#This Row],[APPL_ID]],IO_Pre_14[APP_ID],1,FALSE)),"","Y")</f>
        <v>Y</v>
      </c>
      <c r="C863" s="58" t="str">
        <f>IF(ISERROR(VLOOKUP(Table7[[#This Row],[APPL_ID]],Sheet1!$C$2:$C$9,1,FALSE)),"","Y")</f>
        <v/>
      </c>
      <c r="D863" s="58" t="str">
        <f>IF(COUNTA(#REF!)&gt;0,"","Y")</f>
        <v/>
      </c>
      <c r="E863" t="s">
        <v>1531</v>
      </c>
      <c r="F863" t="s">
        <v>1532</v>
      </c>
      <c r="G863" t="s">
        <v>120</v>
      </c>
      <c r="H863">
        <v>28.68</v>
      </c>
      <c r="I863">
        <v>50.31</v>
      </c>
      <c r="J863">
        <v>99.19</v>
      </c>
      <c r="K863">
        <v>108.9</v>
      </c>
      <c r="L863">
        <v>157.91999999999999</v>
      </c>
      <c r="M863">
        <v>206.28</v>
      </c>
      <c r="N863">
        <v>208.87</v>
      </c>
      <c r="O863">
        <v>182.24</v>
      </c>
      <c r="P863">
        <v>0</v>
      </c>
      <c r="Q863">
        <v>0</v>
      </c>
      <c r="R863">
        <v>0</v>
      </c>
      <c r="S863">
        <v>0</v>
      </c>
    </row>
    <row r="864" spans="1:19" x14ac:dyDescent="0.25">
      <c r="A864" t="s">
        <v>137</v>
      </c>
      <c r="B864" t="str">
        <f>IF(ISERROR(VLOOKUP(Table7[[#This Row],[APPL_ID]],IO_Pre_14[APP_ID],1,FALSE)),"","Y")</f>
        <v>Y</v>
      </c>
      <c r="C864" s="58" t="str">
        <f>IF(ISERROR(VLOOKUP(Table7[[#This Row],[APPL_ID]],Sheet1!$C$2:$C$9,1,FALSE)),"","Y")</f>
        <v/>
      </c>
      <c r="D864" s="58" t="str">
        <f>IF(COUNTA(#REF!)&gt;0,"","Y")</f>
        <v/>
      </c>
      <c r="E864" t="s">
        <v>1531</v>
      </c>
      <c r="F864" t="s">
        <v>1532</v>
      </c>
      <c r="G864" t="s">
        <v>120</v>
      </c>
      <c r="H864">
        <v>40.14</v>
      </c>
      <c r="I864">
        <v>33.08</v>
      </c>
      <c r="J864">
        <v>70.73</v>
      </c>
      <c r="K864">
        <v>54.16</v>
      </c>
      <c r="L864">
        <v>107.04</v>
      </c>
      <c r="M864">
        <v>140.9</v>
      </c>
      <c r="N864">
        <v>119.48</v>
      </c>
      <c r="O864">
        <v>18.170000000000002</v>
      </c>
      <c r="P864">
        <v>0</v>
      </c>
      <c r="Q864">
        <v>0</v>
      </c>
      <c r="R864">
        <v>0</v>
      </c>
      <c r="S864">
        <v>0</v>
      </c>
    </row>
    <row r="865" spans="1:19" x14ac:dyDescent="0.25">
      <c r="A865" t="s">
        <v>138</v>
      </c>
      <c r="B865" t="str">
        <f>IF(ISERROR(VLOOKUP(Table7[[#This Row],[APPL_ID]],IO_Pre_14[APP_ID],1,FALSE)),"","Y")</f>
        <v>Y</v>
      </c>
      <c r="C865" s="58" t="str">
        <f>IF(ISERROR(VLOOKUP(Table7[[#This Row],[APPL_ID]],Sheet1!$C$2:$C$9,1,FALSE)),"","Y")</f>
        <v/>
      </c>
      <c r="D865" s="58" t="str">
        <f>IF(COUNTA(#REF!)&gt;0,"","Y")</f>
        <v/>
      </c>
      <c r="E865" t="s">
        <v>1531</v>
      </c>
      <c r="F865" t="s">
        <v>1532</v>
      </c>
      <c r="G865" t="s">
        <v>120</v>
      </c>
      <c r="H865">
        <v>43.35</v>
      </c>
      <c r="I865">
        <v>49.61</v>
      </c>
      <c r="J865">
        <v>74.540000000000006</v>
      </c>
      <c r="K865">
        <v>53.89</v>
      </c>
      <c r="L865">
        <v>77.650000000000006</v>
      </c>
      <c r="M865">
        <v>82.49</v>
      </c>
      <c r="N865">
        <v>137.32</v>
      </c>
      <c r="O865">
        <v>13.52</v>
      </c>
      <c r="P865">
        <v>0</v>
      </c>
      <c r="Q865">
        <v>0</v>
      </c>
      <c r="R865">
        <v>0</v>
      </c>
      <c r="S865">
        <v>0</v>
      </c>
    </row>
    <row r="866" spans="1:19" x14ac:dyDescent="0.25">
      <c r="A866" t="s">
        <v>146</v>
      </c>
      <c r="B866" t="str">
        <f>IF(ISERROR(VLOOKUP(Table7[[#This Row],[APPL_ID]],IO_Pre_14[APP_ID],1,FALSE)),"","Y")</f>
        <v>Y</v>
      </c>
      <c r="C866" s="58" t="str">
        <f>IF(ISERROR(VLOOKUP(Table7[[#This Row],[APPL_ID]],Sheet1!$C$2:$C$9,1,FALSE)),"","Y")</f>
        <v/>
      </c>
      <c r="D866" s="58" t="str">
        <f>IF(COUNTA(#REF!)&gt;0,"","Y")</f>
        <v/>
      </c>
      <c r="E866" t="s">
        <v>1531</v>
      </c>
      <c r="F866" t="s">
        <v>1532</v>
      </c>
      <c r="G866" t="s">
        <v>120</v>
      </c>
      <c r="H866">
        <v>37.14</v>
      </c>
      <c r="I866">
        <v>60.15</v>
      </c>
      <c r="J866">
        <v>129.13999999999999</v>
      </c>
      <c r="K866">
        <v>149.94</v>
      </c>
      <c r="L866">
        <v>174.9</v>
      </c>
      <c r="M866">
        <v>203.91</v>
      </c>
      <c r="N866">
        <v>103.72</v>
      </c>
      <c r="O866">
        <v>100.12</v>
      </c>
      <c r="P866">
        <v>0</v>
      </c>
      <c r="Q866">
        <v>0</v>
      </c>
      <c r="R866">
        <v>0</v>
      </c>
      <c r="S866">
        <v>0</v>
      </c>
    </row>
    <row r="867" spans="1:19" x14ac:dyDescent="0.25">
      <c r="A867" t="s">
        <v>150</v>
      </c>
      <c r="B867" t="str">
        <f>IF(ISERROR(VLOOKUP(Table7[[#This Row],[APPL_ID]],IO_Pre_14[APP_ID],1,FALSE)),"","Y")</f>
        <v>Y</v>
      </c>
      <c r="C867" s="58" t="str">
        <f>IF(ISERROR(VLOOKUP(Table7[[#This Row],[APPL_ID]],Sheet1!$C$2:$C$9,1,FALSE)),"","Y")</f>
        <v/>
      </c>
      <c r="D867" s="58" t="str">
        <f>IF(COUNTA(#REF!)&gt;0,"","Y")</f>
        <v/>
      </c>
      <c r="E867" t="s">
        <v>1531</v>
      </c>
      <c r="F867" t="s">
        <v>1532</v>
      </c>
      <c r="G867" t="s">
        <v>120</v>
      </c>
      <c r="H867">
        <v>75.709999999999994</v>
      </c>
      <c r="I867">
        <v>83.91</v>
      </c>
      <c r="J867">
        <v>181.29</v>
      </c>
      <c r="K867">
        <v>181.98</v>
      </c>
      <c r="L867">
        <v>238.94</v>
      </c>
      <c r="M867">
        <v>268.02999999999997</v>
      </c>
      <c r="N867">
        <v>242.69</v>
      </c>
      <c r="O867">
        <v>111.18</v>
      </c>
      <c r="P867">
        <v>0</v>
      </c>
      <c r="Q867">
        <v>0</v>
      </c>
      <c r="R867">
        <v>0</v>
      </c>
      <c r="S867">
        <v>0</v>
      </c>
    </row>
    <row r="868" spans="1:19" x14ac:dyDescent="0.25">
      <c r="A868" t="s">
        <v>242</v>
      </c>
      <c r="B868" t="str">
        <f>IF(ISERROR(VLOOKUP(Table7[[#This Row],[APPL_ID]],IO_Pre_14[APP_ID],1,FALSE)),"","Y")</f>
        <v>Y</v>
      </c>
      <c r="C868" s="58" t="str">
        <f>IF(ISERROR(VLOOKUP(Table7[[#This Row],[APPL_ID]],Sheet1!$C$2:$C$9,1,FALSE)),"","Y")</f>
        <v/>
      </c>
      <c r="D868" s="58" t="str">
        <f>IF(COUNTA(#REF!)&gt;0,"","Y")</f>
        <v/>
      </c>
      <c r="E868" t="s">
        <v>1531</v>
      </c>
      <c r="F868" t="s">
        <v>1532</v>
      </c>
      <c r="G868" t="s">
        <v>120</v>
      </c>
      <c r="H868">
        <v>55.95</v>
      </c>
      <c r="I868">
        <v>19.97</v>
      </c>
      <c r="J868">
        <v>47.72</v>
      </c>
      <c r="K868">
        <v>25.87</v>
      </c>
      <c r="L868">
        <v>68.22</v>
      </c>
      <c r="M868">
        <v>118.57</v>
      </c>
      <c r="N868">
        <v>117.95</v>
      </c>
      <c r="O868">
        <v>54.53</v>
      </c>
      <c r="P868">
        <v>0</v>
      </c>
      <c r="Q868">
        <v>0</v>
      </c>
      <c r="R868">
        <v>0</v>
      </c>
      <c r="S868">
        <v>0</v>
      </c>
    </row>
    <row r="869" spans="1:19" x14ac:dyDescent="0.25">
      <c r="A869" t="s">
        <v>243</v>
      </c>
      <c r="B869" t="str">
        <f>IF(ISERROR(VLOOKUP(Table7[[#This Row],[APPL_ID]],IO_Pre_14[APP_ID],1,FALSE)),"","Y")</f>
        <v>Y</v>
      </c>
      <c r="C869" s="58" t="str">
        <f>IF(ISERROR(VLOOKUP(Table7[[#This Row],[APPL_ID]],Sheet1!$C$2:$C$9,1,FALSE)),"","Y")</f>
        <v/>
      </c>
      <c r="D869" s="58" t="str">
        <f>IF(COUNTA(#REF!)&gt;0,"","Y")</f>
        <v/>
      </c>
      <c r="E869" t="s">
        <v>1531</v>
      </c>
      <c r="F869" t="s">
        <v>1532</v>
      </c>
      <c r="G869" t="s">
        <v>120</v>
      </c>
      <c r="H869">
        <v>68.12</v>
      </c>
      <c r="I869">
        <v>44.63</v>
      </c>
      <c r="J869">
        <v>92.87</v>
      </c>
      <c r="K869">
        <v>41.79</v>
      </c>
      <c r="L869">
        <v>181.22</v>
      </c>
      <c r="M869">
        <v>269.75</v>
      </c>
      <c r="N869">
        <v>229.14</v>
      </c>
      <c r="O869">
        <v>31.3</v>
      </c>
      <c r="P869">
        <v>0</v>
      </c>
      <c r="Q869">
        <v>0</v>
      </c>
      <c r="R869">
        <v>0</v>
      </c>
      <c r="S869">
        <v>0</v>
      </c>
    </row>
    <row r="870" spans="1:19" x14ac:dyDescent="0.25">
      <c r="A870" t="s">
        <v>244</v>
      </c>
      <c r="B870" t="str">
        <f>IF(ISERROR(VLOOKUP(Table7[[#This Row],[APPL_ID]],IO_Pre_14[APP_ID],1,FALSE)),"","Y")</f>
        <v>Y</v>
      </c>
      <c r="C870" s="58" t="str">
        <f>IF(ISERROR(VLOOKUP(Table7[[#This Row],[APPL_ID]],Sheet1!$C$2:$C$9,1,FALSE)),"","Y")</f>
        <v/>
      </c>
      <c r="D870" s="58" t="str">
        <f>IF(COUNTA(#REF!)&gt;0,"","Y")</f>
        <v/>
      </c>
      <c r="E870" t="s">
        <v>1531</v>
      </c>
      <c r="F870" t="s">
        <v>1532</v>
      </c>
      <c r="G870" t="s">
        <v>120</v>
      </c>
      <c r="H870">
        <v>40.17</v>
      </c>
      <c r="I870">
        <v>58.22</v>
      </c>
      <c r="J870">
        <v>124.69</v>
      </c>
      <c r="K870">
        <v>137.9</v>
      </c>
      <c r="L870">
        <v>174.65</v>
      </c>
      <c r="M870">
        <v>195.72</v>
      </c>
      <c r="N870">
        <v>216.12</v>
      </c>
      <c r="O870">
        <v>27.26</v>
      </c>
      <c r="P870">
        <v>0</v>
      </c>
      <c r="Q870">
        <v>0</v>
      </c>
      <c r="R870">
        <v>0</v>
      </c>
      <c r="S870">
        <v>0</v>
      </c>
    </row>
    <row r="871" spans="1:19" x14ac:dyDescent="0.25">
      <c r="A871" t="s">
        <v>247</v>
      </c>
      <c r="B871" t="str">
        <f>IF(ISERROR(VLOOKUP(Table7[[#This Row],[APPL_ID]],IO_Pre_14[APP_ID],1,FALSE)),"","Y")</f>
        <v>Y</v>
      </c>
      <c r="C871" s="58" t="str">
        <f>IF(ISERROR(VLOOKUP(Table7[[#This Row],[APPL_ID]],Sheet1!$C$2:$C$9,1,FALSE)),"","Y")</f>
        <v/>
      </c>
      <c r="D871" s="58" t="str">
        <f>IF(COUNTA(#REF!)&gt;0,"","Y")</f>
        <v/>
      </c>
      <c r="E871" t="s">
        <v>1531</v>
      </c>
      <c r="F871" t="s">
        <v>1532</v>
      </c>
      <c r="G871" t="s">
        <v>120</v>
      </c>
      <c r="H871">
        <v>50.76</v>
      </c>
      <c r="I871">
        <v>56.57</v>
      </c>
      <c r="J871">
        <v>120.3</v>
      </c>
      <c r="K871">
        <v>114</v>
      </c>
      <c r="L871">
        <v>184.57</v>
      </c>
      <c r="M871">
        <v>250.63</v>
      </c>
      <c r="N871">
        <v>233.66</v>
      </c>
      <c r="O871">
        <v>130.34</v>
      </c>
      <c r="P871">
        <v>0</v>
      </c>
      <c r="Q871">
        <v>0</v>
      </c>
      <c r="R871">
        <v>0</v>
      </c>
      <c r="S871">
        <v>0</v>
      </c>
    </row>
    <row r="872" spans="1:19" x14ac:dyDescent="0.25">
      <c r="A872" t="s">
        <v>268</v>
      </c>
      <c r="B872" t="str">
        <f>IF(ISERROR(VLOOKUP(Table7[[#This Row],[APPL_ID]],IO_Pre_14[APP_ID],1,FALSE)),"","Y")</f>
        <v>Y</v>
      </c>
      <c r="C872" s="58" t="str">
        <f>IF(ISERROR(VLOOKUP(Table7[[#This Row],[APPL_ID]],Sheet1!$C$2:$C$9,1,FALSE)),"","Y")</f>
        <v/>
      </c>
      <c r="D872" s="58" t="str">
        <f>IF(COUNTA(#REF!)&gt;0,"","Y")</f>
        <v/>
      </c>
      <c r="E872" t="s">
        <v>1531</v>
      </c>
      <c r="F872" t="s">
        <v>1532</v>
      </c>
      <c r="G872" t="s">
        <v>120</v>
      </c>
      <c r="H872">
        <v>42.98</v>
      </c>
      <c r="I872">
        <v>46.3</v>
      </c>
      <c r="J872">
        <v>98.35</v>
      </c>
      <c r="K872">
        <v>90.75</v>
      </c>
      <c r="L872">
        <v>152.87</v>
      </c>
      <c r="M872">
        <v>206.37</v>
      </c>
      <c r="N872">
        <v>191.44</v>
      </c>
      <c r="O872">
        <v>102.68</v>
      </c>
      <c r="P872">
        <v>0</v>
      </c>
      <c r="Q872">
        <v>0</v>
      </c>
      <c r="R872">
        <v>0</v>
      </c>
      <c r="S872">
        <v>0</v>
      </c>
    </row>
    <row r="873" spans="1:19" x14ac:dyDescent="0.25">
      <c r="A873" t="s">
        <v>286</v>
      </c>
      <c r="B873" t="str">
        <f>IF(ISERROR(VLOOKUP(Table7[[#This Row],[APPL_ID]],IO_Pre_14[APP_ID],1,FALSE)),"","Y")</f>
        <v>Y</v>
      </c>
      <c r="C873" s="58" t="str">
        <f>IF(ISERROR(VLOOKUP(Table7[[#This Row],[APPL_ID]],Sheet1!$C$2:$C$9,1,FALSE)),"","Y")</f>
        <v/>
      </c>
      <c r="D873" s="58" t="str">
        <f>IF(COUNTA(#REF!)&gt;0,"","Y")</f>
        <v/>
      </c>
      <c r="E873" t="s">
        <v>1531</v>
      </c>
      <c r="F873" t="s">
        <v>1532</v>
      </c>
      <c r="G873" t="s">
        <v>120</v>
      </c>
      <c r="H873">
        <v>34.049999999999997</v>
      </c>
      <c r="I873">
        <v>55.15</v>
      </c>
      <c r="J873">
        <v>118.39</v>
      </c>
      <c r="K873">
        <v>137.47999999999999</v>
      </c>
      <c r="L873">
        <v>160.35</v>
      </c>
      <c r="M873">
        <v>186.96</v>
      </c>
      <c r="N873">
        <v>188.05</v>
      </c>
      <c r="O873">
        <v>164.28</v>
      </c>
      <c r="P873">
        <v>0</v>
      </c>
      <c r="Q873">
        <v>0</v>
      </c>
      <c r="R873">
        <v>0</v>
      </c>
      <c r="S873">
        <v>0</v>
      </c>
    </row>
    <row r="874" spans="1:19" x14ac:dyDescent="0.25">
      <c r="A874" t="s">
        <v>289</v>
      </c>
      <c r="B874" t="str">
        <f>IF(ISERROR(VLOOKUP(Table7[[#This Row],[APPL_ID]],IO_Pre_14[APP_ID],1,FALSE)),"","Y")</f>
        <v>Y</v>
      </c>
      <c r="C874" s="58" t="str">
        <f>IF(ISERROR(VLOOKUP(Table7[[#This Row],[APPL_ID]],Sheet1!$C$2:$C$9,1,FALSE)),"","Y")</f>
        <v/>
      </c>
      <c r="D874" s="58" t="str">
        <f>IF(COUNTA(#REF!)&gt;0,"","Y")</f>
        <v/>
      </c>
      <c r="E874" t="s">
        <v>1531</v>
      </c>
      <c r="F874" t="s">
        <v>1532</v>
      </c>
      <c r="G874" t="s">
        <v>120</v>
      </c>
      <c r="H874">
        <v>36.29</v>
      </c>
      <c r="I874">
        <v>37.869999999999997</v>
      </c>
      <c r="J874">
        <v>80.38</v>
      </c>
      <c r="K874">
        <v>72.319999999999993</v>
      </c>
      <c r="L874">
        <v>126.5</v>
      </c>
      <c r="M874">
        <v>176.38</v>
      </c>
      <c r="N874">
        <v>162.37</v>
      </c>
      <c r="O874">
        <v>81.7</v>
      </c>
      <c r="P874">
        <v>0</v>
      </c>
      <c r="Q874">
        <v>0</v>
      </c>
      <c r="R874">
        <v>0</v>
      </c>
      <c r="S874">
        <v>0</v>
      </c>
    </row>
    <row r="875" spans="1:19" x14ac:dyDescent="0.25">
      <c r="A875" t="s">
        <v>290</v>
      </c>
      <c r="B875" t="str">
        <f>IF(ISERROR(VLOOKUP(Table7[[#This Row],[APPL_ID]],IO_Pre_14[APP_ID],1,FALSE)),"","Y")</f>
        <v>Y</v>
      </c>
      <c r="C875" s="58" t="str">
        <f>IF(ISERROR(VLOOKUP(Table7[[#This Row],[APPL_ID]],Sheet1!$C$2:$C$9,1,FALSE)),"","Y")</f>
        <v/>
      </c>
      <c r="D875" s="58" t="str">
        <f>IF(COUNTA(#REF!)&gt;0,"","Y")</f>
        <v/>
      </c>
      <c r="E875" t="s">
        <v>1531</v>
      </c>
      <c r="F875" t="s">
        <v>1532</v>
      </c>
      <c r="G875" t="s">
        <v>120</v>
      </c>
      <c r="H875">
        <v>29.37</v>
      </c>
      <c r="I875">
        <v>47.27</v>
      </c>
      <c r="J875">
        <v>104.11</v>
      </c>
      <c r="K875">
        <v>130</v>
      </c>
      <c r="L875">
        <v>105.4</v>
      </c>
      <c r="M875">
        <v>74.38</v>
      </c>
      <c r="N875">
        <v>73.930000000000007</v>
      </c>
      <c r="O875">
        <v>67.38</v>
      </c>
      <c r="P875">
        <v>0</v>
      </c>
      <c r="Q875">
        <v>0</v>
      </c>
      <c r="R875">
        <v>0</v>
      </c>
      <c r="S875">
        <v>0</v>
      </c>
    </row>
    <row r="876" spans="1:19" x14ac:dyDescent="0.25">
      <c r="A876" t="s">
        <v>292</v>
      </c>
      <c r="B876" t="str">
        <f>IF(ISERROR(VLOOKUP(Table7[[#This Row],[APPL_ID]],IO_Pre_14[APP_ID],1,FALSE)),"","Y")</f>
        <v>Y</v>
      </c>
      <c r="C876" s="58" t="str">
        <f>IF(ISERROR(VLOOKUP(Table7[[#This Row],[APPL_ID]],Sheet1!$C$2:$C$9,1,FALSE)),"","Y")</f>
        <v/>
      </c>
      <c r="D876" s="58" t="str">
        <f>IF(COUNTA(#REF!)&gt;0,"","Y")</f>
        <v/>
      </c>
      <c r="E876" t="s">
        <v>1531</v>
      </c>
      <c r="F876" t="s">
        <v>1532</v>
      </c>
      <c r="G876" t="s">
        <v>120</v>
      </c>
      <c r="H876">
        <v>32.14</v>
      </c>
      <c r="I876">
        <v>36.21</v>
      </c>
      <c r="J876">
        <v>77.040000000000006</v>
      </c>
      <c r="K876">
        <v>73.52</v>
      </c>
      <c r="L876">
        <v>117.71</v>
      </c>
      <c r="M876">
        <v>151.34</v>
      </c>
      <c r="N876">
        <v>142.06</v>
      </c>
      <c r="O876">
        <v>83.38</v>
      </c>
      <c r="P876">
        <v>0</v>
      </c>
      <c r="Q876">
        <v>0</v>
      </c>
      <c r="R876">
        <v>0</v>
      </c>
      <c r="S876">
        <v>0</v>
      </c>
    </row>
    <row r="877" spans="1:19" x14ac:dyDescent="0.25">
      <c r="A877" t="s">
        <v>295</v>
      </c>
      <c r="B877" t="str">
        <f>IF(ISERROR(VLOOKUP(Table7[[#This Row],[APPL_ID]],IO_Pre_14[APP_ID],1,FALSE)),"","Y")</f>
        <v>Y</v>
      </c>
      <c r="C877" s="58" t="str">
        <f>IF(ISERROR(VLOOKUP(Table7[[#This Row],[APPL_ID]],Sheet1!$C$2:$C$9,1,FALSE)),"","Y")</f>
        <v/>
      </c>
      <c r="D877" s="58" t="str">
        <f>IF(COUNTA(#REF!)&gt;0,"","Y")</f>
        <v/>
      </c>
      <c r="E877" t="s">
        <v>1531</v>
      </c>
      <c r="F877" t="s">
        <v>1532</v>
      </c>
      <c r="G877" t="s">
        <v>120</v>
      </c>
      <c r="H877">
        <v>26.9</v>
      </c>
      <c r="I877">
        <v>43.23</v>
      </c>
      <c r="J877">
        <v>85.25</v>
      </c>
      <c r="K877">
        <v>105.62</v>
      </c>
      <c r="L877">
        <v>60.37</v>
      </c>
      <c r="M877">
        <v>3.27</v>
      </c>
      <c r="N877">
        <v>24.33</v>
      </c>
      <c r="O877">
        <v>5.29</v>
      </c>
      <c r="P877">
        <v>0</v>
      </c>
      <c r="Q877">
        <v>0</v>
      </c>
      <c r="R877">
        <v>0</v>
      </c>
      <c r="S877">
        <v>0</v>
      </c>
    </row>
    <row r="878" spans="1:19" x14ac:dyDescent="0.25">
      <c r="A878" t="s">
        <v>297</v>
      </c>
      <c r="B878" t="str">
        <f>IF(ISERROR(VLOOKUP(Table7[[#This Row],[APPL_ID]],IO_Pre_14[APP_ID],1,FALSE)),"","Y")</f>
        <v>Y</v>
      </c>
      <c r="C878" s="58" t="str">
        <f>IF(ISERROR(VLOOKUP(Table7[[#This Row],[APPL_ID]],Sheet1!$C$2:$C$9,1,FALSE)),"","Y")</f>
        <v/>
      </c>
      <c r="D878" s="58" t="str">
        <f>IF(COUNTA(#REF!)&gt;0,"","Y")</f>
        <v/>
      </c>
      <c r="E878" t="s">
        <v>1531</v>
      </c>
      <c r="F878" t="s">
        <v>1532</v>
      </c>
      <c r="G878" t="s">
        <v>120</v>
      </c>
      <c r="H878">
        <v>96.71</v>
      </c>
      <c r="I878">
        <v>91.14</v>
      </c>
      <c r="J878">
        <v>197.45</v>
      </c>
      <c r="K878">
        <v>180.44</v>
      </c>
      <c r="L878">
        <v>258.25</v>
      </c>
      <c r="M878">
        <v>271.76</v>
      </c>
      <c r="N878">
        <v>230.03</v>
      </c>
      <c r="O878">
        <v>38.96</v>
      </c>
      <c r="P878">
        <v>0</v>
      </c>
      <c r="Q878">
        <v>0</v>
      </c>
      <c r="R878">
        <v>0</v>
      </c>
      <c r="S878">
        <v>0</v>
      </c>
    </row>
    <row r="879" spans="1:19" x14ac:dyDescent="0.25">
      <c r="A879" t="s">
        <v>1023</v>
      </c>
      <c r="B879" t="str">
        <f>IF(ISERROR(VLOOKUP(Table7[[#This Row],[APPL_ID]],IO_Pre_14[APP_ID],1,FALSE)),"","Y")</f>
        <v>Y</v>
      </c>
      <c r="C879" s="58" t="str">
        <f>IF(ISERROR(VLOOKUP(Table7[[#This Row],[APPL_ID]],Sheet1!$C$2:$C$9,1,FALSE)),"","Y")</f>
        <v/>
      </c>
      <c r="D879" s="58" t="str">
        <f>IF(COUNTA(#REF!)&gt;0,"","Y")</f>
        <v/>
      </c>
      <c r="E879" t="s">
        <v>1531</v>
      </c>
      <c r="F879" t="s">
        <v>1533</v>
      </c>
      <c r="G879" t="s">
        <v>1024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</row>
    <row r="880" spans="1:19" x14ac:dyDescent="0.25">
      <c r="A880" t="s">
        <v>260</v>
      </c>
      <c r="B880" t="str">
        <f>IF(ISERROR(VLOOKUP(Table7[[#This Row],[APPL_ID]],IO_Pre_14[APP_ID],1,FALSE)),"","Y")</f>
        <v>Y</v>
      </c>
      <c r="C880" s="58" t="str">
        <f>IF(ISERROR(VLOOKUP(Table7[[#This Row],[APPL_ID]],Sheet1!$C$2:$C$9,1,FALSE)),"","Y")</f>
        <v/>
      </c>
      <c r="D880" s="58" t="str">
        <f>IF(COUNTA(#REF!)&gt;0,"","Y")</f>
        <v/>
      </c>
      <c r="E880" t="s">
        <v>1531</v>
      </c>
      <c r="F880" t="s">
        <v>1532</v>
      </c>
      <c r="G880" t="s">
        <v>254</v>
      </c>
      <c r="H880">
        <v>54.04</v>
      </c>
      <c r="I880">
        <v>48.35</v>
      </c>
      <c r="J880">
        <v>0</v>
      </c>
      <c r="K880">
        <v>85.84</v>
      </c>
      <c r="L880">
        <v>47.11</v>
      </c>
      <c r="M880">
        <v>117.97</v>
      </c>
      <c r="N880">
        <v>127.5</v>
      </c>
      <c r="O880">
        <v>112.18</v>
      </c>
      <c r="P880">
        <v>0</v>
      </c>
      <c r="Q880">
        <v>0</v>
      </c>
      <c r="R880">
        <v>0</v>
      </c>
      <c r="S880">
        <v>0</v>
      </c>
    </row>
    <row r="881" spans="1:19" x14ac:dyDescent="0.25">
      <c r="A881" t="s">
        <v>514</v>
      </c>
      <c r="B881" t="str">
        <f>IF(ISERROR(VLOOKUP(Table7[[#This Row],[APPL_ID]],IO_Pre_14[APP_ID],1,FALSE)),"","Y")</f>
        <v>Y</v>
      </c>
      <c r="C881" s="58" t="str">
        <f>IF(ISERROR(VLOOKUP(Table7[[#This Row],[APPL_ID]],Sheet1!$C$2:$C$9,1,FALSE)),"","Y")</f>
        <v/>
      </c>
      <c r="D881" s="58" t="str">
        <f>IF(COUNTA(#REF!)&gt;0,"","Y")</f>
        <v/>
      </c>
      <c r="E881" t="s">
        <v>1531</v>
      </c>
      <c r="F881" t="s">
        <v>1533</v>
      </c>
      <c r="G881" t="s">
        <v>91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60</v>
      </c>
      <c r="N881">
        <v>63</v>
      </c>
      <c r="O881">
        <v>45</v>
      </c>
      <c r="P881">
        <v>0</v>
      </c>
      <c r="Q881">
        <v>0</v>
      </c>
      <c r="R881">
        <v>0</v>
      </c>
      <c r="S881">
        <v>0</v>
      </c>
    </row>
    <row r="882" spans="1:19" x14ac:dyDescent="0.25">
      <c r="A882" t="s">
        <v>509</v>
      </c>
      <c r="B882" t="str">
        <f>IF(ISERROR(VLOOKUP(Table7[[#This Row],[APPL_ID]],IO_Pre_14[APP_ID],1,FALSE)),"","Y")</f>
        <v>Y</v>
      </c>
      <c r="C882" s="58" t="str">
        <f>IF(ISERROR(VLOOKUP(Table7[[#This Row],[APPL_ID]],Sheet1!$C$2:$C$9,1,FALSE)),"","Y")</f>
        <v/>
      </c>
      <c r="D882" s="58" t="str">
        <f>IF(COUNTA(#REF!)&gt;0,"","Y")</f>
        <v/>
      </c>
      <c r="E882" t="s">
        <v>1531</v>
      </c>
      <c r="F882" t="s">
        <v>1533</v>
      </c>
      <c r="G882" t="s">
        <v>91</v>
      </c>
      <c r="H882">
        <v>0</v>
      </c>
      <c r="I882">
        <v>0</v>
      </c>
      <c r="J882">
        <v>8</v>
      </c>
      <c r="K882">
        <v>18</v>
      </c>
      <c r="L882">
        <v>32</v>
      </c>
      <c r="M882">
        <v>65</v>
      </c>
      <c r="N882">
        <v>62</v>
      </c>
      <c r="O882">
        <v>53</v>
      </c>
      <c r="P882">
        <v>0</v>
      </c>
      <c r="Q882">
        <v>0</v>
      </c>
      <c r="R882">
        <v>0</v>
      </c>
      <c r="S882">
        <v>0</v>
      </c>
    </row>
    <row r="883" spans="1:19" x14ac:dyDescent="0.25">
      <c r="A883" t="s">
        <v>508</v>
      </c>
      <c r="B883" t="str">
        <f>IF(ISERROR(VLOOKUP(Table7[[#This Row],[APPL_ID]],IO_Pre_14[APP_ID],1,FALSE)),"","Y")</f>
        <v>Y</v>
      </c>
      <c r="C883" s="58" t="str">
        <f>IF(ISERROR(VLOOKUP(Table7[[#This Row],[APPL_ID]],Sheet1!$C$2:$C$9,1,FALSE)),"","Y")</f>
        <v/>
      </c>
      <c r="D883" s="58" t="str">
        <f>IF(COUNTA(#REF!)&gt;0,"","Y")</f>
        <v/>
      </c>
      <c r="E883" t="s">
        <v>1531</v>
      </c>
      <c r="F883" t="s">
        <v>1532</v>
      </c>
      <c r="G883" t="s">
        <v>91</v>
      </c>
      <c r="H883">
        <v>0</v>
      </c>
      <c r="I883">
        <v>0</v>
      </c>
      <c r="J883">
        <v>0</v>
      </c>
      <c r="K883">
        <v>0</v>
      </c>
      <c r="L883">
        <v>133</v>
      </c>
      <c r="M883">
        <v>252</v>
      </c>
      <c r="N883">
        <v>279</v>
      </c>
      <c r="O883">
        <v>78</v>
      </c>
      <c r="P883">
        <v>0</v>
      </c>
      <c r="Q883">
        <v>0</v>
      </c>
      <c r="R883">
        <v>0</v>
      </c>
      <c r="S883">
        <v>0</v>
      </c>
    </row>
    <row r="884" spans="1:19" x14ac:dyDescent="0.25">
      <c r="A884" t="s">
        <v>90</v>
      </c>
      <c r="B884" t="str">
        <f>IF(ISERROR(VLOOKUP(Table7[[#This Row],[APPL_ID]],IO_Pre_14[APP_ID],1,FALSE)),"","Y")</f>
        <v>Y</v>
      </c>
      <c r="C884" s="58" t="str">
        <f>IF(ISERROR(VLOOKUP(Table7[[#This Row],[APPL_ID]],Sheet1!$C$2:$C$9,1,FALSE)),"","Y")</f>
        <v/>
      </c>
      <c r="D884" s="58" t="str">
        <f>IF(COUNTA(#REF!)&gt;0,"","Y")</f>
        <v/>
      </c>
      <c r="E884" t="s">
        <v>1531</v>
      </c>
      <c r="F884" t="s">
        <v>1533</v>
      </c>
      <c r="G884" t="s">
        <v>91</v>
      </c>
    </row>
    <row r="885" spans="1:19" x14ac:dyDescent="0.25">
      <c r="A885" t="s">
        <v>853</v>
      </c>
      <c r="B885" t="str">
        <f>IF(ISERROR(VLOOKUP(Table7[[#This Row],[APPL_ID]],IO_Pre_14[APP_ID],1,FALSE)),"","Y")</f>
        <v>Y</v>
      </c>
      <c r="C885" s="58" t="str">
        <f>IF(ISERROR(VLOOKUP(Table7[[#This Row],[APPL_ID]],Sheet1!$C$2:$C$9,1,FALSE)),"","Y")</f>
        <v/>
      </c>
      <c r="D885" s="58" t="str">
        <f>IF(COUNTA(#REF!)&gt;0,"","Y")</f>
        <v/>
      </c>
      <c r="E885" t="s">
        <v>1531</v>
      </c>
      <c r="F885" t="s">
        <v>1533</v>
      </c>
      <c r="G885" t="s">
        <v>91</v>
      </c>
      <c r="H885">
        <v>0</v>
      </c>
      <c r="I885">
        <v>0</v>
      </c>
      <c r="J885">
        <v>98</v>
      </c>
      <c r="K885">
        <v>0</v>
      </c>
      <c r="L885">
        <v>70</v>
      </c>
      <c r="M885">
        <v>187</v>
      </c>
      <c r="N885">
        <v>146.5</v>
      </c>
      <c r="O885">
        <v>36</v>
      </c>
      <c r="P885">
        <v>0</v>
      </c>
      <c r="Q885">
        <v>0</v>
      </c>
      <c r="R885">
        <v>0</v>
      </c>
      <c r="S885">
        <v>0</v>
      </c>
    </row>
    <row r="886" spans="1:19" x14ac:dyDescent="0.25">
      <c r="A886" t="s">
        <v>526</v>
      </c>
      <c r="B886" t="str">
        <f>IF(ISERROR(VLOOKUP(Table7[[#This Row],[APPL_ID]],IO_Pre_14[APP_ID],1,FALSE)),"","Y")</f>
        <v>Y</v>
      </c>
      <c r="C886" s="58" t="str">
        <f>IF(ISERROR(VLOOKUP(Table7[[#This Row],[APPL_ID]],Sheet1!$C$2:$C$9,1,FALSE)),"","Y")</f>
        <v/>
      </c>
      <c r="D886" s="58" t="str">
        <f>IF(COUNTA(#REF!)&gt;0,"","Y")</f>
        <v/>
      </c>
      <c r="E886" t="s">
        <v>1531</v>
      </c>
      <c r="F886" t="s">
        <v>1533</v>
      </c>
      <c r="G886" t="s">
        <v>91</v>
      </c>
      <c r="H886">
        <v>0</v>
      </c>
      <c r="I886">
        <v>0</v>
      </c>
      <c r="J886">
        <v>56</v>
      </c>
      <c r="K886">
        <v>0</v>
      </c>
      <c r="L886">
        <v>68</v>
      </c>
      <c r="M886">
        <v>174</v>
      </c>
      <c r="N886">
        <v>178</v>
      </c>
      <c r="O886">
        <v>89</v>
      </c>
      <c r="P886">
        <v>0</v>
      </c>
      <c r="Q886">
        <v>0</v>
      </c>
      <c r="R886">
        <v>0</v>
      </c>
      <c r="S886">
        <v>0</v>
      </c>
    </row>
    <row r="887" spans="1:19" x14ac:dyDescent="0.25">
      <c r="A887" t="s">
        <v>835</v>
      </c>
      <c r="B887" t="str">
        <f>IF(ISERROR(VLOOKUP(Table7[[#This Row],[APPL_ID]],IO_Pre_14[APP_ID],1,FALSE)),"","Y")</f>
        <v>Y</v>
      </c>
      <c r="C887" s="58" t="str">
        <f>IF(ISERROR(VLOOKUP(Table7[[#This Row],[APPL_ID]],Sheet1!$C$2:$C$9,1,FALSE)),"","Y")</f>
        <v/>
      </c>
      <c r="D887" s="58" t="str">
        <f>IF(COUNTA(#REF!)&gt;0,"","Y")</f>
        <v/>
      </c>
      <c r="E887" t="s">
        <v>1531</v>
      </c>
      <c r="F887" t="s">
        <v>1533</v>
      </c>
      <c r="G887" t="s">
        <v>91</v>
      </c>
      <c r="H887">
        <v>0</v>
      </c>
      <c r="I887">
        <v>0</v>
      </c>
      <c r="J887">
        <v>0</v>
      </c>
      <c r="K887">
        <v>82</v>
      </c>
      <c r="L887">
        <v>44</v>
      </c>
      <c r="M887">
        <v>82</v>
      </c>
      <c r="N887">
        <v>132</v>
      </c>
      <c r="O887">
        <v>92</v>
      </c>
      <c r="P887">
        <v>0</v>
      </c>
      <c r="Q887">
        <v>0</v>
      </c>
      <c r="R887">
        <v>0</v>
      </c>
      <c r="S887">
        <v>0</v>
      </c>
    </row>
    <row r="888" spans="1:19" x14ac:dyDescent="0.25">
      <c r="A888" t="s">
        <v>311</v>
      </c>
      <c r="B888" t="str">
        <f>IF(ISERROR(VLOOKUP(Table7[[#This Row],[APPL_ID]],IO_Pre_14[APP_ID],1,FALSE)),"","Y")</f>
        <v>Y</v>
      </c>
      <c r="C888" s="58" t="str">
        <f>IF(ISERROR(VLOOKUP(Table7[[#This Row],[APPL_ID]],Sheet1!$C$2:$C$9,1,FALSE)),"","Y")</f>
        <v/>
      </c>
      <c r="D888" s="58" t="str">
        <f>IF(COUNTA(#REF!)&gt;0,"","Y")</f>
        <v/>
      </c>
      <c r="E888" t="s">
        <v>1531</v>
      </c>
      <c r="F888" t="s">
        <v>1533</v>
      </c>
      <c r="G888" t="s">
        <v>116</v>
      </c>
    </row>
    <row r="889" spans="1:19" x14ac:dyDescent="0.25">
      <c r="A889" t="s">
        <v>312</v>
      </c>
      <c r="B889" t="str">
        <f>IF(ISERROR(VLOOKUP(Table7[[#This Row],[APPL_ID]],IO_Pre_14[APP_ID],1,FALSE)),"","Y")</f>
        <v>Y</v>
      </c>
      <c r="C889" s="58" t="str">
        <f>IF(ISERROR(VLOOKUP(Table7[[#This Row],[APPL_ID]],Sheet1!$C$2:$C$9,1,FALSE)),"","Y")</f>
        <v/>
      </c>
      <c r="D889" s="58" t="str">
        <f>IF(COUNTA(#REF!)&gt;0,"","Y")</f>
        <v/>
      </c>
      <c r="E889" t="s">
        <v>1531</v>
      </c>
      <c r="F889" t="s">
        <v>1532</v>
      </c>
      <c r="G889" t="s">
        <v>116</v>
      </c>
    </row>
    <row r="890" spans="1:19" x14ac:dyDescent="0.25">
      <c r="A890" t="s">
        <v>321</v>
      </c>
      <c r="B890" t="str">
        <f>IF(ISERROR(VLOOKUP(Table7[[#This Row],[APPL_ID]],IO_Pre_14[APP_ID],1,FALSE)),"","Y")</f>
        <v>Y</v>
      </c>
      <c r="C890" s="58" t="str">
        <f>IF(ISERROR(VLOOKUP(Table7[[#This Row],[APPL_ID]],Sheet1!$C$2:$C$9,1,FALSE)),"","Y")</f>
        <v/>
      </c>
      <c r="D890" s="58" t="str">
        <f>IF(COUNTA(#REF!)&gt;0,"","Y")</f>
        <v/>
      </c>
      <c r="E890" t="s">
        <v>1531</v>
      </c>
      <c r="F890" t="s">
        <v>1532</v>
      </c>
      <c r="G890" t="s">
        <v>116</v>
      </c>
    </row>
    <row r="891" spans="1:19" x14ac:dyDescent="0.25">
      <c r="A891" t="s">
        <v>322</v>
      </c>
      <c r="B891" t="str">
        <f>IF(ISERROR(VLOOKUP(Table7[[#This Row],[APPL_ID]],IO_Pre_14[APP_ID],1,FALSE)),"","Y")</f>
        <v>Y</v>
      </c>
      <c r="C891" s="58" t="str">
        <f>IF(ISERROR(VLOOKUP(Table7[[#This Row],[APPL_ID]],Sheet1!$C$2:$C$9,1,FALSE)),"","Y")</f>
        <v/>
      </c>
      <c r="D891" s="58" t="str">
        <f>IF(COUNTA(#REF!)&gt;0,"","Y")</f>
        <v/>
      </c>
      <c r="E891" t="s">
        <v>1531</v>
      </c>
      <c r="F891" t="s">
        <v>1533</v>
      </c>
      <c r="G891" t="s">
        <v>116</v>
      </c>
    </row>
    <row r="892" spans="1:19" x14ac:dyDescent="0.25">
      <c r="A892" t="s">
        <v>1405</v>
      </c>
      <c r="B892" t="str">
        <f>IF(ISERROR(VLOOKUP(Table7[[#This Row],[APPL_ID]],IO_Pre_14[APP_ID],1,FALSE)),"","Y")</f>
        <v>Y</v>
      </c>
      <c r="C892" s="58" t="str">
        <f>IF(ISERROR(VLOOKUP(Table7[[#This Row],[APPL_ID]],Sheet1!$C$2:$C$9,1,FALSE)),"","Y")</f>
        <v/>
      </c>
      <c r="D892" s="58" t="str">
        <f>IF(COUNTA(#REF!)&gt;0,"","Y")</f>
        <v/>
      </c>
      <c r="E892" t="s">
        <v>1531</v>
      </c>
      <c r="F892" t="s">
        <v>1532</v>
      </c>
      <c r="G892" t="s">
        <v>116</v>
      </c>
      <c r="H892">
        <v>0</v>
      </c>
      <c r="I892">
        <v>0</v>
      </c>
      <c r="J892">
        <v>0</v>
      </c>
      <c r="K892">
        <v>36.36</v>
      </c>
      <c r="L892">
        <v>51.62</v>
      </c>
      <c r="M892">
        <v>72.61</v>
      </c>
      <c r="N892">
        <v>73.88</v>
      </c>
      <c r="O892">
        <v>0</v>
      </c>
      <c r="P892">
        <v>0</v>
      </c>
      <c r="Q892">
        <v>0</v>
      </c>
      <c r="R892">
        <v>0</v>
      </c>
      <c r="S892">
        <v>0</v>
      </c>
    </row>
    <row r="893" spans="1:19" x14ac:dyDescent="0.25">
      <c r="A893" t="s">
        <v>1406</v>
      </c>
      <c r="B893" t="str">
        <f>IF(ISERROR(VLOOKUP(Table7[[#This Row],[APPL_ID]],IO_Pre_14[APP_ID],1,FALSE)),"","Y")</f>
        <v>Y</v>
      </c>
      <c r="C893" s="58" t="str">
        <f>IF(ISERROR(VLOOKUP(Table7[[#This Row],[APPL_ID]],Sheet1!$C$2:$C$9,1,FALSE)),"","Y")</f>
        <v/>
      </c>
      <c r="D893" s="58" t="str">
        <f>IF(COUNTA(#REF!)&gt;0,"","Y")</f>
        <v/>
      </c>
      <c r="E893" t="s">
        <v>1531</v>
      </c>
      <c r="F893" t="s">
        <v>1532</v>
      </c>
      <c r="G893" t="s">
        <v>116</v>
      </c>
      <c r="H893">
        <v>0</v>
      </c>
      <c r="I893">
        <v>0</v>
      </c>
      <c r="J893">
        <v>0</v>
      </c>
      <c r="K893">
        <v>103.51</v>
      </c>
      <c r="L893">
        <v>64.3</v>
      </c>
      <c r="M893">
        <v>32.74</v>
      </c>
      <c r="N893">
        <v>63.02</v>
      </c>
      <c r="O893">
        <v>0</v>
      </c>
      <c r="P893">
        <v>0</v>
      </c>
      <c r="Q893">
        <v>0</v>
      </c>
      <c r="R893">
        <v>0</v>
      </c>
      <c r="S893">
        <v>0</v>
      </c>
    </row>
    <row r="894" spans="1:19" x14ac:dyDescent="0.25">
      <c r="A894" t="s">
        <v>718</v>
      </c>
      <c r="B894" t="str">
        <f>IF(ISERROR(VLOOKUP(Table7[[#This Row],[APPL_ID]],IO_Pre_14[APP_ID],1,FALSE)),"","Y")</f>
        <v>Y</v>
      </c>
      <c r="C894" s="58" t="str">
        <f>IF(ISERROR(VLOOKUP(Table7[[#This Row],[APPL_ID]],Sheet1!$C$2:$C$9,1,FALSE)),"","Y")</f>
        <v/>
      </c>
      <c r="D894" s="58" t="str">
        <f>IF(COUNTA(#REF!)&gt;0,"","Y")</f>
        <v/>
      </c>
      <c r="E894" t="s">
        <v>1531</v>
      </c>
      <c r="F894" t="s">
        <v>1532</v>
      </c>
      <c r="G894" t="s">
        <v>719</v>
      </c>
      <c r="H894">
        <v>23.33</v>
      </c>
      <c r="I894">
        <v>15.29</v>
      </c>
      <c r="J894">
        <v>41.22</v>
      </c>
      <c r="K894">
        <v>25.3</v>
      </c>
      <c r="L894">
        <v>33.04</v>
      </c>
      <c r="M894">
        <v>99.37</v>
      </c>
      <c r="N894">
        <v>113.88</v>
      </c>
      <c r="O894">
        <v>81.23</v>
      </c>
      <c r="P894">
        <v>0</v>
      </c>
      <c r="Q894">
        <v>0</v>
      </c>
      <c r="R894">
        <v>0</v>
      </c>
      <c r="S894">
        <v>0</v>
      </c>
    </row>
    <row r="895" spans="1:19" x14ac:dyDescent="0.25">
      <c r="A895" t="s">
        <v>227</v>
      </c>
      <c r="B895" t="str">
        <f>IF(ISERROR(VLOOKUP(Table7[[#This Row],[APPL_ID]],IO_Pre_14[APP_ID],1,FALSE)),"","Y")</f>
        <v>Y</v>
      </c>
      <c r="C895" s="58" t="str">
        <f>IF(ISERROR(VLOOKUP(Table7[[#This Row],[APPL_ID]],Sheet1!$C$2:$C$9,1,FALSE)),"","Y")</f>
        <v/>
      </c>
      <c r="D895" s="58" t="str">
        <f>IF(COUNTA(#REF!)&gt;0,"","Y")</f>
        <v/>
      </c>
      <c r="E895" t="s">
        <v>1531</v>
      </c>
      <c r="F895" t="s">
        <v>1532</v>
      </c>
      <c r="G895" t="s">
        <v>228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115.96</v>
      </c>
      <c r="O895">
        <v>0</v>
      </c>
      <c r="P895">
        <v>0</v>
      </c>
      <c r="Q895">
        <v>0</v>
      </c>
      <c r="R895">
        <v>0</v>
      </c>
      <c r="S895">
        <v>0</v>
      </c>
    </row>
    <row r="896" spans="1:19" x14ac:dyDescent="0.25">
      <c r="A896" t="s">
        <v>1047</v>
      </c>
      <c r="B896" t="str">
        <f>IF(ISERROR(VLOOKUP(Table7[[#This Row],[APPL_ID]],IO_Pre_14[APP_ID],1,FALSE)),"","Y")</f>
        <v>Y</v>
      </c>
      <c r="C896" s="58" t="str">
        <f>IF(ISERROR(VLOOKUP(Table7[[#This Row],[APPL_ID]],Sheet1!$C$2:$C$9,1,FALSE)),"","Y")</f>
        <v/>
      </c>
      <c r="D896" s="58" t="str">
        <f>IF(COUNTA(#REF!)&gt;0,"","Y")</f>
        <v/>
      </c>
      <c r="E896" t="s">
        <v>1531</v>
      </c>
      <c r="F896" t="s">
        <v>1533</v>
      </c>
      <c r="G896" t="s">
        <v>1048</v>
      </c>
      <c r="H896">
        <v>0</v>
      </c>
      <c r="I896">
        <v>0</v>
      </c>
      <c r="J896">
        <v>0</v>
      </c>
      <c r="K896">
        <v>18</v>
      </c>
      <c r="L896">
        <v>80</v>
      </c>
      <c r="M896">
        <v>100</v>
      </c>
      <c r="N896">
        <v>100</v>
      </c>
      <c r="O896">
        <v>100</v>
      </c>
      <c r="P896">
        <v>0</v>
      </c>
      <c r="Q896">
        <v>0</v>
      </c>
      <c r="R896">
        <v>0</v>
      </c>
      <c r="S896">
        <v>0</v>
      </c>
    </row>
    <row r="897" spans="1:19" x14ac:dyDescent="0.25">
      <c r="A897" t="s">
        <v>1108</v>
      </c>
      <c r="B897" t="str">
        <f>IF(ISERROR(VLOOKUP(Table7[[#This Row],[APPL_ID]],IO_Pre_14[APP_ID],1,FALSE)),"","Y")</f>
        <v>Y</v>
      </c>
      <c r="C897" s="58" t="str">
        <f>IF(ISERROR(VLOOKUP(Table7[[#This Row],[APPL_ID]],Sheet1!$C$2:$C$9,1,FALSE)),"","Y")</f>
        <v/>
      </c>
      <c r="D897" s="58" t="str">
        <f>IF(COUNTA(#REF!)&gt;0,"","Y")</f>
        <v/>
      </c>
      <c r="E897" t="s">
        <v>1531</v>
      </c>
      <c r="F897" t="s">
        <v>1533</v>
      </c>
      <c r="G897" t="s">
        <v>1048</v>
      </c>
      <c r="H897">
        <v>0</v>
      </c>
      <c r="I897">
        <v>0</v>
      </c>
      <c r="J897">
        <v>0</v>
      </c>
      <c r="K897">
        <v>3</v>
      </c>
      <c r="L897">
        <v>30</v>
      </c>
      <c r="M897">
        <v>35</v>
      </c>
      <c r="N897">
        <v>35</v>
      </c>
      <c r="O897">
        <v>35</v>
      </c>
      <c r="P897">
        <v>0</v>
      </c>
      <c r="Q897">
        <v>0</v>
      </c>
      <c r="R897">
        <v>0</v>
      </c>
      <c r="S897">
        <v>0</v>
      </c>
    </row>
    <row r="898" spans="1:19" x14ac:dyDescent="0.25">
      <c r="A898" t="s">
        <v>1028</v>
      </c>
      <c r="B898" t="str">
        <f>IF(ISERROR(VLOOKUP(Table7[[#This Row],[APPL_ID]],IO_Pre_14[APP_ID],1,FALSE)),"","Y")</f>
        <v>Y</v>
      </c>
      <c r="C898" s="58" t="str">
        <f>IF(ISERROR(VLOOKUP(Table7[[#This Row],[APPL_ID]],Sheet1!$C$2:$C$9,1,FALSE)),"","Y")</f>
        <v/>
      </c>
      <c r="D898" s="58" t="str">
        <f>IF(COUNTA(#REF!)&gt;0,"","Y")</f>
        <v/>
      </c>
      <c r="E898" t="s">
        <v>1531</v>
      </c>
      <c r="F898" t="s">
        <v>1533</v>
      </c>
      <c r="G898" t="s">
        <v>1029</v>
      </c>
      <c r="H898">
        <v>0</v>
      </c>
      <c r="I898">
        <v>0</v>
      </c>
      <c r="J898">
        <v>0</v>
      </c>
      <c r="K898">
        <v>3</v>
      </c>
      <c r="L898">
        <v>40</v>
      </c>
      <c r="M898">
        <v>60</v>
      </c>
      <c r="N898">
        <v>70</v>
      </c>
      <c r="O898">
        <v>20</v>
      </c>
      <c r="P898">
        <v>0</v>
      </c>
      <c r="Q898">
        <v>0</v>
      </c>
      <c r="R898">
        <v>0</v>
      </c>
      <c r="S898">
        <v>0</v>
      </c>
    </row>
    <row r="899" spans="1:19" x14ac:dyDescent="0.25">
      <c r="A899" t="s">
        <v>1170</v>
      </c>
      <c r="B899" t="str">
        <f>IF(ISERROR(VLOOKUP(Table7[[#This Row],[APPL_ID]],IO_Pre_14[APP_ID],1,FALSE)),"","Y")</f>
        <v>Y</v>
      </c>
      <c r="C899" s="58" t="str">
        <f>IF(ISERROR(VLOOKUP(Table7[[#This Row],[APPL_ID]],Sheet1!$C$2:$C$9,1,FALSE)),"","Y")</f>
        <v/>
      </c>
      <c r="D899" s="58" t="str">
        <f>IF(COUNTA(#REF!)&gt;0,"","Y")</f>
        <v/>
      </c>
      <c r="E899" t="s">
        <v>1531</v>
      </c>
      <c r="F899" t="s">
        <v>1532</v>
      </c>
      <c r="G899" t="s">
        <v>1171</v>
      </c>
      <c r="H899">
        <v>23.44</v>
      </c>
      <c r="I899">
        <v>15.33</v>
      </c>
      <c r="J899">
        <v>33.75</v>
      </c>
      <c r="K899">
        <v>16.649999999999999</v>
      </c>
      <c r="L899">
        <v>40.99</v>
      </c>
      <c r="M899">
        <v>103.08</v>
      </c>
      <c r="N899">
        <v>95.71</v>
      </c>
      <c r="O899">
        <v>31.64</v>
      </c>
      <c r="P899">
        <v>0</v>
      </c>
      <c r="Q899">
        <v>0</v>
      </c>
      <c r="R899">
        <v>0</v>
      </c>
      <c r="S899">
        <v>0</v>
      </c>
    </row>
    <row r="900" spans="1:19" x14ac:dyDescent="0.25">
      <c r="A900" t="s">
        <v>1178</v>
      </c>
      <c r="B900" t="str">
        <f>IF(ISERROR(VLOOKUP(Table7[[#This Row],[APPL_ID]],IO_Pre_14[APP_ID],1,FALSE)),"","Y")</f>
        <v>Y</v>
      </c>
      <c r="C900" s="58" t="str">
        <f>IF(ISERROR(VLOOKUP(Table7[[#This Row],[APPL_ID]],Sheet1!$C$2:$C$9,1,FALSE)),"","Y")</f>
        <v/>
      </c>
      <c r="D900" s="58" t="str">
        <f>IF(COUNTA(#REF!)&gt;0,"","Y")</f>
        <v/>
      </c>
      <c r="E900" t="s">
        <v>1531</v>
      </c>
      <c r="F900" t="s">
        <v>1532</v>
      </c>
      <c r="G900" t="s">
        <v>1179</v>
      </c>
      <c r="H900">
        <v>16.59</v>
      </c>
      <c r="I900">
        <v>14.05</v>
      </c>
      <c r="J900">
        <v>34.97</v>
      </c>
      <c r="K900">
        <v>68.53</v>
      </c>
      <c r="L900">
        <v>66.760000000000005</v>
      </c>
      <c r="M900">
        <v>76.87</v>
      </c>
      <c r="N900">
        <v>68.760000000000005</v>
      </c>
      <c r="O900">
        <v>4.45</v>
      </c>
      <c r="P900">
        <v>0</v>
      </c>
      <c r="Q900">
        <v>0</v>
      </c>
      <c r="R900">
        <v>0</v>
      </c>
      <c r="S900">
        <v>0</v>
      </c>
    </row>
    <row r="901" spans="1:19" x14ac:dyDescent="0.25">
      <c r="A901" t="s">
        <v>1127</v>
      </c>
      <c r="B901" t="str">
        <f>IF(ISERROR(VLOOKUP(Table7[[#This Row],[APPL_ID]],IO_Pre_14[APP_ID],1,FALSE)),"","Y")</f>
        <v>Y</v>
      </c>
      <c r="C901" s="58" t="str">
        <f>IF(ISERROR(VLOOKUP(Table7[[#This Row],[APPL_ID]],Sheet1!$C$2:$C$9,1,FALSE)),"","Y")</f>
        <v/>
      </c>
      <c r="D901" s="58" t="str">
        <f>IF(COUNTA(#REF!)&gt;0,"","Y")</f>
        <v/>
      </c>
      <c r="E901" t="s">
        <v>1531</v>
      </c>
      <c r="F901" t="s">
        <v>1532</v>
      </c>
      <c r="G901" t="s">
        <v>324</v>
      </c>
      <c r="H901">
        <v>13.36</v>
      </c>
      <c r="I901">
        <v>8.76</v>
      </c>
      <c r="J901">
        <v>23.6</v>
      </c>
      <c r="K901">
        <v>14.49</v>
      </c>
      <c r="L901">
        <v>18.920000000000002</v>
      </c>
      <c r="M901">
        <v>56.89</v>
      </c>
      <c r="N901">
        <v>65.2</v>
      </c>
      <c r="O901">
        <v>46.51</v>
      </c>
      <c r="P901">
        <v>0</v>
      </c>
      <c r="Q901">
        <v>0</v>
      </c>
      <c r="R901">
        <v>0</v>
      </c>
      <c r="S901">
        <v>0</v>
      </c>
    </row>
    <row r="902" spans="1:19" x14ac:dyDescent="0.25">
      <c r="A902" t="s">
        <v>1151</v>
      </c>
      <c r="B902" t="str">
        <f>IF(ISERROR(VLOOKUP(Table7[[#This Row],[APPL_ID]],IO_Pre_14[APP_ID],1,FALSE)),"","Y")</f>
        <v>Y</v>
      </c>
      <c r="C902" s="58" t="str">
        <f>IF(ISERROR(VLOOKUP(Table7[[#This Row],[APPL_ID]],Sheet1!$C$2:$C$9,1,FALSE)),"","Y")</f>
        <v/>
      </c>
      <c r="D902" s="58" t="str">
        <f>IF(COUNTA(#REF!)&gt;0,"","Y")</f>
        <v/>
      </c>
      <c r="E902" t="s">
        <v>1531</v>
      </c>
      <c r="F902" t="s">
        <v>1532</v>
      </c>
      <c r="G902" t="s">
        <v>324</v>
      </c>
      <c r="H902">
        <v>33.450000000000003</v>
      </c>
      <c r="I902">
        <v>29.42</v>
      </c>
      <c r="J902">
        <v>69.540000000000006</v>
      </c>
      <c r="K902">
        <v>85.64</v>
      </c>
      <c r="L902">
        <v>90.34</v>
      </c>
      <c r="M902">
        <v>143.9</v>
      </c>
      <c r="N902">
        <v>146.81</v>
      </c>
      <c r="O902">
        <v>80.38</v>
      </c>
      <c r="P902">
        <v>0</v>
      </c>
      <c r="Q902">
        <v>0</v>
      </c>
      <c r="R902">
        <v>0</v>
      </c>
      <c r="S902">
        <v>0</v>
      </c>
    </row>
    <row r="903" spans="1:19" x14ac:dyDescent="0.25">
      <c r="A903" t="s">
        <v>1160</v>
      </c>
      <c r="B903" t="str">
        <f>IF(ISERROR(VLOOKUP(Table7[[#This Row],[APPL_ID]],IO_Pre_14[APP_ID],1,FALSE)),"","Y")</f>
        <v>Y</v>
      </c>
      <c r="C903" s="58" t="str">
        <f>IF(ISERROR(VLOOKUP(Table7[[#This Row],[APPL_ID]],Sheet1!$C$2:$C$9,1,FALSE)),"","Y")</f>
        <v/>
      </c>
      <c r="D903" s="58" t="str">
        <f>IF(COUNTA(#REF!)&gt;0,"","Y")</f>
        <v/>
      </c>
      <c r="E903" t="s">
        <v>1531</v>
      </c>
      <c r="F903" t="s">
        <v>1532</v>
      </c>
      <c r="G903" t="s">
        <v>324</v>
      </c>
      <c r="H903">
        <v>35.14</v>
      </c>
      <c r="I903">
        <v>36.86</v>
      </c>
      <c r="J903">
        <v>86.38</v>
      </c>
      <c r="K903">
        <v>100.02</v>
      </c>
      <c r="L903">
        <v>99.24</v>
      </c>
      <c r="M903">
        <v>151.88</v>
      </c>
      <c r="N903">
        <v>156.94999999999999</v>
      </c>
      <c r="O903">
        <v>99.21</v>
      </c>
      <c r="P903">
        <v>0</v>
      </c>
      <c r="Q903">
        <v>0</v>
      </c>
      <c r="R903">
        <v>0</v>
      </c>
      <c r="S903">
        <v>0</v>
      </c>
    </row>
    <row r="904" spans="1:19" x14ac:dyDescent="0.25">
      <c r="A904" t="s">
        <v>465</v>
      </c>
      <c r="B904" t="str">
        <f>IF(ISERROR(VLOOKUP(Table7[[#This Row],[APPL_ID]],IO_Pre_14[APP_ID],1,FALSE)),"","Y")</f>
        <v>Y</v>
      </c>
      <c r="C904" s="58" t="str">
        <f>IF(ISERROR(VLOOKUP(Table7[[#This Row],[APPL_ID]],Sheet1!$C$2:$C$9,1,FALSE)),"","Y")</f>
        <v/>
      </c>
      <c r="D904" s="58" t="str">
        <f>IF(COUNTA(#REF!)&gt;0,"","Y")</f>
        <v/>
      </c>
      <c r="E904" t="s">
        <v>1531</v>
      </c>
      <c r="F904" t="s">
        <v>1533</v>
      </c>
      <c r="G904" t="s">
        <v>466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</row>
    <row r="905" spans="1:19" x14ac:dyDescent="0.25">
      <c r="A905" t="s">
        <v>340</v>
      </c>
      <c r="B905" t="str">
        <f>IF(ISERROR(VLOOKUP(Table7[[#This Row],[APPL_ID]],IO_Pre_14[APP_ID],1,FALSE)),"","Y")</f>
        <v>Y</v>
      </c>
      <c r="C905" s="58" t="str">
        <f>IF(ISERROR(VLOOKUP(Table7[[#This Row],[APPL_ID]],Sheet1!$C$2:$C$9,1,FALSE)),"","Y")</f>
        <v/>
      </c>
      <c r="D905" s="58" t="str">
        <f>IF(COUNTA(#REF!)&gt;0,"","Y")</f>
        <v/>
      </c>
      <c r="E905" t="s">
        <v>1531</v>
      </c>
      <c r="F905" t="s">
        <v>1533</v>
      </c>
      <c r="G905" t="s">
        <v>341</v>
      </c>
      <c r="H905">
        <v>0</v>
      </c>
      <c r="I905">
        <v>0</v>
      </c>
      <c r="J905">
        <v>26.67</v>
      </c>
      <c r="K905">
        <v>52.55</v>
      </c>
      <c r="L905">
        <v>151.6</v>
      </c>
      <c r="M905">
        <v>186.31</v>
      </c>
      <c r="N905">
        <v>175.14</v>
      </c>
      <c r="O905">
        <v>151.33000000000001</v>
      </c>
      <c r="P905">
        <v>0</v>
      </c>
      <c r="Q905">
        <v>0</v>
      </c>
      <c r="R905">
        <v>0</v>
      </c>
      <c r="S905">
        <v>0</v>
      </c>
    </row>
    <row r="906" spans="1:19" x14ac:dyDescent="0.25">
      <c r="A906" t="s">
        <v>510</v>
      </c>
      <c r="B906" t="str">
        <f>IF(ISERROR(VLOOKUP(Table7[[#This Row],[APPL_ID]],IO_Pre_14[APP_ID],1,FALSE)),"","Y")</f>
        <v>Y</v>
      </c>
      <c r="C906" s="58" t="str">
        <f>IF(ISERROR(VLOOKUP(Table7[[#This Row],[APPL_ID]],Sheet1!$C$2:$C$9,1,FALSE)),"","Y")</f>
        <v/>
      </c>
      <c r="D906" s="58" t="str">
        <f>IF(COUNTA(#REF!)&gt;0,"","Y")</f>
        <v/>
      </c>
      <c r="E906" t="s">
        <v>1531</v>
      </c>
      <c r="F906" t="s">
        <v>1533</v>
      </c>
      <c r="G906" t="s">
        <v>511</v>
      </c>
    </row>
    <row r="907" spans="1:19" x14ac:dyDescent="0.25">
      <c r="A907" t="s">
        <v>1243</v>
      </c>
      <c r="B907" t="str">
        <f>IF(ISERROR(VLOOKUP(Table7[[#This Row],[APPL_ID]],IO_Pre_14[APP_ID],1,FALSE)),"","Y")</f>
        <v>Y</v>
      </c>
      <c r="C907" s="58" t="str">
        <f>IF(ISERROR(VLOOKUP(Table7[[#This Row],[APPL_ID]],Sheet1!$C$2:$C$9,1,FALSE)),"","Y")</f>
        <v/>
      </c>
      <c r="D907" s="58" t="str">
        <f>IF(COUNTA(#REF!)&gt;0,"","Y")</f>
        <v/>
      </c>
      <c r="E907" t="s">
        <v>1531</v>
      </c>
      <c r="F907" t="s">
        <v>1533</v>
      </c>
      <c r="G907" t="s">
        <v>1244</v>
      </c>
      <c r="H907">
        <v>0</v>
      </c>
      <c r="I907">
        <v>0</v>
      </c>
      <c r="J907">
        <v>0</v>
      </c>
      <c r="K907">
        <v>23.1</v>
      </c>
      <c r="L907">
        <v>48.9</v>
      </c>
      <c r="M907">
        <v>55</v>
      </c>
      <c r="N907">
        <v>102.38</v>
      </c>
      <c r="O907">
        <v>75.34</v>
      </c>
      <c r="P907">
        <v>0</v>
      </c>
      <c r="Q907">
        <v>0</v>
      </c>
      <c r="R907">
        <v>0</v>
      </c>
      <c r="S907">
        <v>0</v>
      </c>
    </row>
    <row r="908" spans="1:19" x14ac:dyDescent="0.25">
      <c r="A908" t="s">
        <v>1248</v>
      </c>
      <c r="B908" t="str">
        <f>IF(ISERROR(VLOOKUP(Table7[[#This Row],[APPL_ID]],IO_Pre_14[APP_ID],1,FALSE)),"","Y")</f>
        <v>Y</v>
      </c>
      <c r="C908" s="58" t="str">
        <f>IF(ISERROR(VLOOKUP(Table7[[#This Row],[APPL_ID]],Sheet1!$C$2:$C$9,1,FALSE)),"","Y")</f>
        <v/>
      </c>
      <c r="D908" s="58" t="str">
        <f>IF(COUNTA(#REF!)&gt;0,"","Y")</f>
        <v/>
      </c>
      <c r="E908" t="s">
        <v>1531</v>
      </c>
      <c r="F908" t="s">
        <v>1533</v>
      </c>
      <c r="G908" t="s">
        <v>1249</v>
      </c>
      <c r="H908">
        <v>0</v>
      </c>
      <c r="I908">
        <v>0</v>
      </c>
      <c r="J908">
        <v>0</v>
      </c>
      <c r="K908">
        <v>22.4</v>
      </c>
      <c r="L908">
        <v>46.6</v>
      </c>
      <c r="M908">
        <v>67</v>
      </c>
      <c r="N908">
        <v>99.42</v>
      </c>
      <c r="O908">
        <v>73.16</v>
      </c>
      <c r="P908">
        <v>0</v>
      </c>
      <c r="Q908">
        <v>0</v>
      </c>
      <c r="R908">
        <v>0</v>
      </c>
      <c r="S908">
        <v>0</v>
      </c>
    </row>
    <row r="909" spans="1:19" x14ac:dyDescent="0.25">
      <c r="A909" t="s">
        <v>417</v>
      </c>
      <c r="B909" t="str">
        <f>IF(ISERROR(VLOOKUP(Table7[[#This Row],[APPL_ID]],IO_Pre_14[APP_ID],1,FALSE)),"","Y")</f>
        <v>Y</v>
      </c>
      <c r="C909" s="58" t="str">
        <f>IF(ISERROR(VLOOKUP(Table7[[#This Row],[APPL_ID]],Sheet1!$C$2:$C$9,1,FALSE)),"","Y")</f>
        <v/>
      </c>
      <c r="D909" s="58" t="str">
        <f>IF(COUNTA(#REF!)&gt;0,"","Y")</f>
        <v/>
      </c>
      <c r="E909" t="s">
        <v>1531</v>
      </c>
      <c r="F909" t="s">
        <v>1532</v>
      </c>
      <c r="G909" t="s">
        <v>418</v>
      </c>
      <c r="H909">
        <v>0</v>
      </c>
      <c r="I909">
        <v>0</v>
      </c>
      <c r="J909">
        <v>0</v>
      </c>
      <c r="K909">
        <v>116.55</v>
      </c>
      <c r="L909">
        <v>117.9</v>
      </c>
      <c r="M909">
        <v>133.44</v>
      </c>
      <c r="N909">
        <v>136.68</v>
      </c>
      <c r="O909">
        <v>125.84</v>
      </c>
      <c r="P909">
        <v>0</v>
      </c>
      <c r="Q909">
        <v>0</v>
      </c>
      <c r="R909">
        <v>0</v>
      </c>
      <c r="S909">
        <v>0</v>
      </c>
    </row>
    <row r="910" spans="1:19" x14ac:dyDescent="0.25">
      <c r="A910" t="s">
        <v>745</v>
      </c>
      <c r="B910" t="str">
        <f>IF(ISERROR(VLOOKUP(Table7[[#This Row],[APPL_ID]],IO_Pre_14[APP_ID],1,FALSE)),"","Y")</f>
        <v>Y</v>
      </c>
      <c r="C910" s="58" t="str">
        <f>IF(ISERROR(VLOOKUP(Table7[[#This Row],[APPL_ID]],Sheet1!$C$2:$C$9,1,FALSE)),"","Y")</f>
        <v/>
      </c>
      <c r="D910" s="58" t="str">
        <f>IF(COUNTA(#REF!)&gt;0,"","Y")</f>
        <v/>
      </c>
      <c r="E910" t="s">
        <v>1531</v>
      </c>
      <c r="F910" t="s">
        <v>1533</v>
      </c>
      <c r="G910" t="s">
        <v>717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</row>
    <row r="911" spans="1:19" x14ac:dyDescent="0.25">
      <c r="A911" t="s">
        <v>760</v>
      </c>
      <c r="B911" t="str">
        <f>IF(ISERROR(VLOOKUP(Table7[[#This Row],[APPL_ID]],IO_Pre_14[APP_ID],1,FALSE)),"","Y")</f>
        <v>Y</v>
      </c>
      <c r="C911" s="58" t="str">
        <f>IF(ISERROR(VLOOKUP(Table7[[#This Row],[APPL_ID]],Sheet1!$C$2:$C$9,1,FALSE)),"","Y")</f>
        <v/>
      </c>
      <c r="D911" s="58" t="str">
        <f>IF(COUNTA(#REF!)&gt;0,"","Y")</f>
        <v/>
      </c>
      <c r="E911" t="s">
        <v>1531</v>
      </c>
      <c r="F911" t="s">
        <v>1533</v>
      </c>
      <c r="G911" t="s">
        <v>717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</row>
    <row r="912" spans="1:19" x14ac:dyDescent="0.25">
      <c r="A912" t="s">
        <v>716</v>
      </c>
      <c r="B912" t="str">
        <f>IF(ISERROR(VLOOKUP(Table7[[#This Row],[APPL_ID]],IO_Pre_14[APP_ID],1,FALSE)),"","Y")</f>
        <v>Y</v>
      </c>
      <c r="C912" s="58" t="str">
        <f>IF(ISERROR(VLOOKUP(Table7[[#This Row],[APPL_ID]],Sheet1!$C$2:$C$9,1,FALSE)),"","Y")</f>
        <v/>
      </c>
      <c r="D912" s="58" t="str">
        <f>IF(COUNTA(#REF!)&gt;0,"","Y")</f>
        <v/>
      </c>
      <c r="E912" t="s">
        <v>1531</v>
      </c>
      <c r="F912" t="s">
        <v>1533</v>
      </c>
      <c r="G912" t="s">
        <v>717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</row>
    <row r="913" spans="1:19" x14ac:dyDescent="0.25">
      <c r="A913" t="s">
        <v>737</v>
      </c>
      <c r="B913" t="str">
        <f>IF(ISERROR(VLOOKUP(Table7[[#This Row],[APPL_ID]],IO_Pre_14[APP_ID],1,FALSE)),"","Y")</f>
        <v>Y</v>
      </c>
      <c r="C913" s="58" t="str">
        <f>IF(ISERROR(VLOOKUP(Table7[[#This Row],[APPL_ID]],Sheet1!$C$2:$C$9,1,FALSE)),"","Y")</f>
        <v/>
      </c>
      <c r="D913" s="58" t="str">
        <f>IF(COUNTA(#REF!)&gt;0,"","Y")</f>
        <v/>
      </c>
      <c r="E913" t="s">
        <v>1531</v>
      </c>
      <c r="F913" t="s">
        <v>1533</v>
      </c>
      <c r="G913" t="s">
        <v>717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</row>
    <row r="914" spans="1:19" x14ac:dyDescent="0.25">
      <c r="A914" t="s">
        <v>751</v>
      </c>
      <c r="B914" t="str">
        <f>IF(ISERROR(VLOOKUP(Table7[[#This Row],[APPL_ID]],IO_Pre_14[APP_ID],1,FALSE)),"","Y")</f>
        <v>Y</v>
      </c>
      <c r="C914" s="58" t="str">
        <f>IF(ISERROR(VLOOKUP(Table7[[#This Row],[APPL_ID]],Sheet1!$C$2:$C$9,1,FALSE)),"","Y")</f>
        <v/>
      </c>
      <c r="D914" s="58" t="str">
        <f>IF(COUNTA(#REF!)&gt;0,"","Y")</f>
        <v/>
      </c>
      <c r="E914" t="s">
        <v>1531</v>
      </c>
      <c r="F914" t="s">
        <v>1533</v>
      </c>
      <c r="G914" t="s">
        <v>717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</row>
    <row r="915" spans="1:19" x14ac:dyDescent="0.25">
      <c r="A915" t="s">
        <v>88</v>
      </c>
      <c r="B915" t="str">
        <f>IF(ISERROR(VLOOKUP(Table7[[#This Row],[APPL_ID]],IO_Pre_14[APP_ID],1,FALSE)),"","Y")</f>
        <v>Y</v>
      </c>
      <c r="C915" s="58" t="str">
        <f>IF(ISERROR(VLOOKUP(Table7[[#This Row],[APPL_ID]],Sheet1!$C$2:$C$9,1,FALSE)),"","Y")</f>
        <v/>
      </c>
      <c r="D915" s="58" t="str">
        <f>IF(COUNTA(#REF!)&gt;0,"","Y")</f>
        <v/>
      </c>
      <c r="E915" t="s">
        <v>1531</v>
      </c>
      <c r="F915" t="s">
        <v>1533</v>
      </c>
      <c r="G915" t="s">
        <v>89</v>
      </c>
    </row>
    <row r="916" spans="1:19" x14ac:dyDescent="0.25">
      <c r="A916" t="s">
        <v>1459</v>
      </c>
      <c r="B916" t="str">
        <f>IF(ISERROR(VLOOKUP(Table7[[#This Row],[APPL_ID]],IO_Pre_14[APP_ID],1,FALSE)),"","Y")</f>
        <v>Y</v>
      </c>
      <c r="C916" s="58" t="str">
        <f>IF(ISERROR(VLOOKUP(Table7[[#This Row],[APPL_ID]],Sheet1!$C$2:$C$9,1,FALSE)),"","Y")</f>
        <v/>
      </c>
      <c r="D916" s="58" t="str">
        <f>IF(COUNTA(#REF!)&gt;0,"","Y")</f>
        <v/>
      </c>
      <c r="E916" t="s">
        <v>1531</v>
      </c>
      <c r="F916" t="s">
        <v>1533</v>
      </c>
      <c r="G916" t="s">
        <v>1460</v>
      </c>
      <c r="H916">
        <v>0</v>
      </c>
      <c r="I916">
        <v>0</v>
      </c>
      <c r="J916">
        <v>0</v>
      </c>
      <c r="K916">
        <v>0</v>
      </c>
      <c r="L916">
        <v>39.130000000000003</v>
      </c>
      <c r="M916">
        <v>46.6</v>
      </c>
      <c r="N916">
        <v>65.150000000000006</v>
      </c>
      <c r="O916">
        <v>78.53</v>
      </c>
      <c r="P916">
        <v>0</v>
      </c>
      <c r="Q916">
        <v>0</v>
      </c>
      <c r="R916">
        <v>0</v>
      </c>
      <c r="S916">
        <v>0</v>
      </c>
    </row>
    <row r="917" spans="1:19" x14ac:dyDescent="0.25">
      <c r="A917" t="s">
        <v>872</v>
      </c>
      <c r="B917" t="str">
        <f>IF(ISERROR(VLOOKUP(Table7[[#This Row],[APPL_ID]],IO_Pre_14[APP_ID],1,FALSE)),"","Y")</f>
        <v>Y</v>
      </c>
      <c r="C917" s="58" t="str">
        <f>IF(ISERROR(VLOOKUP(Table7[[#This Row],[APPL_ID]],Sheet1!$C$2:$C$9,1,FALSE)),"","Y")</f>
        <v/>
      </c>
      <c r="D917" s="58" t="str">
        <f>IF(COUNTA(#REF!)&gt;0,"","Y")</f>
        <v/>
      </c>
      <c r="E917" t="s">
        <v>1531</v>
      </c>
      <c r="F917" t="s">
        <v>1533</v>
      </c>
      <c r="G917" t="s">
        <v>873</v>
      </c>
      <c r="H917">
        <v>21.5</v>
      </c>
      <c r="I917">
        <v>20</v>
      </c>
      <c r="J917">
        <v>64.099999999999994</v>
      </c>
      <c r="K917">
        <v>117.9</v>
      </c>
      <c r="L917">
        <v>102.8</v>
      </c>
      <c r="M917">
        <v>100.4</v>
      </c>
      <c r="N917">
        <v>111.1</v>
      </c>
      <c r="O917">
        <v>73.7</v>
      </c>
      <c r="P917">
        <v>0</v>
      </c>
      <c r="Q917">
        <v>0</v>
      </c>
      <c r="R917">
        <v>0</v>
      </c>
      <c r="S917">
        <v>0</v>
      </c>
    </row>
    <row r="918" spans="1:19" x14ac:dyDescent="0.25">
      <c r="A918" t="s">
        <v>880</v>
      </c>
      <c r="B918" t="str">
        <f>IF(ISERROR(VLOOKUP(Table7[[#This Row],[APPL_ID]],IO_Pre_14[APP_ID],1,FALSE)),"","Y")</f>
        <v>Y</v>
      </c>
      <c r="C918" s="58" t="str">
        <f>IF(ISERROR(VLOOKUP(Table7[[#This Row],[APPL_ID]],Sheet1!$C$2:$C$9,1,FALSE)),"","Y")</f>
        <v/>
      </c>
      <c r="D918" s="58" t="str">
        <f>IF(COUNTA(#REF!)&gt;0,"","Y")</f>
        <v/>
      </c>
      <c r="E918" t="s">
        <v>1531</v>
      </c>
      <c r="F918" t="s">
        <v>1533</v>
      </c>
      <c r="G918" t="s">
        <v>873</v>
      </c>
      <c r="H918">
        <v>36</v>
      </c>
      <c r="I918">
        <v>31.5</v>
      </c>
      <c r="J918">
        <v>101.9</v>
      </c>
      <c r="K918">
        <v>151.69999999999999</v>
      </c>
      <c r="L918">
        <v>100.6</v>
      </c>
      <c r="M918">
        <v>12.3</v>
      </c>
      <c r="N918">
        <v>12.1</v>
      </c>
      <c r="O918">
        <v>0</v>
      </c>
      <c r="P918">
        <v>0</v>
      </c>
      <c r="Q918">
        <v>0</v>
      </c>
      <c r="R918">
        <v>0</v>
      </c>
      <c r="S918">
        <v>0</v>
      </c>
    </row>
    <row r="919" spans="1:19" x14ac:dyDescent="0.25">
      <c r="A919" t="s">
        <v>769</v>
      </c>
      <c r="B919" t="str">
        <f>IF(ISERROR(VLOOKUP(Table7[[#This Row],[APPL_ID]],IO_Pre_14[APP_ID],1,FALSE)),"","Y")</f>
        <v>Y</v>
      </c>
      <c r="C919" s="58" t="str">
        <f>IF(ISERROR(VLOOKUP(Table7[[#This Row],[APPL_ID]],Sheet1!$C$2:$C$9,1,FALSE)),"","Y")</f>
        <v/>
      </c>
      <c r="D919" s="58" t="str">
        <f>IF(COUNTA(#REF!)&gt;0,"","Y")</f>
        <v/>
      </c>
      <c r="E919" t="s">
        <v>1531</v>
      </c>
      <c r="F919" t="s">
        <v>1533</v>
      </c>
      <c r="G919" t="s">
        <v>443</v>
      </c>
      <c r="H919">
        <v>27.7</v>
      </c>
      <c r="I919">
        <v>26.7</v>
      </c>
      <c r="J919">
        <v>83.1</v>
      </c>
      <c r="K919">
        <v>120.2</v>
      </c>
      <c r="L919">
        <v>110.6</v>
      </c>
      <c r="M919">
        <v>72.7</v>
      </c>
      <c r="N919">
        <v>71.5</v>
      </c>
      <c r="O919">
        <v>65</v>
      </c>
      <c r="P919">
        <v>0</v>
      </c>
      <c r="Q919">
        <v>0</v>
      </c>
      <c r="R919">
        <v>0</v>
      </c>
      <c r="S919">
        <v>0</v>
      </c>
    </row>
    <row r="920" spans="1:19" x14ac:dyDescent="0.25">
      <c r="A920" t="s">
        <v>442</v>
      </c>
      <c r="B920" t="str">
        <f>IF(ISERROR(VLOOKUP(Table7[[#This Row],[APPL_ID]],IO_Pre_14[APP_ID],1,FALSE)),"","Y")</f>
        <v>Y</v>
      </c>
      <c r="C920" s="58" t="str">
        <f>IF(ISERROR(VLOOKUP(Table7[[#This Row],[APPL_ID]],Sheet1!$C$2:$C$9,1,FALSE)),"","Y")</f>
        <v/>
      </c>
      <c r="D920" s="58" t="str">
        <f>IF(COUNTA(#REF!)&gt;0,"","Y")</f>
        <v/>
      </c>
      <c r="E920" t="s">
        <v>1531</v>
      </c>
      <c r="F920" t="s">
        <v>1533</v>
      </c>
      <c r="G920" t="s">
        <v>443</v>
      </c>
      <c r="H920">
        <v>14</v>
      </c>
      <c r="I920">
        <v>13.5</v>
      </c>
      <c r="J920">
        <v>42.3</v>
      </c>
      <c r="K920">
        <v>0</v>
      </c>
      <c r="L920">
        <v>73.599999999999994</v>
      </c>
      <c r="M920">
        <v>62.9</v>
      </c>
      <c r="N920">
        <v>65.7</v>
      </c>
      <c r="O920">
        <v>51.8</v>
      </c>
      <c r="P920">
        <v>0</v>
      </c>
      <c r="Q920">
        <v>0</v>
      </c>
      <c r="R920">
        <v>0</v>
      </c>
      <c r="S920">
        <v>0</v>
      </c>
    </row>
    <row r="921" spans="1:19" x14ac:dyDescent="0.25">
      <c r="A921" t="s">
        <v>908</v>
      </c>
      <c r="B921" t="str">
        <f>IF(ISERROR(VLOOKUP(Table7[[#This Row],[APPL_ID]],IO_Pre_14[APP_ID],1,FALSE)),"","Y")</f>
        <v>Y</v>
      </c>
      <c r="C921" s="58" t="str">
        <f>IF(ISERROR(VLOOKUP(Table7[[#This Row],[APPL_ID]],Sheet1!$C$2:$C$9,1,FALSE)),"","Y")</f>
        <v/>
      </c>
      <c r="D921" s="58" t="str">
        <f>IF(COUNTA(#REF!)&gt;0,"","Y")</f>
        <v/>
      </c>
      <c r="E921" t="s">
        <v>1531</v>
      </c>
      <c r="F921" t="s">
        <v>1532</v>
      </c>
      <c r="G921" t="s">
        <v>909</v>
      </c>
    </row>
    <row r="922" spans="1:19" x14ac:dyDescent="0.25">
      <c r="A922" t="s">
        <v>420</v>
      </c>
      <c r="B922" t="str">
        <f>IF(ISERROR(VLOOKUP(Table7[[#This Row],[APPL_ID]],IO_Pre_14[APP_ID],1,FALSE)),"","Y")</f>
        <v>Y</v>
      </c>
      <c r="C922" s="58" t="str">
        <f>IF(ISERROR(VLOOKUP(Table7[[#This Row],[APPL_ID]],Sheet1!$C$2:$C$9,1,FALSE)),"","Y")</f>
        <v/>
      </c>
      <c r="D922" s="58" t="str">
        <f>IF(COUNTA(#REF!)&gt;0,"","Y")</f>
        <v/>
      </c>
      <c r="E922" t="s">
        <v>1531</v>
      </c>
      <c r="F922" t="s">
        <v>1532</v>
      </c>
      <c r="G922" t="s">
        <v>418</v>
      </c>
      <c r="H922">
        <v>0</v>
      </c>
      <c r="I922">
        <v>0</v>
      </c>
      <c r="J922">
        <v>159.9</v>
      </c>
      <c r="K922">
        <v>0</v>
      </c>
      <c r="L922">
        <v>273.60000000000002</v>
      </c>
      <c r="M922">
        <v>357.12</v>
      </c>
      <c r="N922">
        <v>374.34</v>
      </c>
      <c r="O922">
        <v>346.32</v>
      </c>
      <c r="P922">
        <v>0</v>
      </c>
      <c r="Q922">
        <v>0</v>
      </c>
      <c r="R922">
        <v>0</v>
      </c>
      <c r="S922">
        <v>0</v>
      </c>
    </row>
    <row r="923" spans="1:19" x14ac:dyDescent="0.25">
      <c r="A923" t="s">
        <v>953</v>
      </c>
      <c r="B923" t="str">
        <f>IF(ISERROR(VLOOKUP(Table7[[#This Row],[APPL_ID]],IO_Pre_14[APP_ID],1,FALSE)),"","Y")</f>
        <v>Y</v>
      </c>
      <c r="C923" s="58" t="str">
        <f>IF(ISERROR(VLOOKUP(Table7[[#This Row],[APPL_ID]],Sheet1!$C$2:$C$9,1,FALSE)),"","Y")</f>
        <v/>
      </c>
      <c r="D923" s="58" t="str">
        <f>IF(COUNTA(#REF!)&gt;0,"","Y")</f>
        <v/>
      </c>
      <c r="E923" t="s">
        <v>1531</v>
      </c>
      <c r="F923" t="s">
        <v>1532</v>
      </c>
      <c r="G923" t="s">
        <v>352</v>
      </c>
      <c r="H923">
        <v>0</v>
      </c>
      <c r="I923">
        <v>0</v>
      </c>
      <c r="J923">
        <v>120.995</v>
      </c>
      <c r="K923">
        <v>134.63</v>
      </c>
      <c r="L923">
        <v>45.86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</row>
    <row r="924" spans="1:19" x14ac:dyDescent="0.25">
      <c r="A924" t="s">
        <v>965</v>
      </c>
      <c r="B924" t="str">
        <f>IF(ISERROR(VLOOKUP(Table7[[#This Row],[APPL_ID]],IO_Pre_14[APP_ID],1,FALSE)),"","Y")</f>
        <v>Y</v>
      </c>
      <c r="C924" s="58" t="str">
        <f>IF(ISERROR(VLOOKUP(Table7[[#This Row],[APPL_ID]],Sheet1!$C$2:$C$9,1,FALSE)),"","Y")</f>
        <v/>
      </c>
      <c r="D924" s="58" t="str">
        <f>IF(COUNTA(#REF!)&gt;0,"","Y")</f>
        <v/>
      </c>
      <c r="E924" t="s">
        <v>1531</v>
      </c>
      <c r="F924" t="s">
        <v>1532</v>
      </c>
      <c r="G924" t="s">
        <v>352</v>
      </c>
      <c r="H924">
        <v>0</v>
      </c>
      <c r="I924">
        <v>0</v>
      </c>
      <c r="J924">
        <v>90.097999999999999</v>
      </c>
      <c r="K924">
        <v>100.24</v>
      </c>
      <c r="L924">
        <v>34.15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0</v>
      </c>
    </row>
    <row r="925" spans="1:19" x14ac:dyDescent="0.25">
      <c r="A925" t="s">
        <v>351</v>
      </c>
      <c r="B925" t="str">
        <f>IF(ISERROR(VLOOKUP(Table7[[#This Row],[APPL_ID]],IO_Pre_14[APP_ID],1,FALSE)),"","Y")</f>
        <v>Y</v>
      </c>
      <c r="C925" s="58" t="str">
        <f>IF(ISERROR(VLOOKUP(Table7[[#This Row],[APPL_ID]],Sheet1!$C$2:$C$9,1,FALSE)),"","Y")</f>
        <v/>
      </c>
      <c r="D925" s="58" t="str">
        <f>IF(COUNTA(#REF!)&gt;0,"","Y")</f>
        <v/>
      </c>
      <c r="E925" t="s">
        <v>1531</v>
      </c>
      <c r="F925" t="s">
        <v>1532</v>
      </c>
      <c r="G925" t="s">
        <v>352</v>
      </c>
      <c r="H925">
        <v>0</v>
      </c>
      <c r="I925">
        <v>0</v>
      </c>
      <c r="J925">
        <v>146.59</v>
      </c>
      <c r="K925">
        <v>176.69</v>
      </c>
      <c r="L925">
        <v>173.45</v>
      </c>
      <c r="M925">
        <v>0</v>
      </c>
      <c r="N925">
        <v>167.08</v>
      </c>
      <c r="O925">
        <v>145.94999999999999</v>
      </c>
      <c r="P925">
        <v>0</v>
      </c>
      <c r="Q925">
        <v>0</v>
      </c>
      <c r="R925">
        <v>71.19</v>
      </c>
      <c r="S925">
        <v>67.91</v>
      </c>
    </row>
    <row r="926" spans="1:19" x14ac:dyDescent="0.25">
      <c r="A926" t="s">
        <v>961</v>
      </c>
      <c r="B926" t="str">
        <f>IF(ISERROR(VLOOKUP(Table7[[#This Row],[APPL_ID]],IO_Pre_14[APP_ID],1,FALSE)),"","Y")</f>
        <v>Y</v>
      </c>
      <c r="C926" s="58" t="str">
        <f>IF(ISERROR(VLOOKUP(Table7[[#This Row],[APPL_ID]],Sheet1!$C$2:$C$9,1,FALSE)),"","Y")</f>
        <v/>
      </c>
      <c r="D926" s="58" t="str">
        <f>IF(COUNTA(#REF!)&gt;0,"","Y")</f>
        <v/>
      </c>
      <c r="E926" t="s">
        <v>1531</v>
      </c>
      <c r="F926" t="s">
        <v>1532</v>
      </c>
      <c r="G926" t="s">
        <v>352</v>
      </c>
      <c r="H926">
        <v>0</v>
      </c>
      <c r="I926">
        <v>0</v>
      </c>
      <c r="J926">
        <v>71.34</v>
      </c>
      <c r="K926">
        <v>67.13</v>
      </c>
      <c r="L926">
        <v>48.74</v>
      </c>
      <c r="M926">
        <v>20.05</v>
      </c>
      <c r="N926">
        <v>17.03</v>
      </c>
      <c r="O926">
        <v>2.3199999999999998</v>
      </c>
      <c r="P926">
        <v>0</v>
      </c>
      <c r="Q926">
        <v>0</v>
      </c>
      <c r="R926">
        <v>0</v>
      </c>
      <c r="S926">
        <v>0</v>
      </c>
    </row>
    <row r="927" spans="1:19" x14ac:dyDescent="0.25">
      <c r="A927" t="s">
        <v>963</v>
      </c>
      <c r="B927" t="str">
        <f>IF(ISERROR(VLOOKUP(Table7[[#This Row],[APPL_ID]],IO_Pre_14[APP_ID],1,FALSE)),"","Y")</f>
        <v>Y</v>
      </c>
      <c r="C927" s="58" t="str">
        <f>IF(ISERROR(VLOOKUP(Table7[[#This Row],[APPL_ID]],Sheet1!$C$2:$C$9,1,FALSE)),"","Y")</f>
        <v/>
      </c>
      <c r="D927" s="58" t="str">
        <f>IF(COUNTA(#REF!)&gt;0,"","Y")</f>
        <v/>
      </c>
      <c r="E927" t="s">
        <v>1531</v>
      </c>
      <c r="F927" t="s">
        <v>1532</v>
      </c>
      <c r="G927" t="s">
        <v>352</v>
      </c>
      <c r="H927">
        <v>0</v>
      </c>
      <c r="I927">
        <v>0</v>
      </c>
      <c r="J927">
        <v>39.950000000000003</v>
      </c>
      <c r="K927">
        <v>52.64</v>
      </c>
      <c r="L927">
        <v>29.9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</row>
    <row r="928" spans="1:19" x14ac:dyDescent="0.25">
      <c r="A928" t="s">
        <v>968</v>
      </c>
      <c r="B928" t="str">
        <f>IF(ISERROR(VLOOKUP(Table7[[#This Row],[APPL_ID]],IO_Pre_14[APP_ID],1,FALSE)),"","Y")</f>
        <v>Y</v>
      </c>
      <c r="C928" s="58" t="str">
        <f>IF(ISERROR(VLOOKUP(Table7[[#This Row],[APPL_ID]],Sheet1!$C$2:$C$9,1,FALSE)),"","Y")</f>
        <v/>
      </c>
      <c r="D928" s="58" t="str">
        <f>IF(COUNTA(#REF!)&gt;0,"","Y")</f>
        <v/>
      </c>
      <c r="E928" t="s">
        <v>1531</v>
      </c>
      <c r="F928" t="s">
        <v>1532</v>
      </c>
      <c r="G928" t="s">
        <v>352</v>
      </c>
      <c r="H928">
        <v>0</v>
      </c>
      <c r="I928">
        <v>0</v>
      </c>
      <c r="J928">
        <v>49.356000000000002</v>
      </c>
      <c r="K928">
        <v>44.78</v>
      </c>
      <c r="L928">
        <v>57.03</v>
      </c>
      <c r="M928">
        <v>15.61</v>
      </c>
      <c r="N928">
        <v>72.459999999999994</v>
      </c>
      <c r="O928">
        <v>53.52</v>
      </c>
      <c r="P928">
        <v>0</v>
      </c>
      <c r="Q928">
        <v>0</v>
      </c>
      <c r="R928">
        <v>0</v>
      </c>
      <c r="S928">
        <v>0</v>
      </c>
    </row>
    <row r="929" spans="1:19" x14ac:dyDescent="0.25">
      <c r="A929" t="s">
        <v>964</v>
      </c>
      <c r="B929" t="str">
        <f>IF(ISERROR(VLOOKUP(Table7[[#This Row],[APPL_ID]],IO_Pre_14[APP_ID],1,FALSE)),"","Y")</f>
        <v>Y</v>
      </c>
      <c r="C929" s="58" t="str">
        <f>IF(ISERROR(VLOOKUP(Table7[[#This Row],[APPL_ID]],Sheet1!$C$2:$C$9,1,FALSE)),"","Y")</f>
        <v/>
      </c>
      <c r="D929" s="58" t="str">
        <f>IF(COUNTA(#REF!)&gt;0,"","Y")</f>
        <v/>
      </c>
      <c r="E929" t="s">
        <v>1531</v>
      </c>
      <c r="F929" t="s">
        <v>1532</v>
      </c>
      <c r="G929" t="s">
        <v>352</v>
      </c>
      <c r="H929">
        <v>0</v>
      </c>
      <c r="I929">
        <v>0</v>
      </c>
      <c r="J929">
        <v>217.53</v>
      </c>
      <c r="K929">
        <v>168.05</v>
      </c>
      <c r="L929">
        <v>228.33</v>
      </c>
      <c r="M929">
        <v>105.29</v>
      </c>
      <c r="N929">
        <v>305.37</v>
      </c>
      <c r="O929">
        <v>200.85</v>
      </c>
      <c r="P929">
        <v>0</v>
      </c>
      <c r="Q929">
        <v>0</v>
      </c>
      <c r="R929">
        <v>0</v>
      </c>
      <c r="S929">
        <v>0</v>
      </c>
    </row>
    <row r="930" spans="1:19" x14ac:dyDescent="0.25">
      <c r="A930" t="s">
        <v>951</v>
      </c>
      <c r="B930" t="str">
        <f>IF(ISERROR(VLOOKUP(Table7[[#This Row],[APPL_ID]],IO_Pre_14[APP_ID],1,FALSE)),"","Y")</f>
        <v>Y</v>
      </c>
      <c r="C930" s="58" t="str">
        <f>IF(ISERROR(VLOOKUP(Table7[[#This Row],[APPL_ID]],Sheet1!$C$2:$C$9,1,FALSE)),"","Y")</f>
        <v/>
      </c>
      <c r="D930" s="58" t="str">
        <f>IF(COUNTA(#REF!)&gt;0,"","Y")</f>
        <v/>
      </c>
      <c r="E930" t="s">
        <v>1531</v>
      </c>
      <c r="F930" t="s">
        <v>1532</v>
      </c>
      <c r="G930" t="s">
        <v>952</v>
      </c>
      <c r="H930">
        <v>0</v>
      </c>
      <c r="I930">
        <v>0</v>
      </c>
      <c r="J930">
        <v>154.31</v>
      </c>
      <c r="K930">
        <v>139.26</v>
      </c>
      <c r="L930">
        <v>83.63</v>
      </c>
      <c r="M930">
        <v>199.18</v>
      </c>
      <c r="N930">
        <v>169.2</v>
      </c>
      <c r="O930">
        <v>23.1</v>
      </c>
      <c r="P930">
        <v>0</v>
      </c>
      <c r="Q930">
        <v>0</v>
      </c>
      <c r="R930">
        <v>0</v>
      </c>
      <c r="S930">
        <v>0</v>
      </c>
    </row>
    <row r="931" spans="1:19" x14ac:dyDescent="0.25">
      <c r="A931" t="s">
        <v>602</v>
      </c>
      <c r="B931" t="str">
        <f>IF(ISERROR(VLOOKUP(Table7[[#This Row],[APPL_ID]],IO_Pre_14[APP_ID],1,FALSE)),"","Y")</f>
        <v>Y</v>
      </c>
      <c r="C931" s="58" t="str">
        <f>IF(ISERROR(VLOOKUP(Table7[[#This Row],[APPL_ID]],Sheet1!$C$2:$C$9,1,FALSE)),"","Y")</f>
        <v>Y</v>
      </c>
      <c r="D931" s="58" t="str">
        <f>IF(COUNTA(#REF!)&gt;0,"","Y")</f>
        <v/>
      </c>
      <c r="E931" t="s">
        <v>1534</v>
      </c>
      <c r="F931" t="s">
        <v>1536</v>
      </c>
      <c r="G931" t="s">
        <v>603</v>
      </c>
    </row>
    <row r="932" spans="1:19" x14ac:dyDescent="0.25">
      <c r="A932" t="s">
        <v>521</v>
      </c>
      <c r="B932" t="str">
        <f>IF(ISERROR(VLOOKUP(Table7[[#This Row],[APPL_ID]],IO_Pre_14[APP_ID],1,FALSE)),"","Y")</f>
        <v>Y</v>
      </c>
      <c r="C932" s="58" t="str">
        <f>IF(ISERROR(VLOOKUP(Table7[[#This Row],[APPL_ID]],Sheet1!$C$2:$C$9,1,FALSE)),"","Y")</f>
        <v>Y</v>
      </c>
      <c r="D932" s="58" t="str">
        <f>IF(COUNTA(#REF!)&gt;0,"","Y")</f>
        <v/>
      </c>
      <c r="E932" t="s">
        <v>1534</v>
      </c>
      <c r="F932" t="s">
        <v>1539</v>
      </c>
      <c r="G932" t="s">
        <v>522</v>
      </c>
      <c r="H932">
        <v>0</v>
      </c>
      <c r="I932">
        <v>0</v>
      </c>
      <c r="J932">
        <v>12244</v>
      </c>
      <c r="K932">
        <v>12712</v>
      </c>
      <c r="L932">
        <v>61875</v>
      </c>
      <c r="M932">
        <v>60187</v>
      </c>
      <c r="N932">
        <v>72475</v>
      </c>
      <c r="O932">
        <v>50265</v>
      </c>
      <c r="P932">
        <v>0</v>
      </c>
      <c r="Q932">
        <v>0</v>
      </c>
      <c r="R932">
        <v>0</v>
      </c>
      <c r="S932">
        <v>0</v>
      </c>
    </row>
    <row r="933" spans="1:19" x14ac:dyDescent="0.25">
      <c r="A933" t="s">
        <v>76</v>
      </c>
      <c r="B933" t="str">
        <f>IF(ISERROR(VLOOKUP(Table7[[#This Row],[APPL_ID]],IO_Pre_14[APP_ID],1,FALSE)),"","Y")</f>
        <v>Y</v>
      </c>
      <c r="C933" s="58" t="str">
        <f>IF(ISERROR(VLOOKUP(Table7[[#This Row],[APPL_ID]],Sheet1!$C$2:$C$9,1,FALSE)),"","Y")</f>
        <v>Y</v>
      </c>
      <c r="D933" s="58" t="str">
        <f>IF(COUNTA(#REF!)&gt;0,"","Y")</f>
        <v/>
      </c>
      <c r="E933" t="s">
        <v>1534</v>
      </c>
      <c r="F933" t="s">
        <v>1536</v>
      </c>
      <c r="G933" t="s">
        <v>77</v>
      </c>
      <c r="H933">
        <v>2315</v>
      </c>
      <c r="I933">
        <v>1778</v>
      </c>
      <c r="J933">
        <v>766</v>
      </c>
      <c r="K933">
        <v>2288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</row>
    <row r="934" spans="1:19" x14ac:dyDescent="0.25">
      <c r="A934" t="s">
        <v>549</v>
      </c>
      <c r="B934" t="str">
        <f>IF(ISERROR(VLOOKUP(Table7[[#This Row],[APPL_ID]],IO_Pre_14[APP_ID],1,FALSE)),"","Y")</f>
        <v>Y</v>
      </c>
      <c r="C934" s="58" t="str">
        <f>IF(ISERROR(VLOOKUP(Table7[[#This Row],[APPL_ID]],Sheet1!$C$2:$C$9,1,FALSE)),"","Y")</f>
        <v>Y</v>
      </c>
      <c r="D934" s="58" t="str">
        <f>IF(COUNTA(#REF!)&gt;0,"","Y")</f>
        <v/>
      </c>
      <c r="E934" t="s">
        <v>1534</v>
      </c>
      <c r="F934" t="s">
        <v>1536</v>
      </c>
      <c r="G934" t="s">
        <v>77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</row>
    <row r="935" spans="1:19" x14ac:dyDescent="0.25">
      <c r="A935" t="s">
        <v>556</v>
      </c>
      <c r="B935" t="str">
        <f>IF(ISERROR(VLOOKUP(Table7[[#This Row],[APPL_ID]],IO_Pre_14[APP_ID],1,FALSE)),"","Y")</f>
        <v>Y</v>
      </c>
      <c r="C935" s="58" t="str">
        <f>IF(ISERROR(VLOOKUP(Table7[[#This Row],[APPL_ID]],Sheet1!$C$2:$C$9,1,FALSE)),"","Y")</f>
        <v>Y</v>
      </c>
      <c r="D935" s="58" t="str">
        <f>IF(COUNTA(#REF!)&gt;0,"","Y")</f>
        <v/>
      </c>
      <c r="E935" t="s">
        <v>1534</v>
      </c>
      <c r="F935" t="s">
        <v>1536</v>
      </c>
      <c r="G935" t="s">
        <v>77</v>
      </c>
      <c r="H935">
        <v>2014</v>
      </c>
      <c r="I935">
        <v>2766</v>
      </c>
      <c r="J935">
        <v>0</v>
      </c>
      <c r="K935">
        <v>6840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</row>
    <row r="936" spans="1:19" x14ac:dyDescent="0.25">
      <c r="A936" t="s">
        <v>778</v>
      </c>
      <c r="B936" t="str">
        <f>IF(ISERROR(VLOOKUP(Table7[[#This Row],[APPL_ID]],IO_Pre_14[APP_ID],1,FALSE)),"","Y")</f>
        <v>Y</v>
      </c>
      <c r="C936" s="58" t="str">
        <f>IF(ISERROR(VLOOKUP(Table7[[#This Row],[APPL_ID]],Sheet1!$C$2:$C$9,1,FALSE)),"","Y")</f>
        <v>Y</v>
      </c>
      <c r="D936" s="58" t="str">
        <f>IF(COUNTA(#REF!)&gt;0,"","Y")</f>
        <v/>
      </c>
      <c r="E936" t="s">
        <v>1534</v>
      </c>
      <c r="F936" t="s">
        <v>1539</v>
      </c>
      <c r="G936" t="s">
        <v>779</v>
      </c>
      <c r="H936">
        <v>0</v>
      </c>
      <c r="I936">
        <v>0</v>
      </c>
      <c r="J936">
        <v>0</v>
      </c>
      <c r="K936">
        <v>9420</v>
      </c>
      <c r="L936">
        <v>49758</v>
      </c>
      <c r="M936">
        <v>42888</v>
      </c>
      <c r="N936">
        <v>47211</v>
      </c>
      <c r="O936">
        <v>0</v>
      </c>
      <c r="P936">
        <v>0</v>
      </c>
      <c r="Q936">
        <v>0</v>
      </c>
      <c r="R936">
        <v>0</v>
      </c>
      <c r="S936">
        <v>0</v>
      </c>
    </row>
    <row r="937" spans="1:19" x14ac:dyDescent="0.25">
      <c r="A937" t="s">
        <v>1472</v>
      </c>
      <c r="B937" t="str">
        <f>IF(ISERROR(VLOOKUP(Table7[[#This Row],[APPL_ID]],IO_Pre_14[APP_ID],1,FALSE)),"","Y")</f>
        <v>Y</v>
      </c>
      <c r="C937" s="58" t="str">
        <f>IF(ISERROR(VLOOKUP(Table7[[#This Row],[APPL_ID]],Sheet1!$C$2:$C$9,1,FALSE)),"","Y")</f>
        <v>Y</v>
      </c>
      <c r="D937" s="58" t="str">
        <f>IF(COUNTA(#REF!)&gt;0,"","Y")</f>
        <v/>
      </c>
      <c r="E937" t="s">
        <v>1534</v>
      </c>
      <c r="F937" t="s">
        <v>1536</v>
      </c>
      <c r="G937" t="s">
        <v>1473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</row>
    <row r="938" spans="1:19" x14ac:dyDescent="0.25">
      <c r="A938" t="s">
        <v>753</v>
      </c>
      <c r="B938" t="str">
        <f>IF(ISERROR(VLOOKUP(Table7[[#This Row],[APPL_ID]],IO_Pre_14[APP_ID],1,FALSE)),"","Y")</f>
        <v>Y</v>
      </c>
      <c r="C938" s="58" t="str">
        <f>IF(ISERROR(VLOOKUP(Table7[[#This Row],[APPL_ID]],Sheet1!$C$2:$C$9,1,FALSE)),"","Y")</f>
        <v>Y</v>
      </c>
      <c r="D938" s="58" t="str">
        <f>IF(COUNTA(#REF!)&gt;0,"","Y")</f>
        <v/>
      </c>
      <c r="E938" t="s">
        <v>1534</v>
      </c>
      <c r="F938" t="s">
        <v>1539</v>
      </c>
      <c r="G938" t="s">
        <v>754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</row>
    <row r="939" spans="1:19" x14ac:dyDescent="0.25">
      <c r="A939" t="s">
        <v>569</v>
      </c>
      <c r="B939" t="str">
        <f>IF(ISERROR(VLOOKUP(Table7[[#This Row],[APPL_ID]],IO_Pre_14[APP_ID],1,FALSE)),"","Y")</f>
        <v>Y</v>
      </c>
      <c r="C939" s="58" t="str">
        <f>IF(ISERROR(VLOOKUP(Table7[[#This Row],[APPL_ID]],Sheet1!$C$2:$C$9,1,FALSE)),"","Y")</f>
        <v/>
      </c>
      <c r="D939" s="58" t="str">
        <f>IF(COUNTA(#REF!)&gt;0,"","Y")</f>
        <v/>
      </c>
      <c r="E939" t="s">
        <v>1534</v>
      </c>
      <c r="F939" t="s">
        <v>1543</v>
      </c>
      <c r="G939" t="s">
        <v>77</v>
      </c>
      <c r="H939">
        <v>0</v>
      </c>
      <c r="I939">
        <v>9349</v>
      </c>
      <c r="J939">
        <v>2158</v>
      </c>
      <c r="K939">
        <v>6438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</row>
    <row r="940" spans="1:19" x14ac:dyDescent="0.25">
      <c r="A940" t="s">
        <v>576</v>
      </c>
      <c r="B940" t="str">
        <f>IF(ISERROR(VLOOKUP(Table7[[#This Row],[APPL_ID]],IO_Pre_14[APP_ID],1,FALSE)),"","Y")</f>
        <v>Y</v>
      </c>
      <c r="C940" s="58" t="str">
        <f>IF(ISERROR(VLOOKUP(Table7[[#This Row],[APPL_ID]],Sheet1!$C$2:$C$9,1,FALSE)),"","Y")</f>
        <v/>
      </c>
      <c r="D940" s="58" t="str">
        <f>IF(COUNTA(#REF!)&gt;0,"","Y")</f>
        <v/>
      </c>
      <c r="E940" t="s">
        <v>1534</v>
      </c>
      <c r="F940" t="s">
        <v>1543</v>
      </c>
      <c r="G940" t="s">
        <v>77</v>
      </c>
      <c r="H940">
        <v>2459</v>
      </c>
      <c r="I940">
        <v>2681</v>
      </c>
      <c r="J940">
        <v>2289</v>
      </c>
      <c r="K940">
        <v>1954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</row>
    <row r="941" spans="1:19" x14ac:dyDescent="0.25">
      <c r="A941" t="s">
        <v>561</v>
      </c>
      <c r="B941" t="str">
        <f>IF(ISERROR(VLOOKUP(Table7[[#This Row],[APPL_ID]],IO_Pre_14[APP_ID],1,FALSE)),"","Y")</f>
        <v>Y</v>
      </c>
      <c r="C941" s="58" t="str">
        <f>IF(ISERROR(VLOOKUP(Table7[[#This Row],[APPL_ID]],Sheet1!$C$2:$C$9,1,FALSE)),"","Y")</f>
        <v/>
      </c>
      <c r="D941" s="58" t="str">
        <f>IF(COUNTA(#REF!)&gt;0,"","Y")</f>
        <v/>
      </c>
      <c r="E941" t="s">
        <v>1534</v>
      </c>
      <c r="F941" t="s">
        <v>1543</v>
      </c>
      <c r="G941" t="s">
        <v>77</v>
      </c>
      <c r="H941">
        <v>1753</v>
      </c>
      <c r="I941">
        <v>8769</v>
      </c>
      <c r="J941">
        <v>3457</v>
      </c>
      <c r="K941">
        <v>1469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</row>
    <row r="942" spans="1:19" x14ac:dyDescent="0.25">
      <c r="A942" t="s">
        <v>371</v>
      </c>
      <c r="B942" t="str">
        <f>IF(ISERROR(VLOOKUP(Table7[[#This Row],[APPL_ID]],IO_Pre_14[APP_ID],1,FALSE)),"","Y")</f>
        <v>Y</v>
      </c>
      <c r="C942" s="58" t="str">
        <f>IF(ISERROR(VLOOKUP(Table7[[#This Row],[APPL_ID]],Sheet1!$C$2:$C$9,1,FALSE)),"","Y")</f>
        <v/>
      </c>
      <c r="D942" s="58" t="str">
        <f>IF(COUNTA(#REF!)&gt;0,"","Y")</f>
        <v/>
      </c>
      <c r="E942" t="s">
        <v>1534</v>
      </c>
      <c r="F942" t="s">
        <v>1543</v>
      </c>
      <c r="G942" t="s">
        <v>339</v>
      </c>
      <c r="H942">
        <v>61</v>
      </c>
      <c r="I942">
        <v>0</v>
      </c>
      <c r="J942">
        <v>2</v>
      </c>
      <c r="K942">
        <v>36</v>
      </c>
      <c r="L942">
        <v>127</v>
      </c>
      <c r="M942">
        <v>0</v>
      </c>
      <c r="N942">
        <v>0</v>
      </c>
      <c r="O942">
        <v>120</v>
      </c>
      <c r="P942">
        <v>0</v>
      </c>
      <c r="Q942">
        <v>0</v>
      </c>
      <c r="R942">
        <v>0</v>
      </c>
      <c r="S942">
        <v>0</v>
      </c>
    </row>
    <row r="943" spans="1:19" x14ac:dyDescent="0.25">
      <c r="A943" t="s">
        <v>385</v>
      </c>
      <c r="B943" t="str">
        <f>IF(ISERROR(VLOOKUP(Table7[[#This Row],[APPL_ID]],IO_Pre_14[APP_ID],1,FALSE)),"","Y")</f>
        <v>Y</v>
      </c>
      <c r="C943" s="58" t="str">
        <f>IF(ISERROR(VLOOKUP(Table7[[#This Row],[APPL_ID]],Sheet1!$C$2:$C$9,1,FALSE)),"","Y")</f>
        <v/>
      </c>
      <c r="D943" s="58" t="str">
        <f>IF(COUNTA(#REF!)&gt;0,"","Y")</f>
        <v/>
      </c>
      <c r="E943" t="s">
        <v>1534</v>
      </c>
      <c r="F943" t="s">
        <v>1543</v>
      </c>
      <c r="G943" t="s">
        <v>339</v>
      </c>
      <c r="H943">
        <v>2281</v>
      </c>
      <c r="I943">
        <v>1745</v>
      </c>
      <c r="J943">
        <v>1994</v>
      </c>
      <c r="K943">
        <v>725</v>
      </c>
      <c r="L943">
        <v>322</v>
      </c>
      <c r="M943">
        <v>1</v>
      </c>
      <c r="N943">
        <v>354</v>
      </c>
      <c r="O943">
        <v>528</v>
      </c>
      <c r="P943">
        <v>0</v>
      </c>
      <c r="Q943">
        <v>0</v>
      </c>
      <c r="R943">
        <v>0</v>
      </c>
      <c r="S943">
        <v>0</v>
      </c>
    </row>
    <row r="944" spans="1:19" x14ac:dyDescent="0.25">
      <c r="A944" t="s">
        <v>406</v>
      </c>
      <c r="B944" t="str">
        <f>IF(ISERROR(VLOOKUP(Table7[[#This Row],[APPL_ID]],IO_Pre_14[APP_ID],1,FALSE)),"","Y")</f>
        <v>Y</v>
      </c>
      <c r="C944" s="58" t="str">
        <f>IF(ISERROR(VLOOKUP(Table7[[#This Row],[APPL_ID]],Sheet1!$C$2:$C$9,1,FALSE)),"","Y")</f>
        <v/>
      </c>
      <c r="D944" s="58" t="str">
        <f>IF(COUNTA(#REF!)&gt;0,"","Y")</f>
        <v/>
      </c>
      <c r="E944" t="s">
        <v>1534</v>
      </c>
      <c r="F944" t="s">
        <v>1543</v>
      </c>
      <c r="G944" t="s">
        <v>339</v>
      </c>
      <c r="H944">
        <v>0</v>
      </c>
      <c r="I944">
        <v>138</v>
      </c>
      <c r="J944">
        <v>0</v>
      </c>
      <c r="K944">
        <v>0</v>
      </c>
      <c r="L944">
        <v>147</v>
      </c>
      <c r="M944">
        <v>0</v>
      </c>
      <c r="N944">
        <v>543</v>
      </c>
      <c r="O944">
        <v>0</v>
      </c>
      <c r="P944">
        <v>0</v>
      </c>
      <c r="Q944">
        <v>0</v>
      </c>
      <c r="R944">
        <v>0</v>
      </c>
      <c r="S944">
        <v>0</v>
      </c>
    </row>
    <row r="945" spans="1:19" x14ac:dyDescent="0.25">
      <c r="A945" t="s">
        <v>1347</v>
      </c>
      <c r="B945" t="str">
        <f>IF(ISERROR(VLOOKUP(Table7[[#This Row],[APPL_ID]],IO_Pre_14[APP_ID],1,FALSE)),"","Y")</f>
        <v>Y</v>
      </c>
      <c r="C945" s="58" t="str">
        <f>IF(ISERROR(VLOOKUP(Table7[[#This Row],[APPL_ID]],Sheet1!$C$2:$C$9,1,FALSE)),"","Y")</f>
        <v/>
      </c>
      <c r="D945" s="58" t="str">
        <f>IF(COUNTA(#REF!)&gt;0,"","Y")</f>
        <v/>
      </c>
      <c r="E945" t="s">
        <v>1534</v>
      </c>
      <c r="F945" t="s">
        <v>1543</v>
      </c>
      <c r="G945" t="s">
        <v>339</v>
      </c>
      <c r="H945">
        <v>0</v>
      </c>
      <c r="I945">
        <v>987</v>
      </c>
      <c r="J945">
        <v>0</v>
      </c>
      <c r="K945">
        <v>0</v>
      </c>
      <c r="L945">
        <v>1907</v>
      </c>
      <c r="M945">
        <v>611</v>
      </c>
      <c r="N945">
        <v>7347</v>
      </c>
      <c r="O945">
        <v>1137</v>
      </c>
      <c r="P945">
        <v>0</v>
      </c>
      <c r="Q945">
        <v>0</v>
      </c>
      <c r="R945">
        <v>0</v>
      </c>
      <c r="S945">
        <v>0</v>
      </c>
    </row>
    <row r="946" spans="1:19" x14ac:dyDescent="0.25">
      <c r="A946" t="s">
        <v>400</v>
      </c>
      <c r="B946" t="str">
        <f>IF(ISERROR(VLOOKUP(Table7[[#This Row],[APPL_ID]],IO_Pre_14[APP_ID],1,FALSE)),"","Y")</f>
        <v>Y</v>
      </c>
      <c r="C946" s="58" t="str">
        <f>IF(ISERROR(VLOOKUP(Table7[[#This Row],[APPL_ID]],Sheet1!$C$2:$C$9,1,FALSE)),"","Y")</f>
        <v/>
      </c>
      <c r="D946" s="58" t="str">
        <f>IF(COUNTA(#REF!)&gt;0,"","Y")</f>
        <v/>
      </c>
      <c r="E946" t="s">
        <v>1534</v>
      </c>
      <c r="F946" t="s">
        <v>1543</v>
      </c>
      <c r="G946" t="s">
        <v>339</v>
      </c>
      <c r="H946">
        <v>0</v>
      </c>
      <c r="I946">
        <v>0</v>
      </c>
      <c r="J946">
        <v>0</v>
      </c>
      <c r="K946">
        <v>0</v>
      </c>
      <c r="L946">
        <v>322</v>
      </c>
      <c r="M946">
        <v>1</v>
      </c>
      <c r="N946">
        <v>354</v>
      </c>
      <c r="O946">
        <v>528</v>
      </c>
      <c r="P946">
        <v>0</v>
      </c>
      <c r="Q946">
        <v>0</v>
      </c>
      <c r="R946">
        <v>0</v>
      </c>
      <c r="S946">
        <v>0</v>
      </c>
    </row>
    <row r="947" spans="1:19" x14ac:dyDescent="0.25">
      <c r="A947" t="s">
        <v>512</v>
      </c>
      <c r="B947" t="str">
        <f>IF(ISERROR(VLOOKUP(Table7[[#This Row],[APPL_ID]],IO_Pre_14[APP_ID],1,FALSE)),"","Y")</f>
        <v>Y</v>
      </c>
      <c r="C947" s="58" t="str">
        <f>IF(ISERROR(VLOOKUP(Table7[[#This Row],[APPL_ID]],Sheet1!$C$2:$C$9,1,FALSE)),"","Y")</f>
        <v/>
      </c>
      <c r="D947" s="58" t="str">
        <f>IF(COUNTA(#REF!)&gt;0,"","Y")</f>
        <v/>
      </c>
      <c r="E947" t="s">
        <v>1534</v>
      </c>
      <c r="F947" t="s">
        <v>1539</v>
      </c>
      <c r="G947" t="s">
        <v>513</v>
      </c>
      <c r="H947">
        <v>0</v>
      </c>
      <c r="I947">
        <v>0</v>
      </c>
      <c r="J947">
        <v>0</v>
      </c>
      <c r="K947">
        <v>4839</v>
      </c>
      <c r="L947">
        <v>8274.7999999999993</v>
      </c>
      <c r="M947">
        <v>3093.75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</row>
    <row r="948" spans="1:19" x14ac:dyDescent="0.25">
      <c r="A948" t="s">
        <v>460</v>
      </c>
      <c r="B948" t="str">
        <f>IF(ISERROR(VLOOKUP(Table7[[#This Row],[APPL_ID]],IO_Pre_14[APP_ID],1,FALSE)),"","Y")</f>
        <v>Y</v>
      </c>
      <c r="C948" s="58" t="str">
        <f>IF(ISERROR(VLOOKUP(Table7[[#This Row],[APPL_ID]],Sheet1!$C$2:$C$9,1,FALSE)),"","Y")</f>
        <v/>
      </c>
      <c r="D948" s="58" t="str">
        <f>IF(COUNTA(#REF!)&gt;0,"","Y")</f>
        <v/>
      </c>
      <c r="E948" t="s">
        <v>1534</v>
      </c>
      <c r="F948" t="s">
        <v>1539</v>
      </c>
      <c r="G948" t="s">
        <v>461</v>
      </c>
      <c r="H948">
        <v>260</v>
      </c>
      <c r="I948">
        <v>0</v>
      </c>
      <c r="J948">
        <v>0</v>
      </c>
      <c r="K948">
        <v>1814</v>
      </c>
      <c r="L948">
        <v>2268</v>
      </c>
      <c r="M948">
        <v>2809</v>
      </c>
      <c r="N948">
        <v>2902</v>
      </c>
      <c r="O948">
        <v>0</v>
      </c>
      <c r="P948">
        <v>0</v>
      </c>
      <c r="Q948">
        <v>0</v>
      </c>
      <c r="R948">
        <v>0</v>
      </c>
      <c r="S948">
        <v>0</v>
      </c>
    </row>
    <row r="949" spans="1:19" x14ac:dyDescent="0.25">
      <c r="A949" t="s">
        <v>558</v>
      </c>
      <c r="B949" t="str">
        <f>IF(ISERROR(VLOOKUP(Table7[[#This Row],[APPL_ID]],IO_Pre_14[APP_ID],1,FALSE)),"","Y")</f>
        <v>Y</v>
      </c>
      <c r="C949" s="58" t="str">
        <f>IF(ISERROR(VLOOKUP(Table7[[#This Row],[APPL_ID]],Sheet1!$C$2:$C$9,1,FALSE)),"","Y")</f>
        <v/>
      </c>
      <c r="D949" s="58" t="str">
        <f>IF(COUNTA(#REF!)&gt;0,"","Y")</f>
        <v/>
      </c>
      <c r="E949" t="s">
        <v>1534</v>
      </c>
      <c r="F949" t="s">
        <v>1535</v>
      </c>
      <c r="G949" t="s">
        <v>559</v>
      </c>
    </row>
    <row r="950" spans="1:19" x14ac:dyDescent="0.25">
      <c r="A950" t="s">
        <v>175</v>
      </c>
      <c r="B950" t="str">
        <f>IF(ISERROR(VLOOKUP(Table7[[#This Row],[APPL_ID]],IO_Pre_14[APP_ID],1,FALSE)),"","Y")</f>
        <v>Y</v>
      </c>
      <c r="C950" s="58" t="str">
        <f>IF(ISERROR(VLOOKUP(Table7[[#This Row],[APPL_ID]],Sheet1!$C$2:$C$9,1,FALSE)),"","Y")</f>
        <v/>
      </c>
      <c r="D950" s="58" t="str">
        <f>IF(COUNTA(#REF!)&gt;0,"","Y")</f>
        <v/>
      </c>
      <c r="E950" t="s">
        <v>1534</v>
      </c>
      <c r="F950" t="s">
        <v>1535</v>
      </c>
      <c r="G950" t="s">
        <v>176</v>
      </c>
      <c r="H950">
        <v>5200</v>
      </c>
      <c r="I950">
        <v>2700</v>
      </c>
      <c r="J950">
        <v>2500</v>
      </c>
      <c r="K950">
        <v>1000</v>
      </c>
      <c r="L950">
        <v>420</v>
      </c>
      <c r="M950">
        <v>200</v>
      </c>
      <c r="N950">
        <v>200</v>
      </c>
      <c r="O950">
        <v>0</v>
      </c>
      <c r="P950">
        <v>0</v>
      </c>
      <c r="Q950">
        <v>0</v>
      </c>
      <c r="R950">
        <v>0</v>
      </c>
      <c r="S950">
        <v>0</v>
      </c>
    </row>
    <row r="951" spans="1:19" x14ac:dyDescent="0.25">
      <c r="A951" t="s">
        <v>1058</v>
      </c>
      <c r="B951" t="str">
        <f>IF(ISERROR(VLOOKUP(Table7[[#This Row],[APPL_ID]],IO_Pre_14[APP_ID],1,FALSE)),"","Y")</f>
        <v>Y</v>
      </c>
      <c r="C951" s="58" t="str">
        <f>IF(ISERROR(VLOOKUP(Table7[[#This Row],[APPL_ID]],Sheet1!$C$2:$C$9,1,FALSE)),"","Y")</f>
        <v/>
      </c>
      <c r="D951" s="58" t="str">
        <f>IF(COUNTA(#REF!)&gt;0,"","Y")</f>
        <v/>
      </c>
      <c r="E951" t="s">
        <v>1534</v>
      </c>
      <c r="F951" t="s">
        <v>1540</v>
      </c>
      <c r="G951" t="s">
        <v>1059</v>
      </c>
      <c r="H951">
        <v>98</v>
      </c>
      <c r="I951">
        <v>43</v>
      </c>
      <c r="J951">
        <v>242</v>
      </c>
      <c r="K951">
        <v>378</v>
      </c>
      <c r="L951">
        <v>222</v>
      </c>
      <c r="M951">
        <v>340</v>
      </c>
      <c r="N951">
        <v>276</v>
      </c>
      <c r="O951">
        <v>205</v>
      </c>
      <c r="P951">
        <v>0</v>
      </c>
      <c r="Q951">
        <v>0</v>
      </c>
      <c r="R951">
        <v>0</v>
      </c>
      <c r="S951">
        <v>0</v>
      </c>
    </row>
    <row r="952" spans="1:19" x14ac:dyDescent="0.25">
      <c r="A952" t="s">
        <v>1105</v>
      </c>
      <c r="B952" t="str">
        <f>IF(ISERROR(VLOOKUP(Table7[[#This Row],[APPL_ID]],IO_Pre_14[APP_ID],1,FALSE)),"","Y")</f>
        <v>Y</v>
      </c>
      <c r="C952" s="58" t="str">
        <f>IF(ISERROR(VLOOKUP(Table7[[#This Row],[APPL_ID]],Sheet1!$C$2:$C$9,1,FALSE)),"","Y")</f>
        <v/>
      </c>
      <c r="D952" s="58" t="str">
        <f>IF(COUNTA(#REF!)&gt;0,"","Y")</f>
        <v/>
      </c>
      <c r="E952" t="s">
        <v>1534</v>
      </c>
      <c r="F952" t="s">
        <v>1540</v>
      </c>
      <c r="G952" t="s">
        <v>1059</v>
      </c>
      <c r="H952">
        <v>0</v>
      </c>
      <c r="I952">
        <v>1109</v>
      </c>
      <c r="J952">
        <v>3943</v>
      </c>
      <c r="K952">
        <v>1495</v>
      </c>
      <c r="L952">
        <v>22299</v>
      </c>
      <c r="M952">
        <v>22525</v>
      </c>
      <c r="N952">
        <v>18360</v>
      </c>
      <c r="O952">
        <v>7711</v>
      </c>
      <c r="P952">
        <v>0</v>
      </c>
      <c r="Q952">
        <v>0</v>
      </c>
      <c r="R952">
        <v>0</v>
      </c>
      <c r="S952">
        <v>0</v>
      </c>
    </row>
    <row r="953" spans="1:19" x14ac:dyDescent="0.25">
      <c r="A953" t="s">
        <v>328</v>
      </c>
      <c r="B953" t="str">
        <f>IF(ISERROR(VLOOKUP(Table7[[#This Row],[APPL_ID]],IO_Pre_14[APP_ID],1,FALSE)),"","Y")</f>
        <v>Y</v>
      </c>
      <c r="C953" s="58" t="str">
        <f>IF(ISERROR(VLOOKUP(Table7[[#This Row],[APPL_ID]],Sheet1!$C$2:$C$9,1,FALSE)),"","Y")</f>
        <v/>
      </c>
      <c r="D953" s="58" t="str">
        <f>IF(COUNTA(#REF!)&gt;0,"","Y")</f>
        <v/>
      </c>
      <c r="E953" t="s">
        <v>1534</v>
      </c>
      <c r="F953" t="s">
        <v>1542</v>
      </c>
      <c r="G953" t="s">
        <v>329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</row>
    <row r="954" spans="1:19" x14ac:dyDescent="0.25">
      <c r="A954" t="s">
        <v>1065</v>
      </c>
      <c r="B954" t="str">
        <f>IF(ISERROR(VLOOKUP(Table7[[#This Row],[APPL_ID]],IO_Pre_14[APP_ID],1,FALSE)),"","Y")</f>
        <v>Y</v>
      </c>
      <c r="C954" s="58" t="str">
        <f>IF(ISERROR(VLOOKUP(Table7[[#This Row],[APPL_ID]],Sheet1!$C$2:$C$9,1,FALSE)),"","Y")</f>
        <v/>
      </c>
      <c r="D954" s="58" t="str">
        <f>IF(COUNTA(#REF!)&gt;0,"","Y")</f>
        <v/>
      </c>
      <c r="E954" t="s">
        <v>1534</v>
      </c>
      <c r="F954" t="s">
        <v>1547</v>
      </c>
      <c r="G954" t="s">
        <v>1066</v>
      </c>
      <c r="H954">
        <v>1930</v>
      </c>
      <c r="I954">
        <v>1930</v>
      </c>
      <c r="J954">
        <v>1930</v>
      </c>
      <c r="K954">
        <v>1930</v>
      </c>
      <c r="L954">
        <v>1930</v>
      </c>
      <c r="M954">
        <v>1930</v>
      </c>
      <c r="N954">
        <v>1930</v>
      </c>
      <c r="O954">
        <v>1930</v>
      </c>
      <c r="P954">
        <v>0</v>
      </c>
      <c r="Q954">
        <v>0</v>
      </c>
      <c r="R954">
        <v>0</v>
      </c>
      <c r="S954">
        <v>0</v>
      </c>
    </row>
    <row r="955" spans="1:19" x14ac:dyDescent="0.25">
      <c r="A955" t="s">
        <v>870</v>
      </c>
      <c r="B955" t="str">
        <f>IF(ISERROR(VLOOKUP(Table7[[#This Row],[APPL_ID]],IO_Pre_14[APP_ID],1,FALSE)),"","Y")</f>
        <v>Y</v>
      </c>
      <c r="C955" s="58" t="str">
        <f>IF(ISERROR(VLOOKUP(Table7[[#This Row],[APPL_ID]],Sheet1!$C$2:$C$9,1,FALSE)),"","Y")</f>
        <v/>
      </c>
      <c r="D955" s="58" t="str">
        <f>IF(COUNTA(#REF!)&gt;0,"","Y")</f>
        <v/>
      </c>
      <c r="E955" t="s">
        <v>1534</v>
      </c>
      <c r="F955" t="s">
        <v>1547</v>
      </c>
      <c r="G955" t="s">
        <v>871</v>
      </c>
      <c r="H955">
        <v>2387</v>
      </c>
      <c r="I955">
        <v>2044</v>
      </c>
      <c r="J955">
        <v>2263</v>
      </c>
      <c r="K955">
        <v>2387</v>
      </c>
      <c r="L955">
        <v>2573</v>
      </c>
      <c r="M955">
        <v>2573</v>
      </c>
      <c r="N955">
        <v>2449</v>
      </c>
      <c r="O955">
        <v>2387</v>
      </c>
      <c r="P955">
        <v>0</v>
      </c>
      <c r="Q955">
        <v>0</v>
      </c>
      <c r="R955">
        <v>0</v>
      </c>
      <c r="S955">
        <v>0</v>
      </c>
    </row>
    <row r="956" spans="1:19" x14ac:dyDescent="0.25">
      <c r="A956" t="s">
        <v>1375</v>
      </c>
      <c r="B956" t="str">
        <f>IF(ISERROR(VLOOKUP(Table7[[#This Row],[APPL_ID]],IO_Pre_14[APP_ID],1,FALSE)),"","Y")</f>
        <v>Y</v>
      </c>
      <c r="C956" s="58" t="str">
        <f>IF(ISERROR(VLOOKUP(Table7[[#This Row],[APPL_ID]],Sheet1!$C$2:$C$9,1,FALSE)),"","Y")</f>
        <v/>
      </c>
      <c r="D956" s="58" t="str">
        <f>IF(COUNTA(#REF!)&gt;0,"","Y")</f>
        <v/>
      </c>
      <c r="E956" t="s">
        <v>1534</v>
      </c>
      <c r="F956" t="s">
        <v>1542</v>
      </c>
      <c r="G956" t="s">
        <v>1376</v>
      </c>
      <c r="H956">
        <v>0</v>
      </c>
      <c r="I956">
        <v>0</v>
      </c>
      <c r="J956">
        <v>61.198999999999998</v>
      </c>
      <c r="K956">
        <v>41.58</v>
      </c>
      <c r="L956">
        <v>242.69</v>
      </c>
      <c r="M956">
        <v>497.92</v>
      </c>
      <c r="N956">
        <v>888.43</v>
      </c>
      <c r="O956">
        <v>507.68</v>
      </c>
      <c r="P956">
        <v>0</v>
      </c>
      <c r="Q956">
        <v>0</v>
      </c>
      <c r="R956">
        <v>0</v>
      </c>
      <c r="S956">
        <v>0</v>
      </c>
    </row>
    <row r="957" spans="1:19" x14ac:dyDescent="0.25">
      <c r="A957" t="s">
        <v>1409</v>
      </c>
      <c r="B957" t="str">
        <f>IF(ISERROR(VLOOKUP(Table7[[#This Row],[APPL_ID]],IO_Pre_14[APP_ID],1,FALSE)),"","Y")</f>
        <v>Y</v>
      </c>
      <c r="C957" s="58" t="str">
        <f>IF(ISERROR(VLOOKUP(Table7[[#This Row],[APPL_ID]],Sheet1!$C$2:$C$9,1,FALSE)),"","Y")</f>
        <v/>
      </c>
      <c r="D957" s="58" t="str">
        <f>IF(COUNTA(#REF!)&gt;0,"","Y")</f>
        <v/>
      </c>
      <c r="E957" t="s">
        <v>1534</v>
      </c>
      <c r="F957" t="s">
        <v>1550</v>
      </c>
      <c r="G957" t="s">
        <v>1376</v>
      </c>
      <c r="H957">
        <v>0</v>
      </c>
      <c r="I957">
        <v>0</v>
      </c>
      <c r="J957">
        <v>218.83</v>
      </c>
      <c r="K957">
        <v>814</v>
      </c>
      <c r="L957">
        <v>1075.3699999999999</v>
      </c>
      <c r="M957">
        <v>1211.21</v>
      </c>
      <c r="N957">
        <v>1370.3</v>
      </c>
      <c r="O957">
        <v>991.66</v>
      </c>
      <c r="P957">
        <v>0</v>
      </c>
      <c r="Q957">
        <v>0</v>
      </c>
      <c r="R957">
        <v>0</v>
      </c>
      <c r="S957">
        <v>0</v>
      </c>
    </row>
    <row r="958" spans="1:19" x14ac:dyDescent="0.25">
      <c r="A958" t="s">
        <v>240</v>
      </c>
      <c r="B958" t="str">
        <f>IF(ISERROR(VLOOKUP(Table7[[#This Row],[APPL_ID]],IO_Pre_14[APP_ID],1,FALSE)),"","Y")</f>
        <v>Y</v>
      </c>
      <c r="C958" s="58" t="str">
        <f>IF(ISERROR(VLOOKUP(Table7[[#This Row],[APPL_ID]],Sheet1!$C$2:$C$9,1,FALSE)),"","Y")</f>
        <v/>
      </c>
      <c r="D958" s="58" t="str">
        <f>IF(COUNTA(#REF!)&gt;0,"","Y")</f>
        <v/>
      </c>
      <c r="E958" t="s">
        <v>1534</v>
      </c>
      <c r="F958" t="s">
        <v>1542</v>
      </c>
      <c r="G958" t="s">
        <v>241</v>
      </c>
      <c r="H958">
        <v>0</v>
      </c>
      <c r="I958">
        <v>0</v>
      </c>
      <c r="J958">
        <v>0</v>
      </c>
      <c r="K958">
        <v>37727</v>
      </c>
      <c r="L958">
        <v>113870</v>
      </c>
      <c r="M958">
        <v>109978</v>
      </c>
      <c r="N958">
        <v>117851</v>
      </c>
      <c r="O958">
        <v>89725</v>
      </c>
      <c r="P958">
        <v>0</v>
      </c>
      <c r="Q958">
        <v>0</v>
      </c>
      <c r="R958">
        <v>0</v>
      </c>
      <c r="S958">
        <v>0</v>
      </c>
    </row>
    <row r="959" spans="1:19" x14ac:dyDescent="0.25">
      <c r="A959" t="s">
        <v>331</v>
      </c>
      <c r="B959" t="str">
        <f>IF(ISERROR(VLOOKUP(Table7[[#This Row],[APPL_ID]],IO_Pre_14[APP_ID],1,FALSE)),"","Y")</f>
        <v>Y</v>
      </c>
      <c r="C959" s="58" t="str">
        <f>IF(ISERROR(VLOOKUP(Table7[[#This Row],[APPL_ID]],Sheet1!$C$2:$C$9,1,FALSE)),"","Y")</f>
        <v/>
      </c>
      <c r="D959" s="58" t="str">
        <f>IF(COUNTA(#REF!)&gt;0,"","Y")</f>
        <v/>
      </c>
      <c r="E959" t="s">
        <v>1534</v>
      </c>
      <c r="F959" t="s">
        <v>1535</v>
      </c>
      <c r="G959" t="s">
        <v>241</v>
      </c>
      <c r="H959">
        <v>0</v>
      </c>
      <c r="I959">
        <v>0</v>
      </c>
      <c r="J959">
        <v>0</v>
      </c>
      <c r="K959">
        <v>516</v>
      </c>
      <c r="L959">
        <v>2480</v>
      </c>
      <c r="M959">
        <v>2067</v>
      </c>
      <c r="N959">
        <v>2646</v>
      </c>
      <c r="O959">
        <v>1051</v>
      </c>
      <c r="P959">
        <v>0</v>
      </c>
      <c r="Q959">
        <v>0</v>
      </c>
      <c r="R959">
        <v>0</v>
      </c>
      <c r="S959">
        <v>0</v>
      </c>
    </row>
    <row r="960" spans="1:19" x14ac:dyDescent="0.25">
      <c r="A960" t="s">
        <v>1457</v>
      </c>
      <c r="B960" t="str">
        <f>IF(ISERROR(VLOOKUP(Table7[[#This Row],[APPL_ID]],IO_Pre_14[APP_ID],1,FALSE)),"","Y")</f>
        <v>Y</v>
      </c>
      <c r="C960" s="58" t="str">
        <f>IF(ISERROR(VLOOKUP(Table7[[#This Row],[APPL_ID]],Sheet1!$C$2:$C$9,1,FALSE)),"","Y")</f>
        <v/>
      </c>
      <c r="D960" s="58" t="str">
        <f>IF(COUNTA(#REF!)&gt;0,"","Y")</f>
        <v/>
      </c>
      <c r="E960" t="s">
        <v>1534</v>
      </c>
      <c r="F960" t="s">
        <v>1547</v>
      </c>
      <c r="G960" t="s">
        <v>1458</v>
      </c>
      <c r="H960">
        <v>614.9</v>
      </c>
      <c r="I960">
        <v>427</v>
      </c>
      <c r="J960">
        <v>439.2</v>
      </c>
      <c r="K960">
        <v>748.2</v>
      </c>
      <c r="L960">
        <v>732.2</v>
      </c>
      <c r="M960">
        <v>955.5</v>
      </c>
      <c r="N960">
        <v>963.7</v>
      </c>
      <c r="O960">
        <v>952.6</v>
      </c>
      <c r="P960">
        <v>0</v>
      </c>
      <c r="Q960">
        <v>0</v>
      </c>
      <c r="R960">
        <v>0</v>
      </c>
      <c r="S960">
        <v>0</v>
      </c>
    </row>
    <row r="961" spans="1:19" x14ac:dyDescent="0.25">
      <c r="A961" t="s">
        <v>435</v>
      </c>
      <c r="B961" t="str">
        <f>IF(ISERROR(VLOOKUP(Table7[[#This Row],[APPL_ID]],IO_Pre_14[APP_ID],1,FALSE)),"","Y")</f>
        <v>Y</v>
      </c>
      <c r="C961" s="58" t="str">
        <f>IF(ISERROR(VLOOKUP(Table7[[#This Row],[APPL_ID]],Sheet1!$C$2:$C$9,1,FALSE)),"","Y")</f>
        <v/>
      </c>
      <c r="D961" s="58" t="str">
        <f>IF(COUNTA(#REF!)&gt;0,"","Y")</f>
        <v/>
      </c>
      <c r="E961" t="s">
        <v>1534</v>
      </c>
      <c r="F961" t="s">
        <v>1542</v>
      </c>
      <c r="G961" t="s">
        <v>436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</row>
    <row r="962" spans="1:19" x14ac:dyDescent="0.25">
      <c r="A962" t="s">
        <v>749</v>
      </c>
      <c r="B962" t="str">
        <f>IF(ISERROR(VLOOKUP(Table7[[#This Row],[APPL_ID]],IO_Pre_14[APP_ID],1,FALSE)),"","Y")</f>
        <v>Y</v>
      </c>
      <c r="C962" s="58" t="str">
        <f>IF(ISERROR(VLOOKUP(Table7[[#This Row],[APPL_ID]],Sheet1!$C$2:$C$9,1,FALSE)),"","Y")</f>
        <v/>
      </c>
      <c r="D962" s="58" t="str">
        <f>IF(COUNTA(#REF!)&gt;0,"","Y")</f>
        <v/>
      </c>
      <c r="E962" t="s">
        <v>1534</v>
      </c>
      <c r="F962" t="s">
        <v>1552</v>
      </c>
      <c r="G962" t="s">
        <v>750</v>
      </c>
      <c r="H962">
        <v>0</v>
      </c>
      <c r="I962">
        <v>0</v>
      </c>
      <c r="J962">
        <v>0</v>
      </c>
      <c r="K962">
        <v>7930</v>
      </c>
      <c r="L962">
        <v>13506</v>
      </c>
      <c r="M962">
        <v>11626</v>
      </c>
      <c r="N962">
        <v>12668</v>
      </c>
      <c r="O962">
        <v>12077</v>
      </c>
      <c r="P962">
        <v>0</v>
      </c>
      <c r="Q962">
        <v>0</v>
      </c>
      <c r="R962">
        <v>0</v>
      </c>
      <c r="S962">
        <v>0</v>
      </c>
    </row>
    <row r="963" spans="1:19" x14ac:dyDescent="0.25">
      <c r="A963" t="s">
        <v>382</v>
      </c>
      <c r="B963" t="str">
        <f>IF(ISERROR(VLOOKUP(Table7[[#This Row],[APPL_ID]],IO_Pre_14[APP_ID],1,FALSE)),"","Y")</f>
        <v>Y</v>
      </c>
      <c r="C963" s="58" t="str">
        <f>IF(ISERROR(VLOOKUP(Table7[[#This Row],[APPL_ID]],Sheet1!$C$2:$C$9,1,FALSE)),"","Y")</f>
        <v/>
      </c>
      <c r="D963" s="58" t="str">
        <f>IF(COUNTA(#REF!)&gt;0,"","Y")</f>
        <v/>
      </c>
      <c r="E963" t="s">
        <v>1534</v>
      </c>
      <c r="F963" t="s">
        <v>1541</v>
      </c>
      <c r="G963" t="s">
        <v>339</v>
      </c>
      <c r="H963">
        <v>186</v>
      </c>
      <c r="I963">
        <v>143</v>
      </c>
      <c r="J963">
        <v>194</v>
      </c>
      <c r="K963">
        <v>614</v>
      </c>
      <c r="L963">
        <v>2151</v>
      </c>
      <c r="M963">
        <v>173</v>
      </c>
      <c r="N963">
        <v>21</v>
      </c>
      <c r="O963">
        <v>0</v>
      </c>
      <c r="P963">
        <v>0</v>
      </c>
      <c r="Q963">
        <v>0</v>
      </c>
      <c r="R963">
        <v>0</v>
      </c>
      <c r="S963">
        <v>0</v>
      </c>
    </row>
    <row r="964" spans="1:19" x14ac:dyDescent="0.25">
      <c r="A964" t="s">
        <v>398</v>
      </c>
      <c r="B964" t="str">
        <f>IF(ISERROR(VLOOKUP(Table7[[#This Row],[APPL_ID]],IO_Pre_14[APP_ID],1,FALSE)),"","Y")</f>
        <v>Y</v>
      </c>
      <c r="C964" s="58" t="str">
        <f>IF(ISERROR(VLOOKUP(Table7[[#This Row],[APPL_ID]],Sheet1!$C$2:$C$9,1,FALSE)),"","Y")</f>
        <v/>
      </c>
      <c r="D964" s="58" t="str">
        <f>IF(COUNTA(#REF!)&gt;0,"","Y")</f>
        <v/>
      </c>
      <c r="E964" t="s">
        <v>1534</v>
      </c>
      <c r="F964" t="s">
        <v>1554</v>
      </c>
      <c r="G964" t="s">
        <v>339</v>
      </c>
      <c r="H964">
        <v>261</v>
      </c>
      <c r="I964">
        <v>195</v>
      </c>
      <c r="J964">
        <v>176</v>
      </c>
      <c r="K964">
        <v>1585</v>
      </c>
      <c r="L964">
        <v>46</v>
      </c>
      <c r="M964">
        <v>23</v>
      </c>
      <c r="N964">
        <v>7</v>
      </c>
      <c r="O964">
        <v>77</v>
      </c>
      <c r="P964">
        <v>0</v>
      </c>
      <c r="Q964">
        <v>0</v>
      </c>
      <c r="R964">
        <v>0</v>
      </c>
      <c r="S964">
        <v>0</v>
      </c>
    </row>
    <row r="965" spans="1:19" x14ac:dyDescent="0.25">
      <c r="A965" t="s">
        <v>1201</v>
      </c>
      <c r="B965" t="str">
        <f>IF(ISERROR(VLOOKUP(Table7[[#This Row],[APPL_ID]],IO_Pre_14[APP_ID],1,FALSE)),"","Y")</f>
        <v>Y</v>
      </c>
      <c r="C965" s="58" t="str">
        <f>IF(ISERROR(VLOOKUP(Table7[[#This Row],[APPL_ID]],Sheet1!$C$2:$C$9,1,FALSE)),"","Y")</f>
        <v/>
      </c>
      <c r="D965" s="58" t="str">
        <f>IF(COUNTA(#REF!)&gt;0,"","Y")</f>
        <v/>
      </c>
      <c r="E965" t="s">
        <v>1534</v>
      </c>
      <c r="F965" t="s">
        <v>1547</v>
      </c>
      <c r="G965" t="s">
        <v>1183</v>
      </c>
    </row>
    <row r="966" spans="1:19" x14ac:dyDescent="0.25">
      <c r="A966" t="s">
        <v>1198</v>
      </c>
      <c r="B966" t="str">
        <f>IF(ISERROR(VLOOKUP(Table7[[#This Row],[APPL_ID]],IO_Pre_14[APP_ID],1,FALSE)),"","Y")</f>
        <v>Y</v>
      </c>
      <c r="C966" s="58" t="str">
        <f>IF(ISERROR(VLOOKUP(Table7[[#This Row],[APPL_ID]],Sheet1!$C$2:$C$9,1,FALSE)),"","Y")</f>
        <v/>
      </c>
      <c r="D966" s="58" t="str">
        <f>IF(COUNTA(#REF!)&gt;0,"","Y")</f>
        <v/>
      </c>
      <c r="E966" t="s">
        <v>1534</v>
      </c>
      <c r="F966" t="s">
        <v>1547</v>
      </c>
      <c r="G966" t="s">
        <v>1183</v>
      </c>
    </row>
    <row r="967" spans="1:19" x14ac:dyDescent="0.25">
      <c r="A967" t="s">
        <v>1182</v>
      </c>
      <c r="B967" t="str">
        <f>IF(ISERROR(VLOOKUP(Table7[[#This Row],[APPL_ID]],IO_Pre_14[APP_ID],1,FALSE)),"","Y")</f>
        <v>Y</v>
      </c>
      <c r="C967" s="58" t="str">
        <f>IF(ISERROR(VLOOKUP(Table7[[#This Row],[APPL_ID]],Sheet1!$C$2:$C$9,1,FALSE)),"","Y")</f>
        <v/>
      </c>
      <c r="D967" s="58" t="str">
        <f>IF(COUNTA(#REF!)&gt;0,"","Y")</f>
        <v/>
      </c>
      <c r="E967" t="s">
        <v>1534</v>
      </c>
      <c r="F967" t="s">
        <v>1547</v>
      </c>
      <c r="G967" t="s">
        <v>1183</v>
      </c>
      <c r="H967">
        <v>0</v>
      </c>
      <c r="I967">
        <v>0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>
        <v>0</v>
      </c>
    </row>
    <row r="968" spans="1:19" x14ac:dyDescent="0.25">
      <c r="A968" t="s">
        <v>910</v>
      </c>
      <c r="B968" t="str">
        <f>IF(ISERROR(VLOOKUP(Table7[[#This Row],[APPL_ID]],IO_Pre_14[APP_ID],1,FALSE)),"","Y")</f>
        <v>Y</v>
      </c>
      <c r="C968" s="58" t="str">
        <f>IF(ISERROR(VLOOKUP(Table7[[#This Row],[APPL_ID]],Sheet1!$C$2:$C$9,1,FALSE)),"","Y")</f>
        <v/>
      </c>
      <c r="D968" s="58" t="str">
        <f>IF(COUNTA(#REF!)&gt;0,"","Y")</f>
        <v/>
      </c>
      <c r="E968" t="s">
        <v>1534</v>
      </c>
      <c r="F968" t="s">
        <v>1555</v>
      </c>
      <c r="G968" t="s">
        <v>911</v>
      </c>
      <c r="H968">
        <v>0</v>
      </c>
      <c r="I968">
        <v>0</v>
      </c>
      <c r="J968">
        <v>1225</v>
      </c>
      <c r="K968">
        <v>3309.5</v>
      </c>
      <c r="L968">
        <v>4448.3</v>
      </c>
      <c r="M968">
        <v>4950.1000000000004</v>
      </c>
      <c r="N968">
        <v>5423.6</v>
      </c>
      <c r="O968">
        <v>4255.3100000000004</v>
      </c>
      <c r="P968">
        <v>0</v>
      </c>
      <c r="Q968">
        <v>0</v>
      </c>
      <c r="R968">
        <v>0</v>
      </c>
      <c r="S968">
        <v>0</v>
      </c>
    </row>
    <row r="969" spans="1:19" x14ac:dyDescent="0.25">
      <c r="A969" t="s">
        <v>332</v>
      </c>
      <c r="B969" t="str">
        <f>IF(ISERROR(VLOOKUP(Table7[[#This Row],[APPL_ID]],IO_Pre_14[APP_ID],1,FALSE)),"","Y")</f>
        <v>Y</v>
      </c>
      <c r="C969" s="58" t="str">
        <f>IF(ISERROR(VLOOKUP(Table7[[#This Row],[APPL_ID]],Sheet1!$C$2:$C$9,1,FALSE)),"","Y")</f>
        <v/>
      </c>
      <c r="D969" s="58" t="str">
        <f>IF(COUNTA(#REF!)&gt;0,"","Y")</f>
        <v/>
      </c>
      <c r="E969" t="s">
        <v>1534</v>
      </c>
      <c r="F969" t="s">
        <v>1535</v>
      </c>
      <c r="G969" t="s">
        <v>333</v>
      </c>
    </row>
    <row r="970" spans="1:19" x14ac:dyDescent="0.25">
      <c r="A970" t="s">
        <v>1120</v>
      </c>
      <c r="B970" t="str">
        <f>IF(ISERROR(VLOOKUP(Table7[[#This Row],[APPL_ID]],IO_Pre_14[APP_ID],1,FALSE)),"","Y")</f>
        <v>Y</v>
      </c>
      <c r="C970" s="58" t="str">
        <f>IF(ISERROR(VLOOKUP(Table7[[#This Row],[APPL_ID]],Sheet1!$C$2:$C$9,1,FALSE)),"","Y")</f>
        <v/>
      </c>
      <c r="D970" s="58" t="str">
        <f>IF(COUNTA(#REF!)&gt;0,"","Y")</f>
        <v/>
      </c>
      <c r="E970" t="s">
        <v>1534</v>
      </c>
      <c r="F970" t="s">
        <v>1556</v>
      </c>
      <c r="G970" t="s">
        <v>1059</v>
      </c>
      <c r="H970">
        <v>6453</v>
      </c>
      <c r="I970">
        <v>67898</v>
      </c>
      <c r="J970">
        <v>360</v>
      </c>
      <c r="K970">
        <v>339</v>
      </c>
      <c r="L970">
        <v>10372</v>
      </c>
      <c r="M970">
        <v>6412</v>
      </c>
      <c r="N970">
        <v>8233</v>
      </c>
      <c r="O970">
        <v>6965</v>
      </c>
      <c r="P970">
        <v>0</v>
      </c>
      <c r="Q970">
        <v>0</v>
      </c>
      <c r="R970">
        <v>0</v>
      </c>
      <c r="S970">
        <v>0</v>
      </c>
    </row>
    <row r="971" spans="1:19" x14ac:dyDescent="0.25">
      <c r="A971" t="s">
        <v>20</v>
      </c>
      <c r="B971" t="str">
        <f>IF(ISERROR(VLOOKUP(Table7[[#This Row],[APPL_ID]],IO_Pre_14[APP_ID],1,FALSE)),"","Y")</f>
        <v>Y</v>
      </c>
      <c r="C971" s="58" t="str">
        <f>IF(ISERROR(VLOOKUP(Table7[[#This Row],[APPL_ID]],Sheet1!$C$2:$C$9,1,FALSE)),"","Y")</f>
        <v/>
      </c>
      <c r="D971" s="58" t="str">
        <f>IF(COUNTA(#REF!)&gt;0,"","Y")</f>
        <v/>
      </c>
      <c r="E971" t="s">
        <v>1534</v>
      </c>
      <c r="F971" t="s">
        <v>1542</v>
      </c>
      <c r="G971" t="s">
        <v>21</v>
      </c>
      <c r="H971">
        <v>337.8</v>
      </c>
      <c r="I971">
        <v>399.6</v>
      </c>
      <c r="J971">
        <v>810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</row>
    <row r="972" spans="1:19" x14ac:dyDescent="0.25">
      <c r="A972" t="s">
        <v>925</v>
      </c>
      <c r="B972" t="str">
        <f>IF(ISERROR(VLOOKUP(Table7[[#This Row],[APPL_ID]],IO_Pre_14[APP_ID],1,FALSE)),"","Y")</f>
        <v>Y</v>
      </c>
      <c r="C972" s="58" t="str">
        <f>IF(ISERROR(VLOOKUP(Table7[[#This Row],[APPL_ID]],Sheet1!$C$2:$C$9,1,FALSE)),"","Y")</f>
        <v/>
      </c>
      <c r="D972" s="58" t="str">
        <f>IF(COUNTA(#REF!)&gt;0,"","Y")</f>
        <v/>
      </c>
      <c r="E972" t="s">
        <v>1534</v>
      </c>
      <c r="F972" t="s">
        <v>1535</v>
      </c>
      <c r="G972" t="s">
        <v>926</v>
      </c>
      <c r="H972">
        <v>493.3</v>
      </c>
      <c r="I972">
        <v>1386</v>
      </c>
      <c r="J972">
        <v>1564.3</v>
      </c>
      <c r="K972">
        <v>495.5</v>
      </c>
      <c r="L972">
        <v>234.7</v>
      </c>
      <c r="M972">
        <v>280.39999999999998</v>
      </c>
      <c r="N972">
        <v>732.9</v>
      </c>
      <c r="O972">
        <v>663</v>
      </c>
      <c r="P972">
        <v>0</v>
      </c>
      <c r="Q972">
        <v>0</v>
      </c>
      <c r="R972">
        <v>0</v>
      </c>
      <c r="S972">
        <v>0</v>
      </c>
    </row>
    <row r="973" spans="1:19" x14ac:dyDescent="0.25">
      <c r="A973" t="s">
        <v>757</v>
      </c>
      <c r="B973" t="str">
        <f>IF(ISERROR(VLOOKUP(Table7[[#This Row],[APPL_ID]],IO_Pre_14[APP_ID],1,FALSE)),"","Y")</f>
        <v>Y</v>
      </c>
      <c r="C973" s="58" t="str">
        <f>IF(ISERROR(VLOOKUP(Table7[[#This Row],[APPL_ID]],Sheet1!$C$2:$C$9,1,FALSE)),"","Y")</f>
        <v/>
      </c>
      <c r="D973" s="58" t="str">
        <f>IF(COUNTA(#REF!)&gt;0,"","Y")</f>
        <v/>
      </c>
      <c r="E973" t="s">
        <v>1534</v>
      </c>
      <c r="F973" t="s">
        <v>1552</v>
      </c>
      <c r="G973" t="s">
        <v>750</v>
      </c>
      <c r="H973">
        <v>0</v>
      </c>
      <c r="I973">
        <v>0</v>
      </c>
      <c r="J973">
        <v>0</v>
      </c>
      <c r="K973">
        <v>919</v>
      </c>
      <c r="L973">
        <v>3000</v>
      </c>
      <c r="M973">
        <v>2606</v>
      </c>
      <c r="N973">
        <v>2698</v>
      </c>
      <c r="O973">
        <v>2510</v>
      </c>
      <c r="P973">
        <v>0</v>
      </c>
      <c r="Q973">
        <v>0</v>
      </c>
      <c r="R973">
        <v>0</v>
      </c>
      <c r="S973">
        <v>0</v>
      </c>
    </row>
    <row r="974" spans="1:19" x14ac:dyDescent="0.25">
      <c r="A974" t="s">
        <v>600</v>
      </c>
      <c r="B974" t="str">
        <f>IF(ISERROR(VLOOKUP(Table7[[#This Row],[APPL_ID]],IO_Pre_14[APP_ID],1,FALSE)),"","Y")</f>
        <v>Y</v>
      </c>
      <c r="C974" s="58" t="str">
        <f>IF(ISERROR(VLOOKUP(Table7[[#This Row],[APPL_ID]],Sheet1!$C$2:$C$9,1,FALSE)),"","Y")</f>
        <v/>
      </c>
      <c r="D974" s="58" t="str">
        <f>IF(COUNTA(#REF!)&gt;0,"","Y")</f>
        <v/>
      </c>
      <c r="E974" t="s">
        <v>1534</v>
      </c>
      <c r="F974" t="s">
        <v>1540</v>
      </c>
      <c r="G974" t="s">
        <v>601</v>
      </c>
      <c r="H974">
        <v>0</v>
      </c>
      <c r="I974">
        <v>0</v>
      </c>
      <c r="J974">
        <v>0</v>
      </c>
      <c r="K974">
        <v>0</v>
      </c>
      <c r="L974">
        <v>1256</v>
      </c>
      <c r="M974">
        <v>1200</v>
      </c>
      <c r="N974">
        <v>1117</v>
      </c>
      <c r="O974">
        <v>820</v>
      </c>
      <c r="P974">
        <v>0</v>
      </c>
      <c r="Q974">
        <v>0</v>
      </c>
      <c r="R974">
        <v>0</v>
      </c>
      <c r="S974">
        <v>0</v>
      </c>
    </row>
    <row r="975" spans="1:19" x14ac:dyDescent="0.25">
      <c r="A975" t="s">
        <v>1431</v>
      </c>
      <c r="B975" t="str">
        <f>IF(ISERROR(VLOOKUP(Table7[[#This Row],[APPL_ID]],IO_Pre_14[APP_ID],1,FALSE)),"","Y")</f>
        <v>Y</v>
      </c>
      <c r="C975" s="58" t="str">
        <f>IF(ISERROR(VLOOKUP(Table7[[#This Row],[APPL_ID]],Sheet1!$C$2:$C$9,1,FALSE)),"","Y")</f>
        <v/>
      </c>
      <c r="D975" s="58" t="str">
        <f>IF(COUNTA(#REF!)&gt;0,"","Y")</f>
        <v/>
      </c>
      <c r="E975" t="s">
        <v>1534</v>
      </c>
      <c r="F975" t="s">
        <v>1558</v>
      </c>
      <c r="G975" t="s">
        <v>1432</v>
      </c>
      <c r="H975">
        <v>682</v>
      </c>
      <c r="I975">
        <v>682</v>
      </c>
      <c r="J975">
        <v>682</v>
      </c>
      <c r="K975">
        <v>682</v>
      </c>
      <c r="L975">
        <v>682</v>
      </c>
      <c r="M975">
        <v>817</v>
      </c>
      <c r="N975">
        <v>817</v>
      </c>
      <c r="O975">
        <v>817</v>
      </c>
      <c r="P975">
        <v>0</v>
      </c>
      <c r="Q975">
        <v>0</v>
      </c>
      <c r="R975">
        <v>0</v>
      </c>
      <c r="S975">
        <v>0</v>
      </c>
    </row>
    <row r="976" spans="1:19" x14ac:dyDescent="0.25">
      <c r="A976" t="s">
        <v>1086</v>
      </c>
      <c r="B976" t="str">
        <f>IF(ISERROR(VLOOKUP(Table7[[#This Row],[APPL_ID]],IO_Pre_14[APP_ID],1,FALSE)),"","Y")</f>
        <v>Y</v>
      </c>
      <c r="C976" s="58" t="str">
        <f>IF(ISERROR(VLOOKUP(Table7[[#This Row],[APPL_ID]],Sheet1!$C$2:$C$9,1,FALSE)),"","Y")</f>
        <v/>
      </c>
      <c r="D976" s="58" t="str">
        <f>IF(COUNTA(#REF!)&gt;0,"","Y")</f>
        <v/>
      </c>
      <c r="E976" t="s">
        <v>1534</v>
      </c>
      <c r="F976" t="s">
        <v>1552</v>
      </c>
      <c r="G976" t="s">
        <v>1087</v>
      </c>
      <c r="H976">
        <v>0</v>
      </c>
      <c r="I976">
        <v>0</v>
      </c>
      <c r="J976">
        <v>1000</v>
      </c>
      <c r="K976">
        <v>1000</v>
      </c>
      <c r="L976">
        <v>2500</v>
      </c>
      <c r="M976">
        <v>2500</v>
      </c>
      <c r="N976">
        <v>2500</v>
      </c>
      <c r="O976">
        <v>2500</v>
      </c>
      <c r="P976">
        <v>0</v>
      </c>
      <c r="Q976">
        <v>0</v>
      </c>
      <c r="R976">
        <v>0</v>
      </c>
      <c r="S976">
        <v>0</v>
      </c>
    </row>
    <row r="977" spans="1:19" x14ac:dyDescent="0.25">
      <c r="A977" t="s">
        <v>391</v>
      </c>
      <c r="B977" t="str">
        <f>IF(ISERROR(VLOOKUP(Table7[[#This Row],[APPL_ID]],IO_Pre_14[APP_ID],1,FALSE)),"","Y")</f>
        <v>Y</v>
      </c>
      <c r="C977" s="58" t="str">
        <f>IF(ISERROR(VLOOKUP(Table7[[#This Row],[APPL_ID]],Sheet1!$C$2:$C$9,1,FALSE)),"","Y")</f>
        <v/>
      </c>
      <c r="D977" s="58" t="str">
        <f>IF(COUNTA(#REF!)&gt;0,"","Y")</f>
        <v/>
      </c>
      <c r="E977" t="s">
        <v>1534</v>
      </c>
      <c r="F977" t="s">
        <v>1535</v>
      </c>
      <c r="G977" t="s">
        <v>392</v>
      </c>
      <c r="H977">
        <v>3128</v>
      </c>
      <c r="I977">
        <v>3498</v>
      </c>
      <c r="J977">
        <v>440</v>
      </c>
      <c r="K977">
        <v>0</v>
      </c>
      <c r="L977">
        <v>2564</v>
      </c>
      <c r="M977">
        <v>238</v>
      </c>
      <c r="N977">
        <v>0</v>
      </c>
      <c r="O977">
        <v>2098</v>
      </c>
      <c r="P977">
        <v>0</v>
      </c>
      <c r="Q977">
        <v>0</v>
      </c>
      <c r="R977">
        <v>0</v>
      </c>
      <c r="S977">
        <v>0</v>
      </c>
    </row>
    <row r="978" spans="1:19" x14ac:dyDescent="0.25">
      <c r="A978" t="s">
        <v>320</v>
      </c>
      <c r="B978" t="str">
        <f>IF(ISERROR(VLOOKUP(Table7[[#This Row],[APPL_ID]],IO_Pre_14[APP_ID],1,FALSE)),"","Y")</f>
        <v>Y</v>
      </c>
      <c r="C978" s="58" t="str">
        <f>IF(ISERROR(VLOOKUP(Table7[[#This Row],[APPL_ID]],Sheet1!$C$2:$C$9,1,FALSE)),"","Y")</f>
        <v/>
      </c>
      <c r="D978" s="58" t="str">
        <f>IF(COUNTA(#REF!)&gt;0,"","Y")</f>
        <v/>
      </c>
      <c r="E978" t="s">
        <v>1534</v>
      </c>
      <c r="F978" t="s">
        <v>1535</v>
      </c>
      <c r="G978" t="s">
        <v>318</v>
      </c>
      <c r="H978">
        <v>0</v>
      </c>
      <c r="I978">
        <v>0</v>
      </c>
      <c r="J978">
        <v>0</v>
      </c>
      <c r="K978">
        <v>75.010000000000005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</row>
    <row r="979" spans="1:19" x14ac:dyDescent="0.25">
      <c r="A979" t="s">
        <v>317</v>
      </c>
      <c r="B979" t="str">
        <f>IF(ISERROR(VLOOKUP(Table7[[#This Row],[APPL_ID]],IO_Pre_14[APP_ID],1,FALSE)),"","Y")</f>
        <v>Y</v>
      </c>
      <c r="C979" s="58" t="str">
        <f>IF(ISERROR(VLOOKUP(Table7[[#This Row],[APPL_ID]],Sheet1!$C$2:$C$9,1,FALSE)),"","Y")</f>
        <v/>
      </c>
      <c r="D979" s="58" t="str">
        <f>IF(COUNTA(#REF!)&gt;0,"","Y")</f>
        <v/>
      </c>
      <c r="E979" t="s">
        <v>1534</v>
      </c>
      <c r="F979" t="s">
        <v>1535</v>
      </c>
      <c r="G979" t="s">
        <v>318</v>
      </c>
      <c r="H979">
        <v>0</v>
      </c>
      <c r="I979">
        <v>0</v>
      </c>
      <c r="J979">
        <v>0</v>
      </c>
      <c r="K979">
        <v>85.76</v>
      </c>
      <c r="L979">
        <v>497.8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</row>
    <row r="980" spans="1:19" x14ac:dyDescent="0.25">
      <c r="A980" t="s">
        <v>1092</v>
      </c>
      <c r="B980" t="str">
        <f>IF(ISERROR(VLOOKUP(Table7[[#This Row],[APPL_ID]],IO_Pre_14[APP_ID],1,FALSE)),"","Y")</f>
        <v>Y</v>
      </c>
      <c r="C980" s="58" t="str">
        <f>IF(ISERROR(VLOOKUP(Table7[[#This Row],[APPL_ID]],Sheet1!$C$2:$C$9,1,FALSE)),"","Y")</f>
        <v/>
      </c>
      <c r="D980" s="58" t="str">
        <f>IF(COUNTA(#REF!)&gt;0,"","Y")</f>
        <v/>
      </c>
      <c r="E980" t="s">
        <v>1534</v>
      </c>
      <c r="F980" t="s">
        <v>1535</v>
      </c>
      <c r="G980" t="s">
        <v>438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</row>
    <row r="981" spans="1:19" x14ac:dyDescent="0.25">
      <c r="A981" t="s">
        <v>810</v>
      </c>
      <c r="B981" t="str">
        <f>IF(ISERROR(VLOOKUP(Table7[[#This Row],[APPL_ID]],IO_Pre_14[APP_ID],1,FALSE)),"","Y")</f>
        <v>Y</v>
      </c>
      <c r="C981" s="58" t="str">
        <f>IF(ISERROR(VLOOKUP(Table7[[#This Row],[APPL_ID]],Sheet1!$C$2:$C$9,1,FALSE)),"","Y")</f>
        <v/>
      </c>
      <c r="D981" s="58" t="str">
        <f>IF(COUNTA(#REF!)&gt;0,"","Y")</f>
        <v/>
      </c>
      <c r="E981" t="s">
        <v>1534</v>
      </c>
      <c r="F981" t="s">
        <v>1535</v>
      </c>
      <c r="G981" t="s">
        <v>438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0</v>
      </c>
    </row>
    <row r="982" spans="1:19" x14ac:dyDescent="0.25">
      <c r="A982" t="s">
        <v>437</v>
      </c>
      <c r="B982" t="str">
        <f>IF(ISERROR(VLOOKUP(Table7[[#This Row],[APPL_ID]],IO_Pre_14[APP_ID],1,FALSE)),"","Y")</f>
        <v>Y</v>
      </c>
      <c r="C982" s="58" t="str">
        <f>IF(ISERROR(VLOOKUP(Table7[[#This Row],[APPL_ID]],Sheet1!$C$2:$C$9,1,FALSE)),"","Y")</f>
        <v/>
      </c>
      <c r="D982" s="58" t="str">
        <f>IF(COUNTA(#REF!)&gt;0,"","Y")</f>
        <v/>
      </c>
      <c r="E982" t="s">
        <v>1534</v>
      </c>
      <c r="F982" t="s">
        <v>1535</v>
      </c>
      <c r="G982" t="s">
        <v>438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>
        <v>0</v>
      </c>
    </row>
    <row r="983" spans="1:19" x14ac:dyDescent="0.25">
      <c r="A983" t="s">
        <v>16</v>
      </c>
      <c r="B983" t="str">
        <f>IF(ISERROR(VLOOKUP(Table7[[#This Row],[APPL_ID]],IO_Pre_14[APP_ID],1,FALSE)),"","Y")</f>
        <v>Y</v>
      </c>
      <c r="C983" s="58" t="str">
        <f>IF(ISERROR(VLOOKUP(Table7[[#This Row],[APPL_ID]],Sheet1!$C$2:$C$9,1,FALSE)),"","Y")</f>
        <v/>
      </c>
      <c r="D983" s="58" t="str">
        <f>IF(COUNTA(#REF!)&gt;0,"","Y")</f>
        <v/>
      </c>
      <c r="E983" t="s">
        <v>1534</v>
      </c>
      <c r="F983" t="s">
        <v>1547</v>
      </c>
      <c r="G983" t="s">
        <v>17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0</v>
      </c>
    </row>
    <row r="984" spans="1:19" x14ac:dyDescent="0.25">
      <c r="A984" t="s">
        <v>667</v>
      </c>
      <c r="B984" t="str">
        <f>IF(ISERROR(VLOOKUP(Table7[[#This Row],[APPL_ID]],IO_Pre_14[APP_ID],1,FALSE)),"","Y")</f>
        <v>Y</v>
      </c>
      <c r="C984" s="58" t="str">
        <f>IF(ISERROR(VLOOKUP(Table7[[#This Row],[APPL_ID]],Sheet1!$C$2:$C$9,1,FALSE)),"","Y")</f>
        <v/>
      </c>
      <c r="D984" s="58" t="str">
        <f>IF(COUNTA(#REF!)&gt;0,"","Y")</f>
        <v/>
      </c>
      <c r="E984" t="s">
        <v>1534</v>
      </c>
      <c r="F984" t="s">
        <v>1542</v>
      </c>
      <c r="G984" t="s">
        <v>668</v>
      </c>
      <c r="H984">
        <v>0</v>
      </c>
      <c r="I984">
        <v>0</v>
      </c>
      <c r="J984">
        <v>0</v>
      </c>
      <c r="K984">
        <v>0</v>
      </c>
      <c r="L984">
        <v>3192</v>
      </c>
      <c r="M984">
        <v>770</v>
      </c>
      <c r="N984">
        <v>0</v>
      </c>
      <c r="O984">
        <v>0</v>
      </c>
      <c r="P984">
        <v>0</v>
      </c>
      <c r="Q984">
        <v>0</v>
      </c>
      <c r="R984">
        <v>0</v>
      </c>
      <c r="S984">
        <v>0</v>
      </c>
    </row>
    <row r="985" spans="1:19" x14ac:dyDescent="0.25">
      <c r="A985" t="s">
        <v>669</v>
      </c>
      <c r="B985" t="str">
        <f>IF(ISERROR(VLOOKUP(Table7[[#This Row],[APPL_ID]],IO_Pre_14[APP_ID],1,FALSE)),"","Y")</f>
        <v>Y</v>
      </c>
      <c r="C985" s="58" t="str">
        <f>IF(ISERROR(VLOOKUP(Table7[[#This Row],[APPL_ID]],Sheet1!$C$2:$C$9,1,FALSE)),"","Y")</f>
        <v/>
      </c>
      <c r="D985" s="58" t="str">
        <f>IF(COUNTA(#REF!)&gt;0,"","Y")</f>
        <v/>
      </c>
      <c r="E985" t="s">
        <v>1534</v>
      </c>
      <c r="F985" t="s">
        <v>1542</v>
      </c>
      <c r="G985" t="s">
        <v>670</v>
      </c>
      <c r="H985">
        <v>0</v>
      </c>
      <c r="I985">
        <v>0</v>
      </c>
      <c r="J985">
        <v>0</v>
      </c>
      <c r="K985">
        <v>0</v>
      </c>
      <c r="L985">
        <v>5648</v>
      </c>
      <c r="M985">
        <v>1728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0</v>
      </c>
    </row>
    <row r="986" spans="1:19" x14ac:dyDescent="0.25">
      <c r="A986" t="s">
        <v>804</v>
      </c>
      <c r="B986" t="str">
        <f>IF(ISERROR(VLOOKUP(Table7[[#This Row],[APPL_ID]],IO_Pre_14[APP_ID],1,FALSE)),"","Y")</f>
        <v>Y</v>
      </c>
      <c r="C986" s="58" t="str">
        <f>IF(ISERROR(VLOOKUP(Table7[[#This Row],[APPL_ID]],Sheet1!$C$2:$C$9,1,FALSE)),"","Y")</f>
        <v/>
      </c>
      <c r="D986" s="58" t="str">
        <f>IF(COUNTA(#REF!)&gt;0,"","Y")</f>
        <v/>
      </c>
      <c r="E986" t="s">
        <v>1534</v>
      </c>
      <c r="F986" t="s">
        <v>1535</v>
      </c>
      <c r="G986" t="s">
        <v>805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>
        <v>0</v>
      </c>
    </row>
    <row r="987" spans="1:19" x14ac:dyDescent="0.25">
      <c r="A987" t="s">
        <v>412</v>
      </c>
      <c r="B987" t="str">
        <f>IF(ISERROR(VLOOKUP(Table7[[#This Row],[APPL_ID]],IO_Pre_14[APP_ID],1,FALSE)),"","Y")</f>
        <v>Y</v>
      </c>
      <c r="C987" s="58" t="str">
        <f>IF(ISERROR(VLOOKUP(Table7[[#This Row],[APPL_ID]],Sheet1!$C$2:$C$9,1,FALSE)),"","Y")</f>
        <v/>
      </c>
      <c r="D987" s="58" t="str">
        <f>IF(COUNTA(#REF!)&gt;0,"","Y")</f>
        <v/>
      </c>
      <c r="E987" t="s">
        <v>1534</v>
      </c>
      <c r="F987" t="s">
        <v>1541</v>
      </c>
      <c r="G987" t="s">
        <v>413</v>
      </c>
      <c r="H987">
        <v>1251.1300000000001</v>
      </c>
      <c r="I987">
        <v>1101.25</v>
      </c>
      <c r="J987">
        <v>1757.09</v>
      </c>
      <c r="K987">
        <v>1825.01</v>
      </c>
      <c r="L987">
        <v>2007.97</v>
      </c>
      <c r="M987">
        <v>2586.21</v>
      </c>
      <c r="N987">
        <v>2882.52</v>
      </c>
      <c r="O987">
        <v>2881.75</v>
      </c>
      <c r="P987">
        <v>0</v>
      </c>
      <c r="Q987">
        <v>0</v>
      </c>
      <c r="R987">
        <v>0</v>
      </c>
      <c r="S987">
        <v>0</v>
      </c>
    </row>
    <row r="988" spans="1:19" x14ac:dyDescent="0.25">
      <c r="A988" t="s">
        <v>1443</v>
      </c>
      <c r="B988" t="str">
        <f>IF(ISERROR(VLOOKUP(Table7[[#This Row],[APPL_ID]],IO_Pre_14[APP_ID],1,FALSE)),"","Y")</f>
        <v>Y</v>
      </c>
      <c r="C988" s="58" t="str">
        <f>IF(ISERROR(VLOOKUP(Table7[[#This Row],[APPL_ID]],Sheet1!$C$2:$C$9,1,FALSE)),"","Y")</f>
        <v/>
      </c>
      <c r="D988" s="58" t="str">
        <f>IF(COUNTA(#REF!)&gt;0,"","Y")</f>
        <v/>
      </c>
      <c r="E988" t="s">
        <v>1534</v>
      </c>
      <c r="F988" t="s">
        <v>1541</v>
      </c>
      <c r="G988" t="s">
        <v>77</v>
      </c>
    </row>
    <row r="989" spans="1:19" x14ac:dyDescent="0.25">
      <c r="A989" t="s">
        <v>471</v>
      </c>
      <c r="B989" t="str">
        <f>IF(ISERROR(VLOOKUP(Table7[[#This Row],[APPL_ID]],IO_Pre_14[APP_ID],1,FALSE)),"","Y")</f>
        <v>Y</v>
      </c>
      <c r="C989" s="58" t="str">
        <f>IF(ISERROR(VLOOKUP(Table7[[#This Row],[APPL_ID]],Sheet1!$C$2:$C$9,1,FALSE)),"","Y")</f>
        <v/>
      </c>
      <c r="D989" s="58" t="str">
        <f>IF(COUNTA(#REF!)&gt;0,"","Y")</f>
        <v/>
      </c>
      <c r="E989" t="s">
        <v>1534</v>
      </c>
      <c r="F989" t="s">
        <v>1541</v>
      </c>
      <c r="G989" t="s">
        <v>472</v>
      </c>
      <c r="H989">
        <v>2</v>
      </c>
      <c r="I989">
        <v>38</v>
      </c>
      <c r="J989">
        <v>3331</v>
      </c>
      <c r="K989">
        <v>4144</v>
      </c>
      <c r="L989">
        <v>4304</v>
      </c>
      <c r="M989">
        <v>2947</v>
      </c>
      <c r="N989">
        <v>1228</v>
      </c>
      <c r="O989">
        <v>372</v>
      </c>
      <c r="P989">
        <v>0</v>
      </c>
      <c r="Q989">
        <v>0</v>
      </c>
      <c r="R989">
        <v>0</v>
      </c>
      <c r="S989">
        <v>0</v>
      </c>
    </row>
    <row r="990" spans="1:19" x14ac:dyDescent="0.25">
      <c r="A990" t="s">
        <v>338</v>
      </c>
      <c r="B990" t="str">
        <f>IF(ISERROR(VLOOKUP(Table7[[#This Row],[APPL_ID]],IO_Pre_14[APP_ID],1,FALSE)),"","Y")</f>
        <v>Y</v>
      </c>
      <c r="C990" s="58" t="str">
        <f>IF(ISERROR(VLOOKUP(Table7[[#This Row],[APPL_ID]],Sheet1!$C$2:$C$9,1,FALSE)),"","Y")</f>
        <v/>
      </c>
      <c r="D990" s="58" t="str">
        <f>IF(COUNTA(#REF!)&gt;0,"","Y")</f>
        <v/>
      </c>
      <c r="E990" t="s">
        <v>1534</v>
      </c>
      <c r="F990" t="s">
        <v>1541</v>
      </c>
      <c r="G990" t="s">
        <v>339</v>
      </c>
      <c r="H990">
        <v>224</v>
      </c>
      <c r="I990">
        <v>177</v>
      </c>
      <c r="J990">
        <v>353</v>
      </c>
      <c r="K990">
        <v>574</v>
      </c>
      <c r="L990">
        <v>835</v>
      </c>
      <c r="M990">
        <v>654</v>
      </c>
      <c r="N990">
        <v>510</v>
      </c>
      <c r="O990">
        <v>591</v>
      </c>
      <c r="P990">
        <v>0</v>
      </c>
      <c r="Q990">
        <v>0</v>
      </c>
      <c r="R990">
        <v>0</v>
      </c>
      <c r="S990">
        <v>0</v>
      </c>
    </row>
    <row r="991" spans="1:19" x14ac:dyDescent="0.25">
      <c r="A991" t="s">
        <v>475</v>
      </c>
      <c r="B991" t="str">
        <f>IF(ISERROR(VLOOKUP(Table7[[#This Row],[APPL_ID]],IO_Pre_14[APP_ID],1,FALSE)),"","Y")</f>
        <v>Y</v>
      </c>
      <c r="C991" s="58" t="str">
        <f>IF(ISERROR(VLOOKUP(Table7[[#This Row],[APPL_ID]],Sheet1!$C$2:$C$9,1,FALSE)),"","Y")</f>
        <v/>
      </c>
      <c r="D991" s="58" t="str">
        <f>IF(COUNTA(#REF!)&gt;0,"","Y")</f>
        <v/>
      </c>
      <c r="E991" t="s">
        <v>1534</v>
      </c>
      <c r="F991" t="s">
        <v>1541</v>
      </c>
      <c r="G991" t="s">
        <v>472</v>
      </c>
      <c r="H991">
        <v>0</v>
      </c>
      <c r="I991">
        <v>0</v>
      </c>
      <c r="J991">
        <v>0</v>
      </c>
      <c r="K991">
        <v>0</v>
      </c>
      <c r="L991">
        <v>2499</v>
      </c>
      <c r="M991">
        <v>740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</row>
    <row r="992" spans="1:19" x14ac:dyDescent="0.25">
      <c r="A992" t="s">
        <v>554</v>
      </c>
      <c r="B992" t="str">
        <f>IF(ISERROR(VLOOKUP(Table7[[#This Row],[APPL_ID]],IO_Pre_14[APP_ID],1,FALSE)),"","Y")</f>
        <v>Y</v>
      </c>
      <c r="C992" s="58" t="str">
        <f>IF(ISERROR(VLOOKUP(Table7[[#This Row],[APPL_ID]],Sheet1!$C$2:$C$9,1,FALSE)),"","Y")</f>
        <v/>
      </c>
      <c r="D992" s="58" t="str">
        <f>IF(COUNTA(#REF!)&gt;0,"","Y")</f>
        <v/>
      </c>
      <c r="E992" t="s">
        <v>1534</v>
      </c>
      <c r="F992" t="s">
        <v>1541</v>
      </c>
      <c r="G992" t="s">
        <v>555</v>
      </c>
    </row>
    <row r="993" spans="1:19" x14ac:dyDescent="0.25">
      <c r="A993" t="s">
        <v>1461</v>
      </c>
      <c r="B993" t="str">
        <f>IF(ISERROR(VLOOKUP(Table7[[#This Row],[APPL_ID]],IO_Pre_14[APP_ID],1,FALSE)),"","Y")</f>
        <v>Y</v>
      </c>
      <c r="C993" s="58" t="str">
        <f>IF(ISERROR(VLOOKUP(Table7[[#This Row],[APPL_ID]],Sheet1!$C$2:$C$9,1,FALSE)),"","Y")</f>
        <v/>
      </c>
      <c r="D993" s="58" t="str">
        <f>IF(COUNTA(#REF!)&gt;0,"","Y")</f>
        <v/>
      </c>
      <c r="E993" t="s">
        <v>1537</v>
      </c>
      <c r="F993" t="s">
        <v>1538</v>
      </c>
      <c r="G993" t="s">
        <v>1462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</row>
    <row r="994" spans="1:19" x14ac:dyDescent="0.25">
      <c r="A994" t="s">
        <v>579</v>
      </c>
      <c r="B994" t="str">
        <f>IF(ISERROR(VLOOKUP(Table7[[#This Row],[APPL_ID]],IO_Pre_14[APP_ID],1,FALSE)),"","Y")</f>
        <v>Y</v>
      </c>
      <c r="C994" s="58" t="str">
        <f>IF(ISERROR(VLOOKUP(Table7[[#This Row],[APPL_ID]],Sheet1!$C$2:$C$9,1,FALSE)),"","Y")</f>
        <v/>
      </c>
      <c r="D994" s="58" t="str">
        <f>IF(COUNTA(#REF!)&gt;0,"","Y")</f>
        <v/>
      </c>
      <c r="E994" t="s">
        <v>1537</v>
      </c>
      <c r="F994" t="s">
        <v>1544</v>
      </c>
      <c r="G994" t="s">
        <v>77</v>
      </c>
      <c r="H994">
        <v>0</v>
      </c>
      <c r="I994">
        <v>357</v>
      </c>
      <c r="J994">
        <v>242</v>
      </c>
      <c r="K994">
        <v>342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</row>
    <row r="995" spans="1:19" x14ac:dyDescent="0.25">
      <c r="A995" t="s">
        <v>580</v>
      </c>
      <c r="B995" t="str">
        <f>IF(ISERROR(VLOOKUP(Table7[[#This Row],[APPL_ID]],IO_Pre_14[APP_ID],1,FALSE)),"","Y")</f>
        <v>Y</v>
      </c>
      <c r="C995" s="58" t="str">
        <f>IF(ISERROR(VLOOKUP(Table7[[#This Row],[APPL_ID]],Sheet1!$C$2:$C$9,1,FALSE)),"","Y")</f>
        <v/>
      </c>
      <c r="D995" s="58" t="str">
        <f>IF(COUNTA(#REF!)&gt;0,"","Y")</f>
        <v/>
      </c>
      <c r="E995" t="s">
        <v>1537</v>
      </c>
      <c r="F995" t="s">
        <v>1544</v>
      </c>
      <c r="G995" t="s">
        <v>77</v>
      </c>
      <c r="H995">
        <v>0</v>
      </c>
      <c r="I995">
        <v>0</v>
      </c>
      <c r="J995">
        <v>925</v>
      </c>
      <c r="K995">
        <v>894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>
        <v>0</v>
      </c>
    </row>
    <row r="996" spans="1:19" x14ac:dyDescent="0.25">
      <c r="A996" t="s">
        <v>582</v>
      </c>
      <c r="B996" t="str">
        <f>IF(ISERROR(VLOOKUP(Table7[[#This Row],[APPL_ID]],IO_Pre_14[APP_ID],1,FALSE)),"","Y")</f>
        <v>Y</v>
      </c>
      <c r="C996" s="58" t="str">
        <f>IF(ISERROR(VLOOKUP(Table7[[#This Row],[APPL_ID]],Sheet1!$C$2:$C$9,1,FALSE)),"","Y")</f>
        <v/>
      </c>
      <c r="D996" s="58" t="str">
        <f>IF(COUNTA(#REF!)&gt;0,"","Y")</f>
        <v/>
      </c>
      <c r="E996" t="s">
        <v>1537</v>
      </c>
      <c r="F996" t="s">
        <v>1545</v>
      </c>
      <c r="G996" t="s">
        <v>77</v>
      </c>
      <c r="H996">
        <v>0</v>
      </c>
      <c r="I996">
        <v>2670</v>
      </c>
      <c r="J996">
        <v>1994</v>
      </c>
      <c r="K996">
        <v>707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</row>
    <row r="997" spans="1:19" x14ac:dyDescent="0.25">
      <c r="A997" t="s">
        <v>583</v>
      </c>
      <c r="B997" t="str">
        <f>IF(ISERROR(VLOOKUP(Table7[[#This Row],[APPL_ID]],IO_Pre_14[APP_ID],1,FALSE)),"","Y")</f>
        <v>Y</v>
      </c>
      <c r="C997" s="58" t="str">
        <f>IF(ISERROR(VLOOKUP(Table7[[#This Row],[APPL_ID]],Sheet1!$C$2:$C$9,1,FALSE)),"","Y")</f>
        <v/>
      </c>
      <c r="D997" s="58" t="str">
        <f>IF(COUNTA(#REF!)&gt;0,"","Y")</f>
        <v/>
      </c>
      <c r="E997" t="s">
        <v>1537</v>
      </c>
      <c r="F997" t="s">
        <v>1545</v>
      </c>
      <c r="G997" t="s">
        <v>77</v>
      </c>
      <c r="H997">
        <v>0</v>
      </c>
      <c r="I997">
        <v>3644</v>
      </c>
      <c r="J997">
        <v>2538</v>
      </c>
      <c r="K997">
        <v>4078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</row>
    <row r="998" spans="1:19" x14ac:dyDescent="0.25">
      <c r="A998" t="s">
        <v>585</v>
      </c>
      <c r="B998" t="str">
        <f>IF(ISERROR(VLOOKUP(Table7[[#This Row],[APPL_ID]],IO_Pre_14[APP_ID],1,FALSE)),"","Y")</f>
        <v>Y</v>
      </c>
      <c r="C998" s="58" t="str">
        <f>IF(ISERROR(VLOOKUP(Table7[[#This Row],[APPL_ID]],Sheet1!$C$2:$C$9,1,FALSE)),"","Y")</f>
        <v/>
      </c>
      <c r="D998" s="58" t="str">
        <f>IF(COUNTA(#REF!)&gt;0,"","Y")</f>
        <v/>
      </c>
      <c r="E998" t="s">
        <v>1537</v>
      </c>
      <c r="F998" t="s">
        <v>1545</v>
      </c>
      <c r="G998" t="s">
        <v>77</v>
      </c>
      <c r="H998">
        <v>1062</v>
      </c>
      <c r="I998">
        <v>983</v>
      </c>
      <c r="J998">
        <v>917</v>
      </c>
      <c r="K998">
        <v>1030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</row>
    <row r="999" spans="1:19" x14ac:dyDescent="0.25">
      <c r="A999" t="s">
        <v>1157</v>
      </c>
      <c r="B999" t="str">
        <f>IF(ISERROR(VLOOKUP(Table7[[#This Row],[APPL_ID]],IO_Pre_14[APP_ID],1,FALSE)),"","Y")</f>
        <v>Y</v>
      </c>
      <c r="C999" s="58" t="str">
        <f>IF(ISERROR(VLOOKUP(Table7[[#This Row],[APPL_ID]],Sheet1!$C$2:$C$9,1,FALSE)),"","Y")</f>
        <v/>
      </c>
      <c r="D999" s="58" t="str">
        <f>IF(COUNTA(#REF!)&gt;0,"","Y")</f>
        <v/>
      </c>
      <c r="E999" t="s">
        <v>1537</v>
      </c>
      <c r="F999" t="s">
        <v>1545</v>
      </c>
      <c r="G999" t="s">
        <v>1158</v>
      </c>
      <c r="H999">
        <v>2065</v>
      </c>
      <c r="I999">
        <v>1551</v>
      </c>
      <c r="J999">
        <v>1822</v>
      </c>
      <c r="K999">
        <v>1438</v>
      </c>
      <c r="L999">
        <v>1147</v>
      </c>
      <c r="M999">
        <v>1173</v>
      </c>
      <c r="N999">
        <v>1297</v>
      </c>
      <c r="O999">
        <v>1331</v>
      </c>
      <c r="P999">
        <v>0</v>
      </c>
      <c r="Q999">
        <v>0</v>
      </c>
      <c r="R999">
        <v>0</v>
      </c>
      <c r="S999">
        <v>0</v>
      </c>
    </row>
    <row r="1000" spans="1:19" x14ac:dyDescent="0.25">
      <c r="A1000" t="s">
        <v>590</v>
      </c>
      <c r="B1000" t="str">
        <f>IF(ISERROR(VLOOKUP(Table7[[#This Row],[APPL_ID]],IO_Pre_14[APP_ID],1,FALSE)),"","Y")</f>
        <v>Y</v>
      </c>
      <c r="C1000" s="58" t="str">
        <f>IF(ISERROR(VLOOKUP(Table7[[#This Row],[APPL_ID]],Sheet1!$C$2:$C$9,1,FALSE)),"","Y")</f>
        <v/>
      </c>
      <c r="D1000" s="58" t="str">
        <f>IF(COUNTA(#REF!)&gt;0,"","Y")</f>
        <v/>
      </c>
      <c r="E1000" t="s">
        <v>1537</v>
      </c>
      <c r="F1000" t="s">
        <v>1546</v>
      </c>
      <c r="G1000" t="s">
        <v>77</v>
      </c>
      <c r="H1000">
        <v>38</v>
      </c>
      <c r="I1000">
        <v>1143</v>
      </c>
      <c r="J1000">
        <v>105</v>
      </c>
      <c r="K1000">
        <v>220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</row>
    <row r="1001" spans="1:19" x14ac:dyDescent="0.25">
      <c r="A1001" t="s">
        <v>1463</v>
      </c>
      <c r="B1001" t="str">
        <f>IF(ISERROR(VLOOKUP(Table7[[#This Row],[APPL_ID]],IO_Pre_14[APP_ID],1,FALSE)),"","Y")</f>
        <v>Y</v>
      </c>
      <c r="C1001" s="58" t="str">
        <f>IF(ISERROR(VLOOKUP(Table7[[#This Row],[APPL_ID]],Sheet1!$C$2:$C$9,1,FALSE)),"","Y")</f>
        <v/>
      </c>
      <c r="D1001" s="58" t="str">
        <f>IF(COUNTA(#REF!)&gt;0,"","Y")</f>
        <v/>
      </c>
      <c r="E1001" t="s">
        <v>1537</v>
      </c>
      <c r="F1001" t="s">
        <v>1548</v>
      </c>
      <c r="G1001" t="s">
        <v>1464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</row>
    <row r="1002" spans="1:19" x14ac:dyDescent="0.25">
      <c r="A1002" t="s">
        <v>1477</v>
      </c>
      <c r="B1002" t="str">
        <f>IF(ISERROR(VLOOKUP(Table7[[#This Row],[APPL_ID]],IO_Pre_14[APP_ID],1,FALSE)),"","Y")</f>
        <v>Y</v>
      </c>
      <c r="C1002" s="58" t="str">
        <f>IF(ISERROR(VLOOKUP(Table7[[#This Row],[APPL_ID]],Sheet1!$C$2:$C$9,1,FALSE)),"","Y")</f>
        <v/>
      </c>
      <c r="D1002" s="58" t="str">
        <f>IF(COUNTA(#REF!)&gt;0,"","Y")</f>
        <v/>
      </c>
      <c r="E1002" t="s">
        <v>1537</v>
      </c>
      <c r="F1002" t="s">
        <v>1538</v>
      </c>
      <c r="G1002" t="s">
        <v>1478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</row>
    <row r="1003" spans="1:19" x14ac:dyDescent="0.25">
      <c r="A1003" t="s">
        <v>1465</v>
      </c>
      <c r="B1003" t="str">
        <f>IF(ISERROR(VLOOKUP(Table7[[#This Row],[APPL_ID]],IO_Pre_14[APP_ID],1,FALSE)),"","Y")</f>
        <v>Y</v>
      </c>
      <c r="C1003" s="58" t="str">
        <f>IF(ISERROR(VLOOKUP(Table7[[#This Row],[APPL_ID]],Sheet1!$C$2:$C$9,1,FALSE)),"","Y")</f>
        <v/>
      </c>
      <c r="D1003" s="58" t="str">
        <f>IF(COUNTA(#REF!)&gt;0,"","Y")</f>
        <v/>
      </c>
      <c r="E1003" t="s">
        <v>1537</v>
      </c>
      <c r="F1003" t="s">
        <v>1538</v>
      </c>
      <c r="G1003" t="s">
        <v>1466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</row>
    <row r="1004" spans="1:19" x14ac:dyDescent="0.25">
      <c r="A1004" t="s">
        <v>476</v>
      </c>
      <c r="B1004" t="str">
        <f>IF(ISERROR(VLOOKUP(Table7[[#This Row],[APPL_ID]],IO_Pre_14[APP_ID],1,FALSE)),"","Y")</f>
        <v>Y</v>
      </c>
      <c r="C1004" s="58" t="str">
        <f>IF(ISERROR(VLOOKUP(Table7[[#This Row],[APPL_ID]],Sheet1!$C$2:$C$9,1,FALSE)),"","Y")</f>
        <v/>
      </c>
      <c r="D1004" s="58" t="str">
        <f>IF(COUNTA(#REF!)&gt;0,"","Y")</f>
        <v/>
      </c>
      <c r="E1004" t="s">
        <v>1537</v>
      </c>
      <c r="F1004" t="s">
        <v>1548</v>
      </c>
      <c r="G1004" t="s">
        <v>477</v>
      </c>
    </row>
    <row r="1005" spans="1:19" x14ac:dyDescent="0.25">
      <c r="A1005" t="s">
        <v>734</v>
      </c>
      <c r="B1005" t="str">
        <f>IF(ISERROR(VLOOKUP(Table7[[#This Row],[APPL_ID]],IO_Pre_14[APP_ID],1,FALSE)),"","Y")</f>
        <v>Y</v>
      </c>
      <c r="C1005" s="58" t="str">
        <f>IF(ISERROR(VLOOKUP(Table7[[#This Row],[APPL_ID]],Sheet1!$C$2:$C$9,1,FALSE)),"","Y")</f>
        <v/>
      </c>
      <c r="D1005" s="58" t="str">
        <f>IF(COUNTA(#REF!)&gt;0,"","Y")</f>
        <v/>
      </c>
      <c r="E1005" t="s">
        <v>1537</v>
      </c>
      <c r="F1005" t="s">
        <v>1549</v>
      </c>
      <c r="G1005" t="s">
        <v>735</v>
      </c>
      <c r="H1005">
        <v>4741</v>
      </c>
      <c r="I1005">
        <v>28822</v>
      </c>
      <c r="J1005">
        <v>26053</v>
      </c>
      <c r="K1005">
        <v>42329</v>
      </c>
      <c r="L1005">
        <v>82997</v>
      </c>
      <c r="M1005">
        <v>35944</v>
      </c>
      <c r="N1005">
        <v>3872</v>
      </c>
      <c r="O1005">
        <v>98</v>
      </c>
      <c r="P1005">
        <v>0</v>
      </c>
      <c r="Q1005">
        <v>0</v>
      </c>
      <c r="R1005">
        <v>0</v>
      </c>
      <c r="S1005">
        <v>0</v>
      </c>
    </row>
    <row r="1006" spans="1:19" x14ac:dyDescent="0.25">
      <c r="A1006" t="s">
        <v>761</v>
      </c>
      <c r="B1006" t="str">
        <f>IF(ISERROR(VLOOKUP(Table7[[#This Row],[APPL_ID]],IO_Pre_14[APP_ID],1,FALSE)),"","Y")</f>
        <v>Y</v>
      </c>
      <c r="C1006" s="58" t="str">
        <f>IF(ISERROR(VLOOKUP(Table7[[#This Row],[APPL_ID]],Sheet1!$C$2:$C$9,1,FALSE)),"","Y")</f>
        <v/>
      </c>
      <c r="D1006" s="58" t="str">
        <f>IF(COUNTA(#REF!)&gt;0,"","Y")</f>
        <v/>
      </c>
      <c r="E1006" t="s">
        <v>1537</v>
      </c>
      <c r="F1006" t="s">
        <v>1549</v>
      </c>
      <c r="G1006" t="s">
        <v>735</v>
      </c>
      <c r="H1006">
        <v>1373</v>
      </c>
      <c r="I1006">
        <v>14087</v>
      </c>
      <c r="J1006">
        <v>8076</v>
      </c>
      <c r="K1006">
        <v>8766</v>
      </c>
      <c r="L1006">
        <v>13716</v>
      </c>
      <c r="M1006">
        <v>3967</v>
      </c>
      <c r="N1006">
        <v>785</v>
      </c>
      <c r="O1006">
        <v>0</v>
      </c>
      <c r="P1006">
        <v>0</v>
      </c>
      <c r="Q1006">
        <v>0</v>
      </c>
      <c r="R1006">
        <v>0</v>
      </c>
      <c r="S1006">
        <v>0</v>
      </c>
    </row>
    <row r="1007" spans="1:19" x14ac:dyDescent="0.25">
      <c r="A1007" t="s">
        <v>752</v>
      </c>
      <c r="B1007" t="str">
        <f>IF(ISERROR(VLOOKUP(Table7[[#This Row],[APPL_ID]],IO_Pre_14[APP_ID],1,FALSE)),"","Y")</f>
        <v>Y</v>
      </c>
      <c r="C1007" s="58" t="str">
        <f>IF(ISERROR(VLOOKUP(Table7[[#This Row],[APPL_ID]],Sheet1!$C$2:$C$9,1,FALSE)),"","Y")</f>
        <v/>
      </c>
      <c r="D1007" s="58" t="str">
        <f>IF(COUNTA(#REF!)&gt;0,"","Y")</f>
        <v/>
      </c>
      <c r="E1007" t="s">
        <v>1537</v>
      </c>
      <c r="F1007" t="s">
        <v>1549</v>
      </c>
      <c r="G1007" t="s">
        <v>735</v>
      </c>
      <c r="H1007">
        <v>16307</v>
      </c>
      <c r="I1007">
        <v>40217</v>
      </c>
      <c r="J1007">
        <v>21316</v>
      </c>
      <c r="K1007">
        <v>26488</v>
      </c>
      <c r="L1007">
        <v>36106</v>
      </c>
      <c r="M1007">
        <v>13506</v>
      </c>
      <c r="N1007">
        <v>4787</v>
      </c>
      <c r="O1007">
        <v>0</v>
      </c>
      <c r="P1007">
        <v>0</v>
      </c>
      <c r="Q1007">
        <v>0</v>
      </c>
      <c r="R1007">
        <v>0</v>
      </c>
      <c r="S1007">
        <v>0</v>
      </c>
    </row>
    <row r="1008" spans="1:19" x14ac:dyDescent="0.25">
      <c r="A1008" t="s">
        <v>673</v>
      </c>
      <c r="B1008" t="str">
        <f>IF(ISERROR(VLOOKUP(Table7[[#This Row],[APPL_ID]],IO_Pre_14[APP_ID],1,FALSE)),"","Y")</f>
        <v>Y</v>
      </c>
      <c r="C1008" s="58" t="str">
        <f>IF(ISERROR(VLOOKUP(Table7[[#This Row],[APPL_ID]],Sheet1!$C$2:$C$9,1,FALSE)),"","Y")</f>
        <v/>
      </c>
      <c r="D1008" s="58" t="str">
        <f>IF(COUNTA(#REF!)&gt;0,"","Y")</f>
        <v/>
      </c>
      <c r="E1008" t="s">
        <v>1537</v>
      </c>
      <c r="F1008" t="s">
        <v>1548</v>
      </c>
      <c r="G1008" t="s">
        <v>674</v>
      </c>
      <c r="H1008">
        <v>2781</v>
      </c>
      <c r="I1008">
        <v>2116</v>
      </c>
      <c r="J1008">
        <v>1073</v>
      </c>
      <c r="K1008">
        <v>2631</v>
      </c>
      <c r="L1008">
        <v>26118</v>
      </c>
      <c r="M1008">
        <v>6241</v>
      </c>
      <c r="N1008">
        <v>3650</v>
      </c>
      <c r="O1008">
        <v>0</v>
      </c>
      <c r="P1008">
        <v>0</v>
      </c>
      <c r="Q1008">
        <v>0</v>
      </c>
      <c r="R1008">
        <v>0</v>
      </c>
      <c r="S1008">
        <v>0</v>
      </c>
    </row>
    <row r="1009" spans="1:19" x14ac:dyDescent="0.25">
      <c r="A1009" t="s">
        <v>1474</v>
      </c>
      <c r="B1009" t="str">
        <f>IF(ISERROR(VLOOKUP(Table7[[#This Row],[APPL_ID]],IO_Pre_14[APP_ID],1,FALSE)),"","Y")</f>
        <v>Y</v>
      </c>
      <c r="C1009" s="58" t="str">
        <f>IF(ISERROR(VLOOKUP(Table7[[#This Row],[APPL_ID]],Sheet1!$C$2:$C$9,1,FALSE)),"","Y")</f>
        <v/>
      </c>
      <c r="D1009" s="58" t="str">
        <f>IF(COUNTA(#REF!)&gt;0,"","Y")</f>
        <v/>
      </c>
      <c r="E1009" t="s">
        <v>1537</v>
      </c>
      <c r="F1009" t="s">
        <v>1548</v>
      </c>
      <c r="G1009" t="s">
        <v>1475</v>
      </c>
      <c r="H1009">
        <v>408</v>
      </c>
      <c r="I1009">
        <v>750.4</v>
      </c>
      <c r="J1009">
        <v>470.9</v>
      </c>
      <c r="K1009">
        <v>385.2</v>
      </c>
      <c r="L1009">
        <v>350.3</v>
      </c>
      <c r="M1009">
        <v>2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</row>
    <row r="1010" spans="1:19" x14ac:dyDescent="0.25">
      <c r="A1010" t="s">
        <v>300</v>
      </c>
      <c r="B1010" t="str">
        <f>IF(ISERROR(VLOOKUP(Table7[[#This Row],[APPL_ID]],IO_Pre_14[APP_ID],1,FALSE)),"","Y")</f>
        <v>Y</v>
      </c>
      <c r="C1010" s="58" t="str">
        <f>IF(ISERROR(VLOOKUP(Table7[[#This Row],[APPL_ID]],Sheet1!$C$2:$C$9,1,FALSE)),"","Y")</f>
        <v/>
      </c>
      <c r="D1010" s="58" t="str">
        <f>IF(COUNTA(#REF!)&gt;0,"","Y")</f>
        <v/>
      </c>
      <c r="E1010" t="s">
        <v>1537</v>
      </c>
      <c r="F1010" t="s">
        <v>1548</v>
      </c>
      <c r="G1010" t="s">
        <v>301</v>
      </c>
      <c r="H1010">
        <v>1266</v>
      </c>
      <c r="I1010">
        <v>1664</v>
      </c>
      <c r="J1010">
        <v>5309</v>
      </c>
      <c r="K1010">
        <v>4480</v>
      </c>
      <c r="L1010">
        <v>5354</v>
      </c>
      <c r="M1010">
        <v>3460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0</v>
      </c>
    </row>
    <row r="1011" spans="1:19" x14ac:dyDescent="0.25">
      <c r="A1011" t="s">
        <v>1315</v>
      </c>
      <c r="B1011" t="str">
        <f>IF(ISERROR(VLOOKUP(Table7[[#This Row],[APPL_ID]],IO_Pre_14[APP_ID],1,FALSE)),"","Y")</f>
        <v>Y</v>
      </c>
      <c r="C1011" s="58" t="str">
        <f>IF(ISERROR(VLOOKUP(Table7[[#This Row],[APPL_ID]],Sheet1!$C$2:$C$9,1,FALSE)),"","Y")</f>
        <v/>
      </c>
      <c r="D1011" s="58" t="str">
        <f>IF(COUNTA(#REF!)&gt;0,"","Y")</f>
        <v/>
      </c>
      <c r="E1011" t="s">
        <v>1537</v>
      </c>
      <c r="F1011" t="s">
        <v>1544</v>
      </c>
      <c r="G1011" t="s">
        <v>1316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</row>
    <row r="1012" spans="1:19" x14ac:dyDescent="0.25">
      <c r="A1012" t="s">
        <v>1476</v>
      </c>
      <c r="B1012" t="str">
        <f>IF(ISERROR(VLOOKUP(Table7[[#This Row],[APPL_ID]],IO_Pre_14[APP_ID],1,FALSE)),"","Y")</f>
        <v>Y</v>
      </c>
      <c r="C1012" s="58" t="str">
        <f>IF(ISERROR(VLOOKUP(Table7[[#This Row],[APPL_ID]],Sheet1!$C$2:$C$9,1,FALSE)),"","Y")</f>
        <v/>
      </c>
      <c r="D1012" s="58" t="str">
        <f>IF(COUNTA(#REF!)&gt;0,"","Y")</f>
        <v/>
      </c>
      <c r="E1012" t="s">
        <v>1537</v>
      </c>
      <c r="F1012" t="s">
        <v>1553</v>
      </c>
      <c r="G1012" t="s">
        <v>1475</v>
      </c>
      <c r="H1012">
        <v>160.1</v>
      </c>
      <c r="I1012">
        <v>193.8</v>
      </c>
      <c r="J1012">
        <v>93.2</v>
      </c>
      <c r="K1012">
        <v>81.099999999999994</v>
      </c>
      <c r="L1012">
        <v>78.900000000000006</v>
      </c>
      <c r="M1012">
        <v>29.5</v>
      </c>
      <c r="N1012">
        <v>0.1</v>
      </c>
      <c r="O1012">
        <v>0</v>
      </c>
      <c r="P1012">
        <v>0</v>
      </c>
      <c r="Q1012">
        <v>0</v>
      </c>
      <c r="R1012">
        <v>0</v>
      </c>
      <c r="S1012">
        <v>0</v>
      </c>
    </row>
    <row r="1013" spans="1:19" x14ac:dyDescent="0.25">
      <c r="A1013" t="s">
        <v>875</v>
      </c>
      <c r="B1013" t="str">
        <f>IF(ISERROR(VLOOKUP(Table7[[#This Row],[APPL_ID]],IO_Pre_14[APP_ID],1,FALSE)),"","Y")</f>
        <v>Y</v>
      </c>
      <c r="C1013" s="58" t="str">
        <f>IF(ISERROR(VLOOKUP(Table7[[#This Row],[APPL_ID]],Sheet1!$C$2:$C$9,1,FALSE)),"","Y")</f>
        <v/>
      </c>
      <c r="D1013" s="58" t="str">
        <f>IF(COUNTA(#REF!)&gt;0,"","Y")</f>
        <v/>
      </c>
      <c r="E1013" t="s">
        <v>1537</v>
      </c>
      <c r="F1013" t="s">
        <v>1549</v>
      </c>
      <c r="G1013" t="s">
        <v>876</v>
      </c>
      <c r="H1013">
        <v>1948</v>
      </c>
      <c r="I1013">
        <v>2918</v>
      </c>
      <c r="J1013">
        <v>11704</v>
      </c>
      <c r="K1013">
        <v>79442</v>
      </c>
      <c r="L1013">
        <v>102604</v>
      </c>
      <c r="M1013">
        <v>53530</v>
      </c>
      <c r="N1013">
        <v>34220</v>
      </c>
      <c r="O1013">
        <v>14908</v>
      </c>
      <c r="P1013">
        <v>0</v>
      </c>
      <c r="Q1013">
        <v>0</v>
      </c>
      <c r="R1013">
        <v>0</v>
      </c>
      <c r="S1013">
        <v>0</v>
      </c>
    </row>
    <row r="1014" spans="1:19" x14ac:dyDescent="0.25">
      <c r="A1014" t="s">
        <v>1479</v>
      </c>
      <c r="B1014" t="str">
        <f>IF(ISERROR(VLOOKUP(Table7[[#This Row],[APPL_ID]],IO_Pre_14[APP_ID],1,FALSE)),"","Y")</f>
        <v>Y</v>
      </c>
      <c r="C1014" s="58" t="str">
        <f>IF(ISERROR(VLOOKUP(Table7[[#This Row],[APPL_ID]],Sheet1!$C$2:$C$9,1,FALSE)),"","Y")</f>
        <v/>
      </c>
      <c r="D1014" s="58" t="str">
        <f>IF(COUNTA(#REF!)&gt;0,"","Y")</f>
        <v/>
      </c>
      <c r="E1014" t="s">
        <v>1537</v>
      </c>
      <c r="F1014" t="s">
        <v>1546</v>
      </c>
      <c r="G1014" t="s">
        <v>1475</v>
      </c>
      <c r="H1014">
        <v>140.83000000000001</v>
      </c>
      <c r="I1014">
        <v>345.13</v>
      </c>
      <c r="J1014">
        <v>200.33</v>
      </c>
      <c r="K1014">
        <v>196.37</v>
      </c>
      <c r="L1014">
        <v>216.2</v>
      </c>
      <c r="M1014">
        <v>71.41</v>
      </c>
      <c r="N1014">
        <v>130.46</v>
      </c>
      <c r="O1014">
        <v>3.97</v>
      </c>
      <c r="P1014">
        <v>0</v>
      </c>
      <c r="Q1014">
        <v>0</v>
      </c>
      <c r="R1014">
        <v>0</v>
      </c>
      <c r="S1014">
        <v>0</v>
      </c>
    </row>
    <row r="1015" spans="1:19" x14ac:dyDescent="0.25">
      <c r="A1015" t="s">
        <v>794</v>
      </c>
      <c r="B1015" t="str">
        <f>IF(ISERROR(VLOOKUP(Table7[[#This Row],[APPL_ID]],IO_Pre_14[APP_ID],1,FALSE)),"","Y")</f>
        <v>Y</v>
      </c>
      <c r="C1015" s="58" t="str">
        <f>IF(ISERROR(VLOOKUP(Table7[[#This Row],[APPL_ID]],Sheet1!$C$2:$C$9,1,FALSE)),"","Y")</f>
        <v/>
      </c>
      <c r="D1015" s="58" t="str">
        <f>IF(COUNTA(#REF!)&gt;0,"","Y")</f>
        <v/>
      </c>
      <c r="E1015" t="s">
        <v>1537</v>
      </c>
      <c r="F1015" t="s">
        <v>1557</v>
      </c>
      <c r="G1015" t="s">
        <v>795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  <c r="S1015">
        <v>0</v>
      </c>
    </row>
    <row r="1016" spans="1:19" x14ac:dyDescent="0.25">
      <c r="A1016" t="s">
        <v>22</v>
      </c>
      <c r="B1016" t="str">
        <f>IF(ISERROR(VLOOKUP(Table7[[#This Row],[APPL_ID]],IO_Pre_14[APP_ID],1,FALSE)),"","Y")</f>
        <v>Y</v>
      </c>
      <c r="C1016" s="58" t="str">
        <f>IF(ISERROR(VLOOKUP(Table7[[#This Row],[APPL_ID]],Sheet1!$C$2:$C$9,1,FALSE)),"","Y")</f>
        <v/>
      </c>
      <c r="D1016" s="58" t="str">
        <f>IF(COUNTA(#REF!)&gt;0,"","Y")</f>
        <v/>
      </c>
      <c r="E1016" t="s">
        <v>1537</v>
      </c>
      <c r="F1016" t="s">
        <v>1557</v>
      </c>
      <c r="G1016" t="s">
        <v>23</v>
      </c>
      <c r="H1016">
        <v>66.349999999999994</v>
      </c>
      <c r="I1016">
        <v>22.3</v>
      </c>
      <c r="J1016">
        <v>1713.85</v>
      </c>
      <c r="K1016">
        <v>4220</v>
      </c>
      <c r="L1016">
        <v>6760</v>
      </c>
      <c r="M1016">
        <v>6930</v>
      </c>
      <c r="N1016">
        <v>8180</v>
      </c>
      <c r="O1016">
        <v>5907</v>
      </c>
      <c r="P1016">
        <v>0</v>
      </c>
      <c r="Q1016">
        <v>0</v>
      </c>
      <c r="R1016">
        <v>0</v>
      </c>
      <c r="S1016">
        <v>0</v>
      </c>
    </row>
    <row r="1017" spans="1:19" x14ac:dyDescent="0.25">
      <c r="A1017" t="s">
        <v>1429</v>
      </c>
      <c r="B1017" t="str">
        <f>IF(ISERROR(VLOOKUP(Table7[[#This Row],[APPL_ID]],IO_Pre_14[APP_ID],1,FALSE)),"","Y")</f>
        <v>Y</v>
      </c>
      <c r="C1017" s="58" t="str">
        <f>IF(ISERROR(VLOOKUP(Table7[[#This Row],[APPL_ID]],Sheet1!$C$2:$C$9,1,FALSE)),"","Y")</f>
        <v/>
      </c>
      <c r="D1017" s="58" t="str">
        <f>IF(COUNTA(#REF!)&gt;0,"","Y")</f>
        <v/>
      </c>
      <c r="E1017" t="s">
        <v>1537</v>
      </c>
      <c r="F1017" t="s">
        <v>1538</v>
      </c>
      <c r="G1017" t="s">
        <v>1430</v>
      </c>
    </row>
    <row r="1018" spans="1:19" x14ac:dyDescent="0.25">
      <c r="A1018" t="s">
        <v>37</v>
      </c>
      <c r="B1018" t="str">
        <f>IF(ISERROR(VLOOKUP(Table7[[#This Row],[APPL_ID]],IO_Pre_14[APP_ID],1,FALSE)),"","Y")</f>
        <v>Y</v>
      </c>
      <c r="C1018" s="58" t="str">
        <f>IF(ISERROR(VLOOKUP(Table7[[#This Row],[APPL_ID]],Sheet1!$C$2:$C$9,1,FALSE)),"","Y")</f>
        <v/>
      </c>
      <c r="D1018" s="58" t="str">
        <f>IF(COUNTA(#REF!)&gt;0,"","Y")</f>
        <v/>
      </c>
      <c r="E1018" t="s">
        <v>1537</v>
      </c>
      <c r="F1018" t="s">
        <v>1538</v>
      </c>
      <c r="G1018" t="s">
        <v>38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</row>
    <row r="1019" spans="1:19" x14ac:dyDescent="0.25">
      <c r="A1019" t="s">
        <v>274</v>
      </c>
      <c r="B1019" t="str">
        <f>IF(ISERROR(VLOOKUP(Table7[[#This Row],[APPL_ID]],IO_Pre_14[APP_ID],1,FALSE)),"","Y")</f>
        <v>Y</v>
      </c>
      <c r="C1019" s="58" t="str">
        <f>IF(ISERROR(VLOOKUP(Table7[[#This Row],[APPL_ID]],Sheet1!$C$2:$C$9,1,FALSE)),"","Y")</f>
        <v/>
      </c>
      <c r="D1019" s="58" t="str">
        <f>IF(COUNTA(#REF!)&gt;0,"","Y")</f>
        <v/>
      </c>
      <c r="E1019" t="s">
        <v>1537</v>
      </c>
      <c r="F1019" t="s">
        <v>1548</v>
      </c>
      <c r="G1019" t="s">
        <v>275</v>
      </c>
    </row>
    <row r="1020" spans="1:19" x14ac:dyDescent="0.25">
      <c r="A1020" t="s">
        <v>97</v>
      </c>
      <c r="B1020" t="str">
        <f>IF(ISERROR(VLOOKUP(Table7[[#This Row],[APPL_ID]],IO_Pre_14[APP_ID],1,FALSE)),"","Y")</f>
        <v>Y</v>
      </c>
      <c r="C1020" s="58" t="str">
        <f>IF(ISERROR(VLOOKUP(Table7[[#This Row],[APPL_ID]],Sheet1!$C$2:$C$9,1,FALSE)),"","Y")</f>
        <v/>
      </c>
      <c r="D1020" s="58" t="str">
        <f>IF(COUNTA(#REF!)&gt;0,"","Y")</f>
        <v/>
      </c>
      <c r="E1020" t="s">
        <v>1537</v>
      </c>
      <c r="F1020" t="s">
        <v>1548</v>
      </c>
      <c r="G1020" t="s">
        <v>98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</row>
    <row r="1021" spans="1:19" x14ac:dyDescent="0.25">
      <c r="A1021" t="s">
        <v>378</v>
      </c>
      <c r="B1021" t="str">
        <f>IF(ISERROR(VLOOKUP(Table7[[#This Row],[APPL_ID]],IO_Pre_14[APP_ID],1,FALSE)),"","Y")</f>
        <v>Y</v>
      </c>
      <c r="C1021" s="58" t="str">
        <f>IF(ISERROR(VLOOKUP(Table7[[#This Row],[APPL_ID]],Sheet1!$C$2:$C$9,1,FALSE)),"","Y")</f>
        <v/>
      </c>
      <c r="D1021" s="58" t="str">
        <f>IF(COUNTA(#REF!)&gt;0,"","Y")</f>
        <v/>
      </c>
      <c r="E1021" t="e">
        <v>#N/A</v>
      </c>
      <c r="F1021" t="e">
        <v>#N/A</v>
      </c>
      <c r="G1021" t="s">
        <v>379</v>
      </c>
    </row>
    <row r="1022" spans="1:19" x14ac:dyDescent="0.25">
      <c r="A1022" t="s">
        <v>1098</v>
      </c>
      <c r="B1022" t="str">
        <f>IF(ISERROR(VLOOKUP(Table7[[#This Row],[APPL_ID]],IO_Pre_14[APP_ID],1,FALSE)),"","Y")</f>
        <v>Y</v>
      </c>
      <c r="C1022" s="58" t="str">
        <f>IF(ISERROR(VLOOKUP(Table7[[#This Row],[APPL_ID]],Sheet1!$C$2:$C$9,1,FALSE)),"","Y")</f>
        <v/>
      </c>
      <c r="D1022" s="58" t="str">
        <f>IF(COUNTA(#REF!)&gt;0,"","Y")</f>
        <v/>
      </c>
      <c r="E1022" t="e">
        <v>#N/A</v>
      </c>
      <c r="F1022" t="e">
        <v>#N/A</v>
      </c>
      <c r="G1022" t="s">
        <v>1099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</row>
    <row r="1023" spans="1:19" x14ac:dyDescent="0.25">
      <c r="A1023" t="s">
        <v>409</v>
      </c>
      <c r="B1023" t="str">
        <f>IF(ISERROR(VLOOKUP(Table7[[#This Row],[APPL_ID]],IO_Pre_14[APP_ID],1,FALSE)),"","Y")</f>
        <v>Y</v>
      </c>
      <c r="C1023" s="58" t="str">
        <f>IF(ISERROR(VLOOKUP(Table7[[#This Row],[APPL_ID]],Sheet1!$C$2:$C$9,1,FALSE)),"","Y")</f>
        <v/>
      </c>
      <c r="D1023" s="58" t="str">
        <f>IF(COUNTA(#REF!)&gt;0,"","Y")</f>
        <v/>
      </c>
      <c r="E1023" t="e">
        <v>#N/A</v>
      </c>
      <c r="F1023" t="e">
        <v>#N/A</v>
      </c>
      <c r="G1023" t="s">
        <v>225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</row>
    <row r="1024" spans="1:19" x14ac:dyDescent="0.25">
      <c r="A1024" t="s">
        <v>927</v>
      </c>
      <c r="B1024" t="str">
        <f>IF(ISERROR(VLOOKUP(Table7[[#This Row],[APPL_ID]],IO_Pre_14[APP_ID],1,FALSE)),"","Y")</f>
        <v>Y</v>
      </c>
      <c r="C1024" s="58" t="str">
        <f>IF(ISERROR(VLOOKUP(Table7[[#This Row],[APPL_ID]],Sheet1!$C$2:$C$9,1,FALSE)),"","Y")</f>
        <v/>
      </c>
      <c r="D1024" s="58" t="str">
        <f>IF(COUNTA(#REF!)&gt;0,"","Y")</f>
        <v/>
      </c>
      <c r="E1024" t="e">
        <v>#N/A</v>
      </c>
      <c r="F1024" t="e">
        <v>#N/A</v>
      </c>
      <c r="G1024" t="s">
        <v>889</v>
      </c>
      <c r="H1024">
        <v>0</v>
      </c>
      <c r="I1024">
        <v>0</v>
      </c>
      <c r="J1024">
        <v>0</v>
      </c>
      <c r="K1024">
        <v>16.016999999999999</v>
      </c>
      <c r="L1024">
        <v>69.435000000000002</v>
      </c>
      <c r="M1024">
        <v>165.37899999999999</v>
      </c>
      <c r="N1024">
        <v>100.235</v>
      </c>
      <c r="O1024">
        <v>0</v>
      </c>
      <c r="P1024">
        <v>0</v>
      </c>
      <c r="Q1024">
        <v>0</v>
      </c>
      <c r="R1024">
        <v>0</v>
      </c>
      <c r="S1024">
        <v>0</v>
      </c>
    </row>
    <row r="1025" spans="1:19" x14ac:dyDescent="0.25">
      <c r="A1025" t="s">
        <v>1264</v>
      </c>
      <c r="B1025" t="str">
        <f>IF(ISERROR(VLOOKUP(Table7[[#This Row],[APPL_ID]],IO_Pre_14[APP_ID],1,FALSE)),"","Y")</f>
        <v/>
      </c>
      <c r="C1025" s="58" t="str">
        <f>IF(ISERROR(VLOOKUP(Table7[[#This Row],[APPL_ID]],Sheet1!$C$2:$C$9,1,FALSE)),"","Y")</f>
        <v/>
      </c>
      <c r="D1025" s="58" t="str">
        <f>IF(COUNTA(#REF!)&gt;0,"","Y")</f>
        <v/>
      </c>
      <c r="E1025" t="e">
        <v>#N/A</v>
      </c>
      <c r="F1025" t="e">
        <v>#N/A</v>
      </c>
      <c r="G1025" t="s">
        <v>1217</v>
      </c>
    </row>
    <row r="1026" spans="1:19" x14ac:dyDescent="0.25">
      <c r="A1026" t="s">
        <v>796</v>
      </c>
      <c r="B1026" t="str">
        <f>IF(ISERROR(VLOOKUP(Table7[[#This Row],[APPL_ID]],IO_Pre_14[APP_ID],1,FALSE)),"","Y")</f>
        <v/>
      </c>
      <c r="C1026" s="58" t="str">
        <f>IF(ISERROR(VLOOKUP(Table7[[#This Row],[APPL_ID]],Sheet1!$C$2:$C$9,1,FALSE)),"","Y")</f>
        <v/>
      </c>
      <c r="D1026" s="58" t="str">
        <f>IF(COUNTA(#REF!)&gt;0,"","Y")</f>
        <v/>
      </c>
      <c r="E1026" t="s">
        <v>1537</v>
      </c>
      <c r="F1026" t="s">
        <v>1545</v>
      </c>
      <c r="G1026" t="s">
        <v>797</v>
      </c>
      <c r="H1026">
        <v>0</v>
      </c>
      <c r="I1026">
        <v>0</v>
      </c>
      <c r="J1026">
        <v>28295</v>
      </c>
      <c r="K1026">
        <v>34184</v>
      </c>
      <c r="L1026">
        <v>46302</v>
      </c>
      <c r="M1026">
        <v>28815</v>
      </c>
      <c r="N1026">
        <v>9160</v>
      </c>
      <c r="O1026">
        <v>1519</v>
      </c>
      <c r="P1026">
        <v>0</v>
      </c>
      <c r="Q1026">
        <v>0</v>
      </c>
      <c r="R1026">
        <v>0</v>
      </c>
      <c r="S1026">
        <v>0</v>
      </c>
    </row>
    <row r="1027" spans="1:19" x14ac:dyDescent="0.25">
      <c r="A1027" t="s">
        <v>1436</v>
      </c>
      <c r="B1027" t="str">
        <f>IF(ISERROR(VLOOKUP(Table7[[#This Row],[APPL_ID]],IO_Pre_14[APP_ID],1,FALSE)),"","Y")</f>
        <v/>
      </c>
      <c r="C1027" s="58" t="str">
        <f>IF(ISERROR(VLOOKUP(Table7[[#This Row],[APPL_ID]],Sheet1!$C$2:$C$9,1,FALSE)),"","Y")</f>
        <v/>
      </c>
      <c r="D1027" s="58" t="str">
        <f>IF(COUNTA(#REF!)&gt;0,"","Y")</f>
        <v/>
      </c>
      <c r="E1027" t="s">
        <v>1551</v>
      </c>
      <c r="F1027" t="s">
        <v>1532</v>
      </c>
      <c r="G1027" t="s">
        <v>1437</v>
      </c>
    </row>
    <row r="1028" spans="1:19" x14ac:dyDescent="0.25">
      <c r="A1028" t="s">
        <v>1366</v>
      </c>
      <c r="B1028" t="str">
        <f>IF(ISERROR(VLOOKUP(Table7[[#This Row],[APPL_ID]],IO_Pre_14[APP_ID],1,FALSE)),"","Y")</f>
        <v/>
      </c>
      <c r="C1028" s="58" t="str">
        <f>IF(ISERROR(VLOOKUP(Table7[[#This Row],[APPL_ID]],Sheet1!$C$2:$C$9,1,FALSE)),"","Y")</f>
        <v/>
      </c>
      <c r="D1028" s="58" t="str">
        <f>IF(COUNTA(#REF!)&gt;0,"","Y")</f>
        <v/>
      </c>
      <c r="E1028" t="s">
        <v>1537</v>
      </c>
      <c r="F1028" t="s">
        <v>1548</v>
      </c>
      <c r="G1028" t="s">
        <v>1367</v>
      </c>
    </row>
    <row r="1029" spans="1:19" x14ac:dyDescent="0.25">
      <c r="A1029" t="s">
        <v>852</v>
      </c>
      <c r="B1029" t="str">
        <f>IF(ISERROR(VLOOKUP(Table7[[#This Row],[APPL_ID]],IO_Pre_14[APP_ID],1,FALSE)),"","Y")</f>
        <v/>
      </c>
      <c r="C1029" s="58" t="str">
        <f>IF(ISERROR(VLOOKUP(Table7[[#This Row],[APPL_ID]],Sheet1!$C$2:$C$9,1,FALSE)),"","Y")</f>
        <v/>
      </c>
      <c r="D1029" s="58" t="str">
        <f>IF(COUNTA(#REF!)&gt;0,"","Y")</f>
        <v/>
      </c>
      <c r="E1029" t="s">
        <v>1531</v>
      </c>
      <c r="F1029" t="s">
        <v>1532</v>
      </c>
      <c r="G1029" t="s">
        <v>842</v>
      </c>
      <c r="H1029">
        <v>0</v>
      </c>
      <c r="I1029">
        <v>0</v>
      </c>
      <c r="J1029">
        <v>6.41</v>
      </c>
      <c r="K1029">
        <v>52.091999999999999</v>
      </c>
      <c r="L1029">
        <v>60.759</v>
      </c>
      <c r="M1029">
        <v>70.837999999999994</v>
      </c>
      <c r="N1029">
        <v>71.247</v>
      </c>
      <c r="O1029">
        <v>62.244</v>
      </c>
      <c r="P1029">
        <v>0</v>
      </c>
      <c r="Q1029">
        <v>0</v>
      </c>
      <c r="R1029">
        <v>0</v>
      </c>
      <c r="S1029">
        <v>0</v>
      </c>
    </row>
    <row r="1030" spans="1:19" x14ac:dyDescent="0.25">
      <c r="A1030" t="s">
        <v>1444</v>
      </c>
      <c r="B1030" t="str">
        <f>IF(ISERROR(VLOOKUP(Table7[[#This Row],[APPL_ID]],IO_Pre_14[APP_ID],1,FALSE)),"","Y")</f>
        <v/>
      </c>
      <c r="C1030" s="58" t="str">
        <f>IF(ISERROR(VLOOKUP(Table7[[#This Row],[APPL_ID]],Sheet1!$C$2:$C$9,1,FALSE)),"","Y")</f>
        <v/>
      </c>
      <c r="D1030" s="58" t="str">
        <f>IF(COUNTA(#REF!)&gt;0,"","Y")</f>
        <v/>
      </c>
      <c r="E1030" t="s">
        <v>1531</v>
      </c>
      <c r="F1030" t="s">
        <v>1533</v>
      </c>
      <c r="G1030" t="s">
        <v>573</v>
      </c>
      <c r="H1030">
        <v>0</v>
      </c>
      <c r="I1030">
        <v>0</v>
      </c>
      <c r="J1030">
        <v>0</v>
      </c>
      <c r="K1030">
        <v>15.5</v>
      </c>
      <c r="L1030">
        <v>15.5</v>
      </c>
      <c r="M1030">
        <v>16.850000000000001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</row>
    <row r="1031" spans="1:19" x14ac:dyDescent="0.25">
      <c r="A1031" t="s">
        <v>1469</v>
      </c>
      <c r="B1031" t="str">
        <f>IF(ISERROR(VLOOKUP(Table7[[#This Row],[APPL_ID]],IO_Pre_14[APP_ID],1,FALSE)),"","Y")</f>
        <v/>
      </c>
      <c r="C1031" s="58" t="str">
        <f>IF(ISERROR(VLOOKUP(Table7[[#This Row],[APPL_ID]],Sheet1!$C$2:$C$9,1,FALSE)),"","Y")</f>
        <v/>
      </c>
      <c r="D1031" s="58" t="str">
        <f>IF(COUNTA(#REF!)&gt;0,"","Y")</f>
        <v/>
      </c>
      <c r="E1031" t="s">
        <v>1531</v>
      </c>
      <c r="F1031" t="s">
        <v>1533</v>
      </c>
      <c r="G1031" t="s">
        <v>1239</v>
      </c>
      <c r="H1031">
        <v>0</v>
      </c>
      <c r="I1031">
        <v>0</v>
      </c>
      <c r="J1031">
        <v>0</v>
      </c>
      <c r="K1031">
        <v>26.9</v>
      </c>
      <c r="L1031">
        <v>71.3</v>
      </c>
      <c r="M1031">
        <v>96.16</v>
      </c>
      <c r="N1031">
        <v>175.92</v>
      </c>
      <c r="O1031">
        <v>156.41</v>
      </c>
      <c r="P1031">
        <v>0</v>
      </c>
      <c r="Q1031">
        <v>0</v>
      </c>
      <c r="R1031">
        <v>0</v>
      </c>
      <c r="S1031">
        <v>0</v>
      </c>
    </row>
    <row r="1032" spans="1:19" x14ac:dyDescent="0.25">
      <c r="A1032" t="s">
        <v>1451</v>
      </c>
      <c r="B1032" t="str">
        <f>IF(ISERROR(VLOOKUP(Table7[[#This Row],[APPL_ID]],IO_Pre_14[APP_ID],1,FALSE)),"","Y")</f>
        <v/>
      </c>
      <c r="C1032" s="58" t="str">
        <f>IF(ISERROR(VLOOKUP(Table7[[#This Row],[APPL_ID]],Sheet1!$C$2:$C$9,1,FALSE)),"","Y")</f>
        <v/>
      </c>
      <c r="D1032" s="58" t="str">
        <f>IF(COUNTA(#REF!)&gt;0,"","Y")</f>
        <v/>
      </c>
      <c r="E1032" t="s">
        <v>1531</v>
      </c>
      <c r="F1032" t="s">
        <v>1532</v>
      </c>
      <c r="G1032" t="s">
        <v>1452</v>
      </c>
      <c r="H1032">
        <v>0</v>
      </c>
      <c r="I1032">
        <v>0</v>
      </c>
      <c r="J1032">
        <v>33.159999999999997</v>
      </c>
      <c r="K1032">
        <v>43.7</v>
      </c>
      <c r="L1032">
        <v>100.68</v>
      </c>
      <c r="M1032">
        <v>203.9</v>
      </c>
      <c r="N1032">
        <v>199.62</v>
      </c>
      <c r="O1032">
        <v>0</v>
      </c>
      <c r="P1032">
        <v>0</v>
      </c>
      <c r="Q1032">
        <v>0</v>
      </c>
      <c r="R1032">
        <v>0</v>
      </c>
      <c r="S1032">
        <v>0</v>
      </c>
    </row>
    <row r="1033" spans="1:19" x14ac:dyDescent="0.25">
      <c r="A1033" t="s">
        <v>1453</v>
      </c>
      <c r="B1033" t="str">
        <f>IF(ISERROR(VLOOKUP(Table7[[#This Row],[APPL_ID]],IO_Pre_14[APP_ID],1,FALSE)),"","Y")</f>
        <v/>
      </c>
      <c r="C1033" s="58" t="str">
        <f>IF(ISERROR(VLOOKUP(Table7[[#This Row],[APPL_ID]],Sheet1!$C$2:$C$9,1,FALSE)),"","Y")</f>
        <v/>
      </c>
      <c r="D1033" s="58" t="str">
        <f>IF(COUNTA(#REF!)&gt;0,"","Y")</f>
        <v/>
      </c>
      <c r="E1033" t="s">
        <v>1531</v>
      </c>
      <c r="F1033" t="s">
        <v>1532</v>
      </c>
      <c r="G1033" t="s">
        <v>1454</v>
      </c>
    </row>
    <row r="1034" spans="1:19" x14ac:dyDescent="0.25">
      <c r="A1034" t="s">
        <v>1455</v>
      </c>
      <c r="B1034" t="str">
        <f>IF(ISERROR(VLOOKUP(Table7[[#This Row],[APPL_ID]],IO_Pre_14[APP_ID],1,FALSE)),"","Y")</f>
        <v/>
      </c>
      <c r="C1034" s="58" t="str">
        <f>IF(ISERROR(VLOOKUP(Table7[[#This Row],[APPL_ID]],Sheet1!$C$2:$C$9,1,FALSE)),"","Y")</f>
        <v/>
      </c>
      <c r="D1034" s="58" t="str">
        <f>IF(COUNTA(#REF!)&gt;0,"","Y")</f>
        <v/>
      </c>
      <c r="E1034" t="s">
        <v>1531</v>
      </c>
      <c r="F1034" t="s">
        <v>1533</v>
      </c>
      <c r="G1034" t="s">
        <v>1456</v>
      </c>
      <c r="H1034">
        <v>0</v>
      </c>
      <c r="I1034">
        <v>0</v>
      </c>
      <c r="J1034">
        <v>125.92700000000001</v>
      </c>
      <c r="K1034">
        <v>222.43</v>
      </c>
      <c r="L1034">
        <v>265.92</v>
      </c>
      <c r="M1034">
        <v>334.3</v>
      </c>
      <c r="N1034">
        <v>328.37</v>
      </c>
      <c r="O1034">
        <v>0</v>
      </c>
      <c r="P1034">
        <v>0</v>
      </c>
      <c r="Q1034">
        <v>0</v>
      </c>
      <c r="R1034">
        <v>0</v>
      </c>
      <c r="S1034">
        <v>0</v>
      </c>
    </row>
    <row r="1035" spans="1:19" x14ac:dyDescent="0.25">
      <c r="A1035" t="s">
        <v>1449</v>
      </c>
      <c r="B1035" t="str">
        <f>IF(ISERROR(VLOOKUP(Table7[[#This Row],[APPL_ID]],IO_Pre_14[APP_ID],1,FALSE)),"","Y")</f>
        <v/>
      </c>
      <c r="C1035" s="58" t="str">
        <f>IF(ISERROR(VLOOKUP(Table7[[#This Row],[APPL_ID]],Sheet1!$C$2:$C$9,1,FALSE)),"","Y")</f>
        <v/>
      </c>
      <c r="D1035" s="58" t="str">
        <f>IF(COUNTA(#REF!)&gt;0,"","Y")</f>
        <v/>
      </c>
      <c r="E1035" t="s">
        <v>1531</v>
      </c>
      <c r="F1035" t="s">
        <v>1532</v>
      </c>
      <c r="G1035" t="s">
        <v>1450</v>
      </c>
      <c r="H1035">
        <v>0</v>
      </c>
      <c r="I1035">
        <v>0</v>
      </c>
      <c r="J1035">
        <v>0</v>
      </c>
      <c r="K1035">
        <v>41.76</v>
      </c>
      <c r="L1035">
        <v>46.84</v>
      </c>
      <c r="M1035">
        <v>38.659999999999997</v>
      </c>
      <c r="N1035">
        <v>99.79</v>
      </c>
      <c r="O1035">
        <v>0</v>
      </c>
      <c r="P1035">
        <v>0</v>
      </c>
      <c r="Q1035">
        <v>0</v>
      </c>
      <c r="R1035">
        <v>0</v>
      </c>
      <c r="S1035">
        <v>0</v>
      </c>
    </row>
    <row r="1036" spans="1:19" x14ac:dyDescent="0.25">
      <c r="A1036">
        <f>SUBTOTAL(103,Table7[APPL_ID])</f>
        <v>1034</v>
      </c>
      <c r="H1036">
        <f>SUBTOTAL(109,Table7[JAN])</f>
        <v>85028.838000000032</v>
      </c>
      <c r="I1036">
        <f>SUBTOTAL(109,Table7[FEB])</f>
        <v>232045.09400000001</v>
      </c>
      <c r="J1036" s="57">
        <f>SUBTOTAL(109,Table7[MAR])</f>
        <v>204280.86299999995</v>
      </c>
      <c r="K1036" s="57">
        <f>SUBTOTAL(109,Table7[APR])</f>
        <v>388900.65600000002</v>
      </c>
      <c r="L1036" s="57">
        <f>SUBTOTAL(109,Table7[MAY])</f>
        <v>731672.38700000022</v>
      </c>
      <c r="M1036" s="57">
        <f>SUBTOTAL(109,Table7[JUN])</f>
        <v>546975.902</v>
      </c>
      <c r="N1036" s="57">
        <f>SUBTOTAL(109,Table7[JUL])</f>
        <v>487925.71899999992</v>
      </c>
      <c r="O1036" s="57">
        <f>SUBTOTAL(109,Table7[AUG])</f>
        <v>276943.31599999999</v>
      </c>
      <c r="P1036">
        <f>SUBTOTAL(109,Table7[SEP])</f>
        <v>55</v>
      </c>
      <c r="Q1036">
        <f>SUBTOTAL(109,Table7[OCT])</f>
        <v>0</v>
      </c>
      <c r="R1036">
        <f>SUBTOTAL(109,Table7[NOV])</f>
        <v>71.19</v>
      </c>
      <c r="S1036">
        <f>SUBTOTAL(109,Table7[DEC])</f>
        <v>67.91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" sqref="C2:C9"/>
    </sheetView>
  </sheetViews>
  <sheetFormatPr defaultRowHeight="15" x14ac:dyDescent="0.25"/>
  <cols>
    <col min="1" max="1" width="11.5703125" bestFit="1" customWidth="1"/>
    <col min="3" max="3" width="10" bestFit="1" customWidth="1"/>
  </cols>
  <sheetData>
    <row r="1" spans="1:3" x14ac:dyDescent="0.25">
      <c r="A1" s="22" t="s">
        <v>1528</v>
      </c>
      <c r="B1" s="22" t="s">
        <v>1559</v>
      </c>
      <c r="C1" s="22" t="s">
        <v>1560</v>
      </c>
    </row>
    <row r="2" spans="1:3" x14ac:dyDescent="0.25">
      <c r="A2" t="s">
        <v>412</v>
      </c>
      <c r="B2" t="s">
        <v>569</v>
      </c>
      <c r="C2" t="s">
        <v>602</v>
      </c>
    </row>
    <row r="3" spans="1:3" x14ac:dyDescent="0.25">
      <c r="A3" t="s">
        <v>1443</v>
      </c>
      <c r="B3" t="s">
        <v>1347</v>
      </c>
      <c r="C3" t="s">
        <v>521</v>
      </c>
    </row>
    <row r="4" spans="1:3" x14ac:dyDescent="0.25">
      <c r="A4" t="s">
        <v>471</v>
      </c>
      <c r="B4" t="s">
        <v>576</v>
      </c>
      <c r="C4" t="s">
        <v>76</v>
      </c>
    </row>
    <row r="5" spans="1:3" x14ac:dyDescent="0.25">
      <c r="A5" t="s">
        <v>338</v>
      </c>
      <c r="B5" t="s">
        <v>460</v>
      </c>
      <c r="C5" t="s">
        <v>549</v>
      </c>
    </row>
    <row r="6" spans="1:3" x14ac:dyDescent="0.25">
      <c r="A6" t="s">
        <v>475</v>
      </c>
      <c r="B6" t="s">
        <v>512</v>
      </c>
      <c r="C6" t="s">
        <v>556</v>
      </c>
    </row>
    <row r="7" spans="1:3" x14ac:dyDescent="0.25">
      <c r="A7" t="s">
        <v>554</v>
      </c>
      <c r="B7" t="s">
        <v>385</v>
      </c>
      <c r="C7" t="s">
        <v>778</v>
      </c>
    </row>
    <row r="8" spans="1:3" x14ac:dyDescent="0.25">
      <c r="B8" t="s">
        <v>400</v>
      </c>
      <c r="C8" t="s">
        <v>1472</v>
      </c>
    </row>
    <row r="9" spans="1:3" x14ac:dyDescent="0.25">
      <c r="B9" t="s">
        <v>406</v>
      </c>
      <c r="C9" t="s">
        <v>753</v>
      </c>
    </row>
    <row r="10" spans="1:3" x14ac:dyDescent="0.25">
      <c r="B10" t="s">
        <v>371</v>
      </c>
    </row>
    <row r="11" spans="1:3" x14ac:dyDescent="0.25">
      <c r="B11" t="s">
        <v>561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3"/>
  <sheetViews>
    <sheetView topLeftCell="A22" workbookViewId="0">
      <selection activeCell="A2" sqref="A2"/>
    </sheetView>
  </sheetViews>
  <sheetFormatPr defaultRowHeight="15" x14ac:dyDescent="0.25"/>
  <sheetData>
    <row r="1" spans="1:2" x14ac:dyDescent="0.25">
      <c r="A1" t="s">
        <v>1561</v>
      </c>
      <c r="B1" t="s">
        <v>1562</v>
      </c>
    </row>
    <row r="2" spans="1:2" x14ac:dyDescent="0.25">
      <c r="A2" t="s">
        <v>128</v>
      </c>
      <c r="B2" t="s">
        <v>128</v>
      </c>
    </row>
    <row r="3" spans="1:2" x14ac:dyDescent="0.25">
      <c r="A3" t="s">
        <v>661</v>
      </c>
      <c r="B3" t="s">
        <v>661</v>
      </c>
    </row>
    <row r="4" spans="1:2" x14ac:dyDescent="0.25">
      <c r="A4" t="s">
        <v>93</v>
      </c>
      <c r="B4" t="s">
        <v>93</v>
      </c>
    </row>
    <row r="5" spans="1:2" x14ac:dyDescent="0.25">
      <c r="A5" t="s">
        <v>489</v>
      </c>
      <c r="B5" t="s">
        <v>489</v>
      </c>
    </row>
    <row r="6" spans="1:2" x14ac:dyDescent="0.25">
      <c r="A6" t="s">
        <v>677</v>
      </c>
      <c r="B6" t="s">
        <v>677</v>
      </c>
    </row>
    <row r="7" spans="1:2" x14ac:dyDescent="0.25">
      <c r="A7" t="s">
        <v>1060</v>
      </c>
      <c r="B7" t="s">
        <v>1060</v>
      </c>
    </row>
    <row r="8" spans="1:2" x14ac:dyDescent="0.25">
      <c r="A8" t="s">
        <v>736</v>
      </c>
      <c r="B8" t="s">
        <v>736</v>
      </c>
    </row>
    <row r="9" spans="1:2" x14ac:dyDescent="0.25">
      <c r="A9" t="s">
        <v>1348</v>
      </c>
      <c r="B9" t="s">
        <v>1348</v>
      </c>
    </row>
    <row r="10" spans="1:2" x14ac:dyDescent="0.25">
      <c r="A10" t="s">
        <v>813</v>
      </c>
      <c r="B10" t="s">
        <v>813</v>
      </c>
    </row>
    <row r="11" spans="1:2" x14ac:dyDescent="0.25">
      <c r="A11" t="s">
        <v>850</v>
      </c>
      <c r="B11" t="s">
        <v>850</v>
      </c>
    </row>
    <row r="12" spans="1:2" x14ac:dyDescent="0.25">
      <c r="A12" t="s">
        <v>864</v>
      </c>
      <c r="B12" t="s">
        <v>864</v>
      </c>
    </row>
    <row r="13" spans="1:2" x14ac:dyDescent="0.25">
      <c r="A13" t="s">
        <v>895</v>
      </c>
      <c r="B13" t="s">
        <v>895</v>
      </c>
    </row>
    <row r="14" spans="1:2" x14ac:dyDescent="0.25">
      <c r="A14" t="s">
        <v>1033</v>
      </c>
      <c r="B14" t="s">
        <v>1033</v>
      </c>
    </row>
    <row r="15" spans="1:2" x14ac:dyDescent="0.25">
      <c r="A15" t="s">
        <v>901</v>
      </c>
      <c r="B15" t="s">
        <v>901</v>
      </c>
    </row>
    <row r="16" spans="1:2" x14ac:dyDescent="0.25">
      <c r="A16" t="s">
        <v>905</v>
      </c>
      <c r="B16" t="s">
        <v>905</v>
      </c>
    </row>
    <row r="17" spans="1:2" x14ac:dyDescent="0.25">
      <c r="A17" t="s">
        <v>913</v>
      </c>
      <c r="B17" t="s">
        <v>913</v>
      </c>
    </row>
    <row r="18" spans="1:2" x14ac:dyDescent="0.25">
      <c r="A18" t="s">
        <v>915</v>
      </c>
      <c r="B18" t="s">
        <v>915</v>
      </c>
    </row>
    <row r="19" spans="1:2" x14ac:dyDescent="0.25">
      <c r="A19" t="s">
        <v>1015</v>
      </c>
      <c r="B19" t="s">
        <v>1015</v>
      </c>
    </row>
    <row r="20" spans="1:2" x14ac:dyDescent="0.25">
      <c r="A20" t="s">
        <v>860</v>
      </c>
      <c r="B20" t="s">
        <v>860</v>
      </c>
    </row>
    <row r="21" spans="1:2" x14ac:dyDescent="0.25">
      <c r="A21" t="s">
        <v>1341</v>
      </c>
      <c r="B21" t="s">
        <v>1341</v>
      </c>
    </row>
    <row r="22" spans="1:2" x14ac:dyDescent="0.25">
      <c r="A22" t="s">
        <v>18</v>
      </c>
      <c r="B22" t="s">
        <v>18</v>
      </c>
    </row>
    <row r="23" spans="1:2" x14ac:dyDescent="0.25">
      <c r="A23" t="s">
        <v>727</v>
      </c>
      <c r="B23" t="s">
        <v>727</v>
      </c>
    </row>
    <row r="24" spans="1:2" x14ac:dyDescent="0.25">
      <c r="A24" t="s">
        <v>732</v>
      </c>
      <c r="B24" t="s">
        <v>732</v>
      </c>
    </row>
    <row r="25" spans="1:2" x14ac:dyDescent="0.25">
      <c r="A25" t="s">
        <v>1093</v>
      </c>
      <c r="B25" t="s">
        <v>1093</v>
      </c>
    </row>
    <row r="26" spans="1:2" x14ac:dyDescent="0.25">
      <c r="A26" t="s">
        <v>1040</v>
      </c>
      <c r="B26" t="s">
        <v>1040</v>
      </c>
    </row>
    <row r="27" spans="1:2" x14ac:dyDescent="0.25">
      <c r="A27" t="s">
        <v>762</v>
      </c>
      <c r="B27" t="s">
        <v>762</v>
      </c>
    </row>
    <row r="28" spans="1:2" x14ac:dyDescent="0.25">
      <c r="A28" t="s">
        <v>336</v>
      </c>
      <c r="B28" t="s">
        <v>336</v>
      </c>
    </row>
    <row r="29" spans="1:2" x14ac:dyDescent="0.25">
      <c r="A29" t="s">
        <v>1197</v>
      </c>
      <c r="B29" t="s">
        <v>1197</v>
      </c>
    </row>
    <row r="30" spans="1:2" x14ac:dyDescent="0.25">
      <c r="A30" t="s">
        <v>888</v>
      </c>
      <c r="B30" t="s">
        <v>888</v>
      </c>
    </row>
    <row r="31" spans="1:2" x14ac:dyDescent="0.25">
      <c r="A31" t="s">
        <v>283</v>
      </c>
      <c r="B31" t="s">
        <v>283</v>
      </c>
    </row>
    <row r="32" spans="1:2" x14ac:dyDescent="0.25">
      <c r="A32" t="s">
        <v>1300</v>
      </c>
      <c r="B32" t="s">
        <v>1300</v>
      </c>
    </row>
    <row r="33" spans="1:2" x14ac:dyDescent="0.25">
      <c r="A33" t="s">
        <v>1299</v>
      </c>
      <c r="B33" t="s">
        <v>1299</v>
      </c>
    </row>
    <row r="34" spans="1:2" x14ac:dyDescent="0.25">
      <c r="A34" t="s">
        <v>764</v>
      </c>
      <c r="B34" t="s">
        <v>764</v>
      </c>
    </row>
    <row r="35" spans="1:2" x14ac:dyDescent="0.25">
      <c r="A35" t="s">
        <v>1134</v>
      </c>
      <c r="B35" t="s">
        <v>1134</v>
      </c>
    </row>
    <row r="36" spans="1:2" x14ac:dyDescent="0.25">
      <c r="A36" t="s">
        <v>1187</v>
      </c>
      <c r="B36" t="s">
        <v>1187</v>
      </c>
    </row>
    <row r="37" spans="1:2" x14ac:dyDescent="0.25">
      <c r="A37" t="s">
        <v>1069</v>
      </c>
      <c r="B37" t="s">
        <v>1069</v>
      </c>
    </row>
    <row r="38" spans="1:2" x14ac:dyDescent="0.25">
      <c r="A38" t="s">
        <v>425</v>
      </c>
      <c r="B38" t="s">
        <v>425</v>
      </c>
    </row>
    <row r="39" spans="1:2" x14ac:dyDescent="0.25">
      <c r="A39" t="s">
        <v>532</v>
      </c>
      <c r="B39" t="s">
        <v>532</v>
      </c>
    </row>
    <row r="40" spans="1:2" x14ac:dyDescent="0.25">
      <c r="A40" t="s">
        <v>59</v>
      </c>
      <c r="B40" t="s">
        <v>59</v>
      </c>
    </row>
    <row r="41" spans="1:2" x14ac:dyDescent="0.25">
      <c r="A41" t="s">
        <v>56</v>
      </c>
      <c r="B41" t="s">
        <v>56</v>
      </c>
    </row>
    <row r="42" spans="1:2" x14ac:dyDescent="0.25">
      <c r="A42" t="s">
        <v>586</v>
      </c>
      <c r="B42" t="s">
        <v>586</v>
      </c>
    </row>
    <row r="43" spans="1:2" x14ac:dyDescent="0.25">
      <c r="A43" t="s">
        <v>206</v>
      </c>
      <c r="B43" t="s">
        <v>206</v>
      </c>
    </row>
    <row r="44" spans="1:2" x14ac:dyDescent="0.25">
      <c r="A44" t="s">
        <v>211</v>
      </c>
      <c r="B44" t="s">
        <v>211</v>
      </c>
    </row>
    <row r="45" spans="1:2" x14ac:dyDescent="0.25">
      <c r="A45" t="s">
        <v>142</v>
      </c>
      <c r="B45" t="s">
        <v>142</v>
      </c>
    </row>
    <row r="46" spans="1:2" x14ac:dyDescent="0.25">
      <c r="A46" t="s">
        <v>172</v>
      </c>
      <c r="B46" t="s">
        <v>172</v>
      </c>
    </row>
    <row r="47" spans="1:2" x14ac:dyDescent="0.25">
      <c r="A47" t="s">
        <v>1128</v>
      </c>
      <c r="B47" t="s">
        <v>1128</v>
      </c>
    </row>
    <row r="48" spans="1:2" x14ac:dyDescent="0.25">
      <c r="A48" t="s">
        <v>213</v>
      </c>
      <c r="B48" t="s">
        <v>213</v>
      </c>
    </row>
    <row r="49" spans="1:3" x14ac:dyDescent="0.25">
      <c r="A49" t="s">
        <v>177</v>
      </c>
      <c r="B49" t="s">
        <v>177</v>
      </c>
      <c r="C49" t="s">
        <v>852</v>
      </c>
    </row>
    <row r="50" spans="1:3" x14ac:dyDescent="0.25">
      <c r="A50" t="s">
        <v>1138</v>
      </c>
      <c r="B50" t="s">
        <v>1138</v>
      </c>
    </row>
    <row r="51" spans="1:3" x14ac:dyDescent="0.25">
      <c r="A51" t="s">
        <v>552</v>
      </c>
      <c r="B51" t="s">
        <v>552</v>
      </c>
    </row>
    <row r="52" spans="1:3" x14ac:dyDescent="0.25">
      <c r="A52" t="s">
        <v>159</v>
      </c>
      <c r="B52" t="s">
        <v>159</v>
      </c>
    </row>
    <row r="53" spans="1:3" x14ac:dyDescent="0.25">
      <c r="A53" t="s">
        <v>793</v>
      </c>
      <c r="B53" t="s">
        <v>793</v>
      </c>
    </row>
    <row r="54" spans="1:3" x14ac:dyDescent="0.25">
      <c r="A54" t="s">
        <v>593</v>
      </c>
      <c r="B54" t="s">
        <v>593</v>
      </c>
    </row>
    <row r="55" spans="1:3" x14ac:dyDescent="0.25">
      <c r="A55" t="s">
        <v>161</v>
      </c>
      <c r="B55" t="s">
        <v>161</v>
      </c>
    </row>
    <row r="56" spans="1:3" x14ac:dyDescent="0.25">
      <c r="A56" t="s">
        <v>1094</v>
      </c>
      <c r="B56" t="s">
        <v>1094</v>
      </c>
    </row>
    <row r="57" spans="1:3" x14ac:dyDescent="0.25">
      <c r="A57" t="s">
        <v>1071</v>
      </c>
      <c r="B57" t="s">
        <v>1071</v>
      </c>
    </row>
    <row r="58" spans="1:3" x14ac:dyDescent="0.25">
      <c r="A58" t="s">
        <v>1103</v>
      </c>
      <c r="B58" t="s">
        <v>1103</v>
      </c>
    </row>
    <row r="59" spans="1:3" x14ac:dyDescent="0.25">
      <c r="A59" t="s">
        <v>1289</v>
      </c>
      <c r="B59" t="s">
        <v>1289</v>
      </c>
    </row>
    <row r="60" spans="1:3" x14ac:dyDescent="0.25">
      <c r="A60" t="s">
        <v>1435</v>
      </c>
      <c r="B60" t="s">
        <v>1435</v>
      </c>
    </row>
    <row r="61" spans="1:3" x14ac:dyDescent="0.25">
      <c r="A61" t="s">
        <v>550</v>
      </c>
      <c r="B61" t="s">
        <v>550</v>
      </c>
    </row>
    <row r="62" spans="1:3" x14ac:dyDescent="0.25">
      <c r="A62" t="s">
        <v>557</v>
      </c>
      <c r="B62" t="s">
        <v>557</v>
      </c>
    </row>
    <row r="63" spans="1:3" x14ac:dyDescent="0.25">
      <c r="A63" t="s">
        <v>570</v>
      </c>
      <c r="B63" t="s">
        <v>570</v>
      </c>
    </row>
    <row r="64" spans="1:3" x14ac:dyDescent="0.25">
      <c r="A64" t="s">
        <v>826</v>
      </c>
      <c r="B64" t="s">
        <v>826</v>
      </c>
    </row>
    <row r="65" spans="1:2" x14ac:dyDescent="0.25">
      <c r="A65" t="s">
        <v>296</v>
      </c>
      <c r="B65" t="s">
        <v>296</v>
      </c>
    </row>
    <row r="66" spans="1:2" x14ac:dyDescent="0.25">
      <c r="A66" t="s">
        <v>99</v>
      </c>
      <c r="B66" t="s">
        <v>99</v>
      </c>
    </row>
    <row r="67" spans="1:2" x14ac:dyDescent="0.25">
      <c r="A67" t="s">
        <v>201</v>
      </c>
      <c r="B67" t="s">
        <v>201</v>
      </c>
    </row>
    <row r="68" spans="1:2" x14ac:dyDescent="0.25">
      <c r="A68" t="s">
        <v>386</v>
      </c>
      <c r="B68" t="s">
        <v>386</v>
      </c>
    </row>
    <row r="69" spans="1:2" x14ac:dyDescent="0.25">
      <c r="A69" t="s">
        <v>394</v>
      </c>
      <c r="B69" t="s">
        <v>394</v>
      </c>
    </row>
    <row r="70" spans="1:2" x14ac:dyDescent="0.25">
      <c r="A70" t="s">
        <v>65</v>
      </c>
      <c r="B70" t="s">
        <v>65</v>
      </c>
    </row>
    <row r="71" spans="1:2" x14ac:dyDescent="0.25">
      <c r="A71" t="s">
        <v>187</v>
      </c>
      <c r="B71" t="s">
        <v>187</v>
      </c>
    </row>
    <row r="72" spans="1:2" x14ac:dyDescent="0.25">
      <c r="A72" t="s">
        <v>183</v>
      </c>
      <c r="B72" t="s">
        <v>183</v>
      </c>
    </row>
    <row r="73" spans="1:2" x14ac:dyDescent="0.25">
      <c r="A73" t="s">
        <v>481</v>
      </c>
      <c r="B73" t="s">
        <v>481</v>
      </c>
    </row>
    <row r="74" spans="1:2" x14ac:dyDescent="0.25">
      <c r="A74" t="s">
        <v>498</v>
      </c>
      <c r="B74" t="s">
        <v>498</v>
      </c>
    </row>
    <row r="75" spans="1:2" x14ac:dyDescent="0.25">
      <c r="A75" t="s">
        <v>506</v>
      </c>
      <c r="B75" t="s">
        <v>506</v>
      </c>
    </row>
    <row r="76" spans="1:2" x14ac:dyDescent="0.25">
      <c r="A76" t="s">
        <v>507</v>
      </c>
      <c r="B76" t="s">
        <v>507</v>
      </c>
    </row>
    <row r="77" spans="1:2" x14ac:dyDescent="0.25">
      <c r="A77" t="s">
        <v>278</v>
      </c>
      <c r="B77" t="s">
        <v>278</v>
      </c>
    </row>
    <row r="78" spans="1:2" x14ac:dyDescent="0.25">
      <c r="A78" t="s">
        <v>705</v>
      </c>
      <c r="B78" t="s">
        <v>705</v>
      </c>
    </row>
    <row r="79" spans="1:2" x14ac:dyDescent="0.25">
      <c r="A79" t="s">
        <v>1470</v>
      </c>
      <c r="B79" t="s">
        <v>1470</v>
      </c>
    </row>
    <row r="80" spans="1:2" x14ac:dyDescent="0.25">
      <c r="A80" t="s">
        <v>236</v>
      </c>
      <c r="B80" t="s">
        <v>236</v>
      </c>
    </row>
    <row r="81" spans="1:2" x14ac:dyDescent="0.25">
      <c r="A81" t="s">
        <v>234</v>
      </c>
      <c r="B81" t="s">
        <v>234</v>
      </c>
    </row>
    <row r="82" spans="1:2" x14ac:dyDescent="0.25">
      <c r="A82" t="s">
        <v>72</v>
      </c>
      <c r="B82" t="s">
        <v>72</v>
      </c>
    </row>
    <row r="83" spans="1:2" x14ac:dyDescent="0.25">
      <c r="A83" t="s">
        <v>84</v>
      </c>
      <c r="B83" t="s">
        <v>84</v>
      </c>
    </row>
    <row r="84" spans="1:2" x14ac:dyDescent="0.25">
      <c r="A84" t="s">
        <v>251</v>
      </c>
      <c r="B84" t="s">
        <v>251</v>
      </c>
    </row>
    <row r="85" spans="1:2" x14ac:dyDescent="0.25">
      <c r="A85" t="s">
        <v>1234</v>
      </c>
      <c r="B85" t="s">
        <v>1234</v>
      </c>
    </row>
    <row r="86" spans="1:2" x14ac:dyDescent="0.25">
      <c r="A86" t="s">
        <v>534</v>
      </c>
      <c r="B86" t="s">
        <v>534</v>
      </c>
    </row>
    <row r="87" spans="1:2" x14ac:dyDescent="0.25">
      <c r="A87" t="s">
        <v>730</v>
      </c>
      <c r="B87" t="s">
        <v>730</v>
      </c>
    </row>
    <row r="88" spans="1:2" x14ac:dyDescent="0.25">
      <c r="A88" t="s">
        <v>525</v>
      </c>
      <c r="B88" t="s">
        <v>525</v>
      </c>
    </row>
    <row r="89" spans="1:2" x14ac:dyDescent="0.25">
      <c r="A89" t="s">
        <v>588</v>
      </c>
      <c r="B89" t="s">
        <v>588</v>
      </c>
    </row>
    <row r="90" spans="1:2" x14ac:dyDescent="0.25">
      <c r="A90" t="s">
        <v>700</v>
      </c>
      <c r="B90" t="s">
        <v>700</v>
      </c>
    </row>
    <row r="91" spans="1:2" x14ac:dyDescent="0.25">
      <c r="A91" t="s">
        <v>782</v>
      </c>
      <c r="B91" t="s">
        <v>782</v>
      </c>
    </row>
    <row r="92" spans="1:2" x14ac:dyDescent="0.25">
      <c r="A92" t="s">
        <v>399</v>
      </c>
      <c r="B92" t="s">
        <v>399</v>
      </c>
    </row>
    <row r="93" spans="1:2" x14ac:dyDescent="0.25">
      <c r="A93" t="s">
        <v>157</v>
      </c>
      <c r="B93" t="s">
        <v>157</v>
      </c>
    </row>
    <row r="94" spans="1:2" x14ac:dyDescent="0.25">
      <c r="A94" t="s">
        <v>1112</v>
      </c>
      <c r="B94" t="s">
        <v>1112</v>
      </c>
    </row>
    <row r="95" spans="1:2" x14ac:dyDescent="0.25">
      <c r="A95" t="s">
        <v>131</v>
      </c>
      <c r="B95" t="s">
        <v>131</v>
      </c>
    </row>
    <row r="96" spans="1:2" x14ac:dyDescent="0.25">
      <c r="A96" t="s">
        <v>789</v>
      </c>
      <c r="B96" t="s">
        <v>789</v>
      </c>
    </row>
    <row r="97" spans="1:2" x14ac:dyDescent="0.25">
      <c r="A97" t="s">
        <v>809</v>
      </c>
      <c r="B97" t="s">
        <v>809</v>
      </c>
    </row>
    <row r="98" spans="1:2" x14ac:dyDescent="0.25">
      <c r="A98" t="s">
        <v>1387</v>
      </c>
      <c r="B98" t="s">
        <v>1387</v>
      </c>
    </row>
    <row r="99" spans="1:2" x14ac:dyDescent="0.25">
      <c r="A99" t="s">
        <v>894</v>
      </c>
      <c r="B99" t="s">
        <v>894</v>
      </c>
    </row>
    <row r="100" spans="1:2" x14ac:dyDescent="0.25">
      <c r="A100" t="s">
        <v>917</v>
      </c>
      <c r="B100" t="s">
        <v>917</v>
      </c>
    </row>
    <row r="101" spans="1:2" x14ac:dyDescent="0.25">
      <c r="A101" t="s">
        <v>846</v>
      </c>
      <c r="B101" t="s">
        <v>846</v>
      </c>
    </row>
    <row r="102" spans="1:2" x14ac:dyDescent="0.25">
      <c r="A102" t="s">
        <v>924</v>
      </c>
      <c r="B102" t="s">
        <v>924</v>
      </c>
    </row>
    <row r="103" spans="1:2" x14ac:dyDescent="0.25">
      <c r="A103" t="s">
        <v>931</v>
      </c>
      <c r="B103" t="s">
        <v>931</v>
      </c>
    </row>
    <row r="104" spans="1:2" x14ac:dyDescent="0.25">
      <c r="A104" t="s">
        <v>1119</v>
      </c>
      <c r="B104" t="s">
        <v>1119</v>
      </c>
    </row>
    <row r="105" spans="1:2" x14ac:dyDescent="0.25">
      <c r="A105" t="s">
        <v>444</v>
      </c>
      <c r="B105" t="s">
        <v>444</v>
      </c>
    </row>
    <row r="106" spans="1:2" x14ac:dyDescent="0.25">
      <c r="A106" t="s">
        <v>449</v>
      </c>
      <c r="B106" t="s">
        <v>449</v>
      </c>
    </row>
    <row r="107" spans="1:2" x14ac:dyDescent="0.25">
      <c r="A107" t="s">
        <v>1043</v>
      </c>
      <c r="B107" t="s">
        <v>1043</v>
      </c>
    </row>
    <row r="108" spans="1:2" x14ac:dyDescent="0.25">
      <c r="A108" t="s">
        <v>995</v>
      </c>
      <c r="B108" t="s">
        <v>995</v>
      </c>
    </row>
    <row r="109" spans="1:2" x14ac:dyDescent="0.25">
      <c r="A109" t="s">
        <v>1046</v>
      </c>
      <c r="B109" t="s">
        <v>1046</v>
      </c>
    </row>
    <row r="110" spans="1:2" x14ac:dyDescent="0.25">
      <c r="A110" t="s">
        <v>1055</v>
      </c>
      <c r="B110" t="s">
        <v>1055</v>
      </c>
    </row>
    <row r="111" spans="1:2" x14ac:dyDescent="0.25">
      <c r="A111" t="s">
        <v>1064</v>
      </c>
      <c r="B111" t="s">
        <v>1064</v>
      </c>
    </row>
    <row r="112" spans="1:2" x14ac:dyDescent="0.25">
      <c r="A112" t="s">
        <v>1140</v>
      </c>
      <c r="B112" t="s">
        <v>1140</v>
      </c>
    </row>
    <row r="113" spans="1:2" x14ac:dyDescent="0.25">
      <c r="A113" t="s">
        <v>1019</v>
      </c>
      <c r="B113" t="s">
        <v>1019</v>
      </c>
    </row>
    <row r="114" spans="1:2" x14ac:dyDescent="0.25">
      <c r="A114" t="s">
        <v>1084</v>
      </c>
      <c r="B114" t="s">
        <v>1084</v>
      </c>
    </row>
    <row r="115" spans="1:2" x14ac:dyDescent="0.25">
      <c r="A115" t="s">
        <v>1399</v>
      </c>
      <c r="B115" t="s">
        <v>1399</v>
      </c>
    </row>
    <row r="116" spans="1:2" x14ac:dyDescent="0.25">
      <c r="A116" t="s">
        <v>1007</v>
      </c>
      <c r="B116" t="s">
        <v>1007</v>
      </c>
    </row>
    <row r="117" spans="1:2" x14ac:dyDescent="0.25">
      <c r="A117" t="s">
        <v>1089</v>
      </c>
      <c r="B117" t="s">
        <v>1089</v>
      </c>
    </row>
    <row r="118" spans="1:2" x14ac:dyDescent="0.25">
      <c r="A118" t="s">
        <v>1100</v>
      </c>
      <c r="B118" t="s">
        <v>1100</v>
      </c>
    </row>
    <row r="119" spans="1:2" x14ac:dyDescent="0.25">
      <c r="A119" t="s">
        <v>1104</v>
      </c>
      <c r="B119" t="s">
        <v>1104</v>
      </c>
    </row>
    <row r="120" spans="1:2" x14ac:dyDescent="0.25">
      <c r="A120" t="s">
        <v>1025</v>
      </c>
      <c r="B120" t="s">
        <v>1025</v>
      </c>
    </row>
    <row r="121" spans="1:2" x14ac:dyDescent="0.25">
      <c r="A121" t="s">
        <v>1110</v>
      </c>
      <c r="B121" t="s">
        <v>1110</v>
      </c>
    </row>
    <row r="122" spans="1:2" x14ac:dyDescent="0.25">
      <c r="A122" t="s">
        <v>1039</v>
      </c>
      <c r="B122" t="s">
        <v>1039</v>
      </c>
    </row>
    <row r="123" spans="1:2" x14ac:dyDescent="0.25">
      <c r="A123" t="s">
        <v>1045</v>
      </c>
      <c r="B123" t="s">
        <v>1045</v>
      </c>
    </row>
    <row r="124" spans="1:2" x14ac:dyDescent="0.25">
      <c r="A124" t="s">
        <v>940</v>
      </c>
      <c r="B124" t="s">
        <v>940</v>
      </c>
    </row>
    <row r="125" spans="1:2" x14ac:dyDescent="0.25">
      <c r="A125" t="s">
        <v>1250</v>
      </c>
      <c r="B125" t="s">
        <v>1250</v>
      </c>
    </row>
    <row r="126" spans="1:2" x14ac:dyDescent="0.25">
      <c r="A126" t="s">
        <v>1164</v>
      </c>
      <c r="B126" t="s">
        <v>1164</v>
      </c>
    </row>
    <row r="127" spans="1:2" x14ac:dyDescent="0.25">
      <c r="A127" t="s">
        <v>1168</v>
      </c>
      <c r="B127" t="s">
        <v>1168</v>
      </c>
    </row>
    <row r="128" spans="1:2" x14ac:dyDescent="0.25">
      <c r="A128" t="s">
        <v>313</v>
      </c>
      <c r="B128" t="s">
        <v>313</v>
      </c>
    </row>
    <row r="129" spans="1:2" x14ac:dyDescent="0.25">
      <c r="A129" t="s">
        <v>682</v>
      </c>
      <c r="B129" t="s">
        <v>682</v>
      </c>
    </row>
    <row r="130" spans="1:2" x14ac:dyDescent="0.25">
      <c r="A130" t="s">
        <v>334</v>
      </c>
      <c r="B130" t="s">
        <v>334</v>
      </c>
    </row>
    <row r="131" spans="1:2" x14ac:dyDescent="0.25">
      <c r="A131" t="s">
        <v>1410</v>
      </c>
      <c r="B131" t="s">
        <v>1410</v>
      </c>
    </row>
    <row r="132" spans="1:2" x14ac:dyDescent="0.25">
      <c r="A132" t="s">
        <v>421</v>
      </c>
      <c r="B132" t="s">
        <v>421</v>
      </c>
    </row>
    <row r="133" spans="1:2" x14ac:dyDescent="0.25">
      <c r="A133" t="s">
        <v>154</v>
      </c>
      <c r="B133" t="s">
        <v>154</v>
      </c>
    </row>
    <row r="134" spans="1:2" x14ac:dyDescent="0.25">
      <c r="A134" t="s">
        <v>163</v>
      </c>
      <c r="B134" t="s">
        <v>163</v>
      </c>
    </row>
    <row r="135" spans="1:2" x14ac:dyDescent="0.25">
      <c r="A135" t="s">
        <v>204</v>
      </c>
      <c r="B135" t="s">
        <v>204</v>
      </c>
    </row>
    <row r="136" spans="1:2" x14ac:dyDescent="0.25">
      <c r="A136" t="s">
        <v>919</v>
      </c>
      <c r="B136" t="s">
        <v>919</v>
      </c>
    </row>
    <row r="137" spans="1:2" x14ac:dyDescent="0.25">
      <c r="A137" t="s">
        <v>1037</v>
      </c>
      <c r="B137" t="s">
        <v>1037</v>
      </c>
    </row>
    <row r="138" spans="1:2" x14ac:dyDescent="0.25">
      <c r="A138" t="s">
        <v>684</v>
      </c>
      <c r="B138" t="s">
        <v>684</v>
      </c>
    </row>
    <row r="139" spans="1:2" x14ac:dyDescent="0.25">
      <c r="A139" t="s">
        <v>79</v>
      </c>
      <c r="B139" t="s">
        <v>79</v>
      </c>
    </row>
    <row r="140" spans="1:2" x14ac:dyDescent="0.25">
      <c r="A140" t="s">
        <v>577</v>
      </c>
      <c r="B140" t="s">
        <v>577</v>
      </c>
    </row>
    <row r="141" spans="1:2" x14ac:dyDescent="0.25">
      <c r="A141" t="s">
        <v>484</v>
      </c>
      <c r="B141" t="s">
        <v>484</v>
      </c>
    </row>
    <row r="142" spans="1:2" x14ac:dyDescent="0.25">
      <c r="A142" t="s">
        <v>922</v>
      </c>
      <c r="B142" t="s">
        <v>922</v>
      </c>
    </row>
    <row r="143" spans="1:2" x14ac:dyDescent="0.25">
      <c r="A143" t="s">
        <v>657</v>
      </c>
      <c r="B143" t="s">
        <v>657</v>
      </c>
    </row>
    <row r="144" spans="1:2" x14ac:dyDescent="0.25">
      <c r="A144" t="s">
        <v>113</v>
      </c>
      <c r="B144" t="s">
        <v>113</v>
      </c>
    </row>
    <row r="145" spans="1:2" x14ac:dyDescent="0.25">
      <c r="A145" t="s">
        <v>469</v>
      </c>
      <c r="B145" t="s">
        <v>44</v>
      </c>
    </row>
    <row r="146" spans="1:2" x14ac:dyDescent="0.25">
      <c r="A146" t="s">
        <v>44</v>
      </c>
      <c r="B146" t="s">
        <v>43</v>
      </c>
    </row>
    <row r="147" spans="1:2" x14ac:dyDescent="0.25">
      <c r="A147" t="s">
        <v>43</v>
      </c>
      <c r="B147" t="s">
        <v>309</v>
      </c>
    </row>
    <row r="148" spans="1:2" x14ac:dyDescent="0.25">
      <c r="A148" t="s">
        <v>309</v>
      </c>
      <c r="B148" t="s">
        <v>42</v>
      </c>
    </row>
    <row r="149" spans="1:2" x14ac:dyDescent="0.25">
      <c r="A149" t="s">
        <v>42</v>
      </c>
      <c r="B149" t="s">
        <v>478</v>
      </c>
    </row>
    <row r="150" spans="1:2" x14ac:dyDescent="0.25">
      <c r="A150" t="s">
        <v>478</v>
      </c>
      <c r="B150" t="s">
        <v>41</v>
      </c>
    </row>
    <row r="151" spans="1:2" x14ac:dyDescent="0.25">
      <c r="A151" t="s">
        <v>41</v>
      </c>
      <c r="B151" t="s">
        <v>39</v>
      </c>
    </row>
    <row r="152" spans="1:2" x14ac:dyDescent="0.25">
      <c r="A152" t="s">
        <v>39</v>
      </c>
      <c r="B152" t="s">
        <v>1444</v>
      </c>
    </row>
    <row r="153" spans="1:2" x14ac:dyDescent="0.25">
      <c r="A153" t="s">
        <v>1115</v>
      </c>
      <c r="B153" t="s">
        <v>1115</v>
      </c>
    </row>
    <row r="154" spans="1:2" x14ac:dyDescent="0.25">
      <c r="A154" t="s">
        <v>1082</v>
      </c>
      <c r="B154" t="s">
        <v>1082</v>
      </c>
    </row>
    <row r="155" spans="1:2" x14ac:dyDescent="0.25">
      <c r="A155" t="s">
        <v>1121</v>
      </c>
      <c r="B155" t="s">
        <v>1121</v>
      </c>
    </row>
    <row r="156" spans="1:2" x14ac:dyDescent="0.25">
      <c r="A156" t="s">
        <v>1371</v>
      </c>
      <c r="B156" t="s">
        <v>1371</v>
      </c>
    </row>
    <row r="157" spans="1:2" x14ac:dyDescent="0.25">
      <c r="A157" t="s">
        <v>1122</v>
      </c>
      <c r="B157" t="s">
        <v>1122</v>
      </c>
    </row>
    <row r="158" spans="1:2" x14ac:dyDescent="0.25">
      <c r="A158" t="s">
        <v>1369</v>
      </c>
      <c r="B158" t="s">
        <v>1369</v>
      </c>
    </row>
    <row r="159" spans="1:2" x14ac:dyDescent="0.25">
      <c r="A159" t="s">
        <v>87</v>
      </c>
      <c r="B159" t="s">
        <v>87</v>
      </c>
    </row>
    <row r="160" spans="1:2" x14ac:dyDescent="0.25">
      <c r="A160" t="s">
        <v>81</v>
      </c>
      <c r="B160" t="s">
        <v>81</v>
      </c>
    </row>
    <row r="161" spans="1:2" x14ac:dyDescent="0.25">
      <c r="A161" t="s">
        <v>58</v>
      </c>
      <c r="B161" t="s">
        <v>58</v>
      </c>
    </row>
    <row r="162" spans="1:2" x14ac:dyDescent="0.25">
      <c r="A162" t="s">
        <v>83</v>
      </c>
      <c r="B162" t="s">
        <v>83</v>
      </c>
    </row>
    <row r="163" spans="1:2" x14ac:dyDescent="0.25">
      <c r="A163" t="s">
        <v>1254</v>
      </c>
      <c r="B163" t="s">
        <v>1254</v>
      </c>
    </row>
    <row r="164" spans="1:2" x14ac:dyDescent="0.25">
      <c r="A164" t="s">
        <v>1388</v>
      </c>
      <c r="B164" t="s">
        <v>1388</v>
      </c>
    </row>
    <row r="165" spans="1:2" x14ac:dyDescent="0.25">
      <c r="A165" t="s">
        <v>92</v>
      </c>
      <c r="B165" t="s">
        <v>92</v>
      </c>
    </row>
    <row r="166" spans="1:2" x14ac:dyDescent="0.25">
      <c r="A166" t="s">
        <v>686</v>
      </c>
      <c r="B166" t="s">
        <v>686</v>
      </c>
    </row>
    <row r="167" spans="1:2" x14ac:dyDescent="0.25">
      <c r="A167" t="s">
        <v>941</v>
      </c>
      <c r="B167" t="s">
        <v>941</v>
      </c>
    </row>
    <row r="168" spans="1:2" x14ac:dyDescent="0.25">
      <c r="A168" t="s">
        <v>1257</v>
      </c>
      <c r="B168" t="s">
        <v>1257</v>
      </c>
    </row>
    <row r="169" spans="1:2" x14ac:dyDescent="0.25">
      <c r="A169" t="s">
        <v>1260</v>
      </c>
      <c r="B169" t="s">
        <v>1260</v>
      </c>
    </row>
    <row r="170" spans="1:2" x14ac:dyDescent="0.25">
      <c r="A170" t="s">
        <v>943</v>
      </c>
      <c r="B170" t="s">
        <v>943</v>
      </c>
    </row>
    <row r="171" spans="1:2" x14ac:dyDescent="0.25">
      <c r="A171" t="s">
        <v>816</v>
      </c>
      <c r="B171" t="s">
        <v>816</v>
      </c>
    </row>
    <row r="172" spans="1:2" x14ac:dyDescent="0.25">
      <c r="A172" t="s">
        <v>862</v>
      </c>
      <c r="B172" t="s">
        <v>862</v>
      </c>
    </row>
    <row r="173" spans="1:2" x14ac:dyDescent="0.25">
      <c r="A173" t="s">
        <v>738</v>
      </c>
      <c r="B173" t="s">
        <v>738</v>
      </c>
    </row>
    <row r="174" spans="1:2" x14ac:dyDescent="0.25">
      <c r="A174" t="s">
        <v>706</v>
      </c>
      <c r="B174" t="s">
        <v>706</v>
      </c>
    </row>
    <row r="175" spans="1:2" x14ac:dyDescent="0.25">
      <c r="A175" t="s">
        <v>733</v>
      </c>
      <c r="B175" t="s">
        <v>733</v>
      </c>
    </row>
    <row r="176" spans="1:2" x14ac:dyDescent="0.25">
      <c r="A176" t="s">
        <v>715</v>
      </c>
      <c r="B176" t="s">
        <v>715</v>
      </c>
    </row>
    <row r="177" spans="1:2" x14ac:dyDescent="0.25">
      <c r="A177" t="s">
        <v>743</v>
      </c>
      <c r="B177" t="s">
        <v>743</v>
      </c>
    </row>
    <row r="178" spans="1:2" x14ac:dyDescent="0.25">
      <c r="A178" t="s">
        <v>859</v>
      </c>
      <c r="B178" t="s">
        <v>859</v>
      </c>
    </row>
    <row r="179" spans="1:2" x14ac:dyDescent="0.25">
      <c r="A179" t="s">
        <v>822</v>
      </c>
      <c r="B179" t="s">
        <v>822</v>
      </c>
    </row>
    <row r="180" spans="1:2" x14ac:dyDescent="0.25">
      <c r="A180" t="s">
        <v>523</v>
      </c>
      <c r="B180" t="s">
        <v>523</v>
      </c>
    </row>
    <row r="181" spans="1:2" x14ac:dyDescent="0.25">
      <c r="A181" t="s">
        <v>851</v>
      </c>
      <c r="B181" t="s">
        <v>851</v>
      </c>
    </row>
    <row r="182" spans="1:2" x14ac:dyDescent="0.25">
      <c r="A182" t="s">
        <v>748</v>
      </c>
      <c r="B182" t="s">
        <v>748</v>
      </c>
    </row>
    <row r="183" spans="1:2" x14ac:dyDescent="0.25">
      <c r="A183" t="s">
        <v>838</v>
      </c>
      <c r="B183" t="s">
        <v>838</v>
      </c>
    </row>
    <row r="184" spans="1:2" x14ac:dyDescent="0.25">
      <c r="A184" t="s">
        <v>806</v>
      </c>
      <c r="B184" t="s">
        <v>806</v>
      </c>
    </row>
    <row r="185" spans="1:2" x14ac:dyDescent="0.25">
      <c r="A185" t="s">
        <v>969</v>
      </c>
      <c r="B185" t="s">
        <v>969</v>
      </c>
    </row>
    <row r="186" spans="1:2" x14ac:dyDescent="0.25">
      <c r="A186" t="s">
        <v>1209</v>
      </c>
      <c r="B186" t="s">
        <v>1209</v>
      </c>
    </row>
    <row r="187" spans="1:2" x14ac:dyDescent="0.25">
      <c r="A187" t="s">
        <v>1219</v>
      </c>
      <c r="B187" t="s">
        <v>1219</v>
      </c>
    </row>
    <row r="188" spans="1:2" x14ac:dyDescent="0.25">
      <c r="A188" t="s">
        <v>1095</v>
      </c>
      <c r="B188" t="s">
        <v>1095</v>
      </c>
    </row>
    <row r="189" spans="1:2" x14ac:dyDescent="0.25">
      <c r="A189" t="s">
        <v>307</v>
      </c>
      <c r="B189" t="s">
        <v>307</v>
      </c>
    </row>
    <row r="190" spans="1:2" x14ac:dyDescent="0.25">
      <c r="A190" t="s">
        <v>899</v>
      </c>
      <c r="B190" t="s">
        <v>899</v>
      </c>
    </row>
    <row r="191" spans="1:2" x14ac:dyDescent="0.25">
      <c r="A191" t="s">
        <v>1123</v>
      </c>
      <c r="B191" t="s">
        <v>1123</v>
      </c>
    </row>
    <row r="192" spans="1:2" x14ac:dyDescent="0.25">
      <c r="A192" t="s">
        <v>1146</v>
      </c>
      <c r="B192" t="s">
        <v>1146</v>
      </c>
    </row>
    <row r="193" spans="1:2" x14ac:dyDescent="0.25">
      <c r="A193" t="s">
        <v>1116</v>
      </c>
      <c r="B193" t="s">
        <v>1116</v>
      </c>
    </row>
    <row r="194" spans="1:2" x14ac:dyDescent="0.25">
      <c r="A194" t="s">
        <v>1169</v>
      </c>
      <c r="B194" t="s">
        <v>1169</v>
      </c>
    </row>
    <row r="195" spans="1:2" x14ac:dyDescent="0.25">
      <c r="A195" t="s">
        <v>1075</v>
      </c>
      <c r="B195" t="s">
        <v>1075</v>
      </c>
    </row>
    <row r="196" spans="1:2" x14ac:dyDescent="0.25">
      <c r="A196" t="s">
        <v>1150</v>
      </c>
      <c r="B196" t="s">
        <v>1150</v>
      </c>
    </row>
    <row r="197" spans="1:2" x14ac:dyDescent="0.25">
      <c r="A197" t="s">
        <v>1181</v>
      </c>
      <c r="B197" t="s">
        <v>1181</v>
      </c>
    </row>
    <row r="198" spans="1:2" x14ac:dyDescent="0.25">
      <c r="A198" t="s">
        <v>713</v>
      </c>
      <c r="B198" t="s">
        <v>713</v>
      </c>
    </row>
    <row r="199" spans="1:2" x14ac:dyDescent="0.25">
      <c r="A199" t="s">
        <v>948</v>
      </c>
      <c r="B199" t="s">
        <v>948</v>
      </c>
    </row>
    <row r="200" spans="1:2" x14ac:dyDescent="0.25">
      <c r="A200" t="s">
        <v>1056</v>
      </c>
      <c r="B200" t="s">
        <v>1056</v>
      </c>
    </row>
    <row r="201" spans="1:2" x14ac:dyDescent="0.25">
      <c r="A201" t="s">
        <v>1063</v>
      </c>
      <c r="B201" t="s">
        <v>1063</v>
      </c>
    </row>
    <row r="202" spans="1:2" x14ac:dyDescent="0.25">
      <c r="A202" t="s">
        <v>1125</v>
      </c>
      <c r="B202" t="s">
        <v>1125</v>
      </c>
    </row>
    <row r="203" spans="1:2" x14ac:dyDescent="0.25">
      <c r="A203" t="s">
        <v>932</v>
      </c>
      <c r="B203" t="s">
        <v>932</v>
      </c>
    </row>
    <row r="204" spans="1:2" x14ac:dyDescent="0.25">
      <c r="A204" t="s">
        <v>856</v>
      </c>
      <c r="B204" t="s">
        <v>856</v>
      </c>
    </row>
    <row r="205" spans="1:2" x14ac:dyDescent="0.25">
      <c r="A205" t="s">
        <v>1020</v>
      </c>
      <c r="B205" t="s">
        <v>1020</v>
      </c>
    </row>
    <row r="206" spans="1:2" x14ac:dyDescent="0.25">
      <c r="A206" t="s">
        <v>1030</v>
      </c>
      <c r="B206" t="s">
        <v>1030</v>
      </c>
    </row>
    <row r="207" spans="1:2" x14ac:dyDescent="0.25">
      <c r="A207" t="s">
        <v>1393</v>
      </c>
      <c r="B207" t="s">
        <v>1394</v>
      </c>
    </row>
    <row r="208" spans="1:2" x14ac:dyDescent="0.25">
      <c r="A208" t="s">
        <v>1394</v>
      </c>
      <c r="B208" t="s">
        <v>1238</v>
      </c>
    </row>
    <row r="209" spans="1:2" x14ac:dyDescent="0.25">
      <c r="A209" t="s">
        <v>1238</v>
      </c>
      <c r="B209" t="s">
        <v>1469</v>
      </c>
    </row>
    <row r="210" spans="1:2" x14ac:dyDescent="0.25">
      <c r="A210" t="s">
        <v>1247</v>
      </c>
      <c r="B210" t="s">
        <v>1247</v>
      </c>
    </row>
    <row r="211" spans="1:2" x14ac:dyDescent="0.25">
      <c r="A211" t="s">
        <v>1259</v>
      </c>
      <c r="B211" t="s">
        <v>1259</v>
      </c>
    </row>
    <row r="212" spans="1:2" x14ac:dyDescent="0.25">
      <c r="A212" t="s">
        <v>1261</v>
      </c>
      <c r="B212" t="s">
        <v>1261</v>
      </c>
    </row>
    <row r="213" spans="1:2" x14ac:dyDescent="0.25">
      <c r="A213" t="s">
        <v>802</v>
      </c>
      <c r="B213" t="s">
        <v>802</v>
      </c>
    </row>
    <row r="214" spans="1:2" x14ac:dyDescent="0.25">
      <c r="A214" t="s">
        <v>938</v>
      </c>
      <c r="B214" t="s">
        <v>938</v>
      </c>
    </row>
    <row r="215" spans="1:2" x14ac:dyDescent="0.25">
      <c r="A215" t="s">
        <v>839</v>
      </c>
      <c r="B215" t="s">
        <v>839</v>
      </c>
    </row>
    <row r="216" spans="1:2" x14ac:dyDescent="0.25">
      <c r="A216" t="s">
        <v>1440</v>
      </c>
      <c r="B216" t="s">
        <v>1440</v>
      </c>
    </row>
    <row r="217" spans="1:2" x14ac:dyDescent="0.25">
      <c r="A217" t="s">
        <v>1003</v>
      </c>
      <c r="B217" t="s">
        <v>1003</v>
      </c>
    </row>
    <row r="218" spans="1:2" x14ac:dyDescent="0.25">
      <c r="A218" t="s">
        <v>1442</v>
      </c>
      <c r="B218" t="s">
        <v>1442</v>
      </c>
    </row>
    <row r="219" spans="1:2" x14ac:dyDescent="0.25">
      <c r="A219" t="s">
        <v>800</v>
      </c>
      <c r="B219" t="s">
        <v>800</v>
      </c>
    </row>
    <row r="220" spans="1:2" x14ac:dyDescent="0.25">
      <c r="A220" t="s">
        <v>836</v>
      </c>
      <c r="B220" t="s">
        <v>836</v>
      </c>
    </row>
    <row r="221" spans="1:2" x14ac:dyDescent="0.25">
      <c r="A221" t="s">
        <v>1117</v>
      </c>
      <c r="B221" t="s">
        <v>1117</v>
      </c>
    </row>
    <row r="222" spans="1:2" x14ac:dyDescent="0.25">
      <c r="A222" t="s">
        <v>869</v>
      </c>
      <c r="B222" t="s">
        <v>869</v>
      </c>
    </row>
    <row r="223" spans="1:2" x14ac:dyDescent="0.25">
      <c r="A223" t="s">
        <v>893</v>
      </c>
      <c r="B223" t="s">
        <v>893</v>
      </c>
    </row>
    <row r="224" spans="1:2" x14ac:dyDescent="0.25">
      <c r="A224" t="s">
        <v>1317</v>
      </c>
      <c r="B224" t="s">
        <v>1317</v>
      </c>
    </row>
    <row r="225" spans="1:2" x14ac:dyDescent="0.25">
      <c r="A225" t="s">
        <v>897</v>
      </c>
      <c r="B225" t="s">
        <v>897</v>
      </c>
    </row>
    <row r="226" spans="1:2" x14ac:dyDescent="0.25">
      <c r="A226" t="s">
        <v>904</v>
      </c>
      <c r="B226" t="s">
        <v>904</v>
      </c>
    </row>
    <row r="227" spans="1:2" x14ac:dyDescent="0.25">
      <c r="A227" t="s">
        <v>1319</v>
      </c>
      <c r="B227" t="s">
        <v>1319</v>
      </c>
    </row>
    <row r="228" spans="1:2" x14ac:dyDescent="0.25">
      <c r="A228" t="s">
        <v>248</v>
      </c>
      <c r="B228" t="s">
        <v>248</v>
      </c>
    </row>
    <row r="229" spans="1:2" x14ac:dyDescent="0.25">
      <c r="A229" t="s">
        <v>857</v>
      </c>
      <c r="B229" t="s">
        <v>857</v>
      </c>
    </row>
    <row r="230" spans="1:2" x14ac:dyDescent="0.25">
      <c r="A230" t="s">
        <v>1136</v>
      </c>
      <c r="B230" t="s">
        <v>1136</v>
      </c>
    </row>
    <row r="231" spans="1:2" x14ac:dyDescent="0.25">
      <c r="A231" t="s">
        <v>1143</v>
      </c>
      <c r="B231" t="s">
        <v>1143</v>
      </c>
    </row>
    <row r="232" spans="1:2" x14ac:dyDescent="0.25">
      <c r="A232" t="s">
        <v>780</v>
      </c>
      <c r="B232" t="s">
        <v>780</v>
      </c>
    </row>
    <row r="233" spans="1:2" x14ac:dyDescent="0.25">
      <c r="A233" t="s">
        <v>975</v>
      </c>
      <c r="B233" t="s">
        <v>975</v>
      </c>
    </row>
    <row r="234" spans="1:2" x14ac:dyDescent="0.25">
      <c r="A234" t="s">
        <v>1298</v>
      </c>
      <c r="B234" t="s">
        <v>1298</v>
      </c>
    </row>
    <row r="235" spans="1:2" x14ac:dyDescent="0.25">
      <c r="A235" t="s">
        <v>1296</v>
      </c>
      <c r="B235" t="s">
        <v>1296</v>
      </c>
    </row>
    <row r="236" spans="1:2" x14ac:dyDescent="0.25">
      <c r="A236" t="s">
        <v>1265</v>
      </c>
      <c r="B236" t="s">
        <v>1265</v>
      </c>
    </row>
    <row r="237" spans="1:2" x14ac:dyDescent="0.25">
      <c r="A237" t="s">
        <v>1268</v>
      </c>
      <c r="B237" t="s">
        <v>1268</v>
      </c>
    </row>
    <row r="238" spans="1:2" x14ac:dyDescent="0.25">
      <c r="A238" t="s">
        <v>1269</v>
      </c>
      <c r="B238" t="s">
        <v>1269</v>
      </c>
    </row>
    <row r="239" spans="1:2" x14ac:dyDescent="0.25">
      <c r="A239" t="s">
        <v>741</v>
      </c>
      <c r="B239" t="s">
        <v>741</v>
      </c>
    </row>
    <row r="240" spans="1:2" x14ac:dyDescent="0.25">
      <c r="A240" t="s">
        <v>1270</v>
      </c>
      <c r="B240" t="s">
        <v>1270</v>
      </c>
    </row>
    <row r="241" spans="1:2" x14ac:dyDescent="0.25">
      <c r="A241" t="s">
        <v>1194</v>
      </c>
      <c r="B241" t="s">
        <v>1194</v>
      </c>
    </row>
    <row r="242" spans="1:2" x14ac:dyDescent="0.25">
      <c r="A242" t="s">
        <v>744</v>
      </c>
      <c r="B242" t="s">
        <v>744</v>
      </c>
    </row>
    <row r="243" spans="1:2" x14ac:dyDescent="0.25">
      <c r="A243" t="s">
        <v>1176</v>
      </c>
      <c r="B243" t="s">
        <v>1176</v>
      </c>
    </row>
    <row r="244" spans="1:2" x14ac:dyDescent="0.25">
      <c r="A244" t="s">
        <v>1199</v>
      </c>
      <c r="B244" t="s">
        <v>1199</v>
      </c>
    </row>
    <row r="245" spans="1:2" x14ac:dyDescent="0.25">
      <c r="A245" t="s">
        <v>896</v>
      </c>
      <c r="B245" t="s">
        <v>896</v>
      </c>
    </row>
    <row r="246" spans="1:2" x14ac:dyDescent="0.25">
      <c r="A246" t="s">
        <v>701</v>
      </c>
      <c r="B246" t="s">
        <v>701</v>
      </c>
    </row>
    <row r="247" spans="1:2" x14ac:dyDescent="0.25">
      <c r="A247" t="s">
        <v>770</v>
      </c>
      <c r="B247" t="s">
        <v>770</v>
      </c>
    </row>
    <row r="248" spans="1:2" x14ac:dyDescent="0.25">
      <c r="A248" t="s">
        <v>710</v>
      </c>
      <c r="B248" t="s">
        <v>710</v>
      </c>
    </row>
    <row r="249" spans="1:2" x14ac:dyDescent="0.25">
      <c r="A249" t="s">
        <v>33</v>
      </c>
      <c r="B249" t="s">
        <v>33</v>
      </c>
    </row>
    <row r="250" spans="1:2" x14ac:dyDescent="0.25">
      <c r="A250" t="s">
        <v>454</v>
      </c>
      <c r="B250" t="s">
        <v>454</v>
      </c>
    </row>
    <row r="251" spans="1:2" x14ac:dyDescent="0.25">
      <c r="A251" t="s">
        <v>1377</v>
      </c>
      <c r="B251" t="s">
        <v>1377</v>
      </c>
    </row>
    <row r="252" spans="1:2" x14ac:dyDescent="0.25">
      <c r="A252" t="s">
        <v>455</v>
      </c>
      <c r="B252" t="s">
        <v>455</v>
      </c>
    </row>
    <row r="253" spans="1:2" x14ac:dyDescent="0.25">
      <c r="A253" t="s">
        <v>1379</v>
      </c>
      <c r="B253" t="s">
        <v>1379</v>
      </c>
    </row>
    <row r="254" spans="1:2" x14ac:dyDescent="0.25">
      <c r="A254" t="s">
        <v>447</v>
      </c>
      <c r="B254" t="s">
        <v>447</v>
      </c>
    </row>
    <row r="255" spans="1:2" x14ac:dyDescent="0.25">
      <c r="A255" t="s">
        <v>1368</v>
      </c>
      <c r="B255" t="s">
        <v>1368</v>
      </c>
    </row>
    <row r="256" spans="1:2" x14ac:dyDescent="0.25">
      <c r="A256" t="s">
        <v>453</v>
      </c>
      <c r="B256" t="s">
        <v>453</v>
      </c>
    </row>
    <row r="257" spans="1:2" x14ac:dyDescent="0.25">
      <c r="A257" t="s">
        <v>253</v>
      </c>
      <c r="B257" t="s">
        <v>253</v>
      </c>
    </row>
    <row r="258" spans="1:2" x14ac:dyDescent="0.25">
      <c r="A258" t="s">
        <v>452</v>
      </c>
      <c r="B258" t="s">
        <v>452</v>
      </c>
    </row>
    <row r="259" spans="1:2" x14ac:dyDescent="0.25">
      <c r="A259" t="s">
        <v>75</v>
      </c>
      <c r="B259" t="s">
        <v>75</v>
      </c>
    </row>
    <row r="260" spans="1:2" x14ac:dyDescent="0.25">
      <c r="A260" t="s">
        <v>798</v>
      </c>
      <c r="B260" t="s">
        <v>798</v>
      </c>
    </row>
    <row r="261" spans="1:2" x14ac:dyDescent="0.25">
      <c r="A261" t="s">
        <v>319</v>
      </c>
      <c r="B261" t="s">
        <v>319</v>
      </c>
    </row>
    <row r="262" spans="1:2" x14ac:dyDescent="0.25">
      <c r="A262" t="s">
        <v>604</v>
      </c>
      <c r="B262" t="s">
        <v>604</v>
      </c>
    </row>
    <row r="263" spans="1:2" x14ac:dyDescent="0.25">
      <c r="A263" t="s">
        <v>335</v>
      </c>
      <c r="B263" t="s">
        <v>335</v>
      </c>
    </row>
    <row r="264" spans="1:2" x14ac:dyDescent="0.25">
      <c r="A264" t="s">
        <v>608</v>
      </c>
      <c r="B264" t="s">
        <v>608</v>
      </c>
    </row>
    <row r="265" spans="1:2" x14ac:dyDescent="0.25">
      <c r="A265" t="s">
        <v>609</v>
      </c>
      <c r="B265" t="s">
        <v>609</v>
      </c>
    </row>
    <row r="266" spans="1:2" x14ac:dyDescent="0.25">
      <c r="A266" t="s">
        <v>459</v>
      </c>
      <c r="B266" t="s">
        <v>459</v>
      </c>
    </row>
    <row r="267" spans="1:2" x14ac:dyDescent="0.25">
      <c r="A267" t="s">
        <v>347</v>
      </c>
      <c r="B267" t="s">
        <v>347</v>
      </c>
    </row>
    <row r="268" spans="1:2" x14ac:dyDescent="0.25">
      <c r="A268" t="s">
        <v>365</v>
      </c>
      <c r="B268" t="s">
        <v>365</v>
      </c>
    </row>
    <row r="269" spans="1:2" x14ac:dyDescent="0.25">
      <c r="A269" t="s">
        <v>993</v>
      </c>
      <c r="B269" t="s">
        <v>993</v>
      </c>
    </row>
    <row r="270" spans="1:2" x14ac:dyDescent="0.25">
      <c r="A270" t="s">
        <v>388</v>
      </c>
      <c r="B270" t="s">
        <v>388</v>
      </c>
    </row>
    <row r="271" spans="1:2" x14ac:dyDescent="0.25">
      <c r="A271" t="s">
        <v>945</v>
      </c>
      <c r="B271" t="s">
        <v>945</v>
      </c>
    </row>
    <row r="272" spans="1:2" x14ac:dyDescent="0.25">
      <c r="A272" t="s">
        <v>107</v>
      </c>
      <c r="B272" t="s">
        <v>107</v>
      </c>
    </row>
    <row r="273" spans="1:2" x14ac:dyDescent="0.25">
      <c r="A273" t="s">
        <v>293</v>
      </c>
      <c r="B273" t="s">
        <v>293</v>
      </c>
    </row>
    <row r="274" spans="1:2" x14ac:dyDescent="0.25">
      <c r="A274" t="s">
        <v>785</v>
      </c>
      <c r="B274" t="s">
        <v>785</v>
      </c>
    </row>
    <row r="275" spans="1:2" x14ac:dyDescent="0.25">
      <c r="A275" t="s">
        <v>1227</v>
      </c>
      <c r="B275" t="s">
        <v>1227</v>
      </c>
    </row>
    <row r="276" spans="1:2" x14ac:dyDescent="0.25">
      <c r="A276" t="s">
        <v>675</v>
      </c>
      <c r="B276" t="s">
        <v>675</v>
      </c>
    </row>
    <row r="277" spans="1:2" x14ac:dyDescent="0.25">
      <c r="A277" t="s">
        <v>109</v>
      </c>
      <c r="B277" t="s">
        <v>109</v>
      </c>
    </row>
    <row r="278" spans="1:2" x14ac:dyDescent="0.25">
      <c r="A278" t="s">
        <v>688</v>
      </c>
      <c r="B278" t="s">
        <v>688</v>
      </c>
    </row>
    <row r="279" spans="1:2" x14ac:dyDescent="0.25">
      <c r="A279" t="s">
        <v>679</v>
      </c>
      <c r="B279" t="s">
        <v>679</v>
      </c>
    </row>
    <row r="280" spans="1:2" x14ac:dyDescent="0.25">
      <c r="A280" t="s">
        <v>110</v>
      </c>
      <c r="B280" t="s">
        <v>110</v>
      </c>
    </row>
    <row r="281" spans="1:2" x14ac:dyDescent="0.25">
      <c r="A281" t="s">
        <v>1407</v>
      </c>
      <c r="B281" t="s">
        <v>1407</v>
      </c>
    </row>
    <row r="282" spans="1:2" x14ac:dyDescent="0.25">
      <c r="A282" t="s">
        <v>1237</v>
      </c>
      <c r="B282" t="s">
        <v>1237</v>
      </c>
    </row>
    <row r="283" spans="1:2" x14ac:dyDescent="0.25">
      <c r="A283" t="s">
        <v>111</v>
      </c>
      <c r="B283" t="s">
        <v>111</v>
      </c>
    </row>
    <row r="284" spans="1:2" x14ac:dyDescent="0.25">
      <c r="A284" t="s">
        <v>1349</v>
      </c>
      <c r="B284" t="s">
        <v>1349</v>
      </c>
    </row>
    <row r="285" spans="1:2" x14ac:dyDescent="0.25">
      <c r="A285" t="s">
        <v>824</v>
      </c>
      <c r="B285" t="s">
        <v>824</v>
      </c>
    </row>
    <row r="286" spans="1:2" x14ac:dyDescent="0.25">
      <c r="A286" t="s">
        <v>112</v>
      </c>
      <c r="B286" t="s">
        <v>112</v>
      </c>
    </row>
    <row r="287" spans="1:2" x14ac:dyDescent="0.25">
      <c r="A287" t="s">
        <v>1162</v>
      </c>
      <c r="B287" t="s">
        <v>1162</v>
      </c>
    </row>
    <row r="288" spans="1:2" x14ac:dyDescent="0.25">
      <c r="A288" t="s">
        <v>115</v>
      </c>
      <c r="B288" t="s">
        <v>115</v>
      </c>
    </row>
    <row r="289" spans="1:2" x14ac:dyDescent="0.25">
      <c r="A289" t="s">
        <v>1351</v>
      </c>
      <c r="B289" t="s">
        <v>1351</v>
      </c>
    </row>
    <row r="290" spans="1:2" x14ac:dyDescent="0.25">
      <c r="A290" t="s">
        <v>886</v>
      </c>
      <c r="B290" t="s">
        <v>886</v>
      </c>
    </row>
    <row r="291" spans="1:2" x14ac:dyDescent="0.25">
      <c r="A291" t="s">
        <v>849</v>
      </c>
      <c r="B291" t="s">
        <v>1451</v>
      </c>
    </row>
    <row r="292" spans="1:2" x14ac:dyDescent="0.25">
      <c r="A292" t="s">
        <v>708</v>
      </c>
      <c r="B292" t="s">
        <v>849</v>
      </c>
    </row>
    <row r="293" spans="1:2" x14ac:dyDescent="0.25">
      <c r="A293" t="s">
        <v>655</v>
      </c>
      <c r="B293" t="s">
        <v>708</v>
      </c>
    </row>
    <row r="294" spans="1:2" x14ac:dyDescent="0.25">
      <c r="A294" t="s">
        <v>867</v>
      </c>
      <c r="B294" t="s">
        <v>867</v>
      </c>
    </row>
    <row r="295" spans="1:2" x14ac:dyDescent="0.25">
      <c r="A295" t="s">
        <v>954</v>
      </c>
      <c r="B295" t="s">
        <v>954</v>
      </c>
    </row>
    <row r="296" spans="1:2" x14ac:dyDescent="0.25">
      <c r="A296" t="s">
        <v>959</v>
      </c>
      <c r="B296" t="s">
        <v>959</v>
      </c>
    </row>
    <row r="297" spans="1:2" x14ac:dyDescent="0.25">
      <c r="A297" t="s">
        <v>957</v>
      </c>
      <c r="B297" t="s">
        <v>957</v>
      </c>
    </row>
    <row r="298" spans="1:2" x14ac:dyDescent="0.25">
      <c r="A298" t="s">
        <v>1421</v>
      </c>
      <c r="B298" t="s">
        <v>1421</v>
      </c>
    </row>
    <row r="299" spans="1:2" x14ac:dyDescent="0.25">
      <c r="A299" t="s">
        <v>1205</v>
      </c>
      <c r="B299" t="s">
        <v>1205</v>
      </c>
    </row>
    <row r="300" spans="1:2" x14ac:dyDescent="0.25">
      <c r="A300" t="s">
        <v>1053</v>
      </c>
      <c r="B300" t="s">
        <v>1053</v>
      </c>
    </row>
    <row r="301" spans="1:2" x14ac:dyDescent="0.25">
      <c r="A301" t="s">
        <v>1271</v>
      </c>
      <c r="B301" t="s">
        <v>1271</v>
      </c>
    </row>
    <row r="302" spans="1:2" x14ac:dyDescent="0.25">
      <c r="A302" t="s">
        <v>164</v>
      </c>
      <c r="B302" t="s">
        <v>164</v>
      </c>
    </row>
    <row r="303" spans="1:2" x14ac:dyDescent="0.25">
      <c r="A303" t="s">
        <v>401</v>
      </c>
      <c r="B303" t="s">
        <v>401</v>
      </c>
    </row>
    <row r="304" spans="1:2" x14ac:dyDescent="0.25">
      <c r="A304" t="s">
        <v>272</v>
      </c>
      <c r="B304" t="s">
        <v>272</v>
      </c>
    </row>
    <row r="305" spans="1:2" x14ac:dyDescent="0.25">
      <c r="A305" t="s">
        <v>281</v>
      </c>
      <c r="B305" t="s">
        <v>281</v>
      </c>
    </row>
    <row r="306" spans="1:2" x14ac:dyDescent="0.25">
      <c r="A306" t="s">
        <v>285</v>
      </c>
      <c r="B306" t="s">
        <v>285</v>
      </c>
    </row>
    <row r="307" spans="1:2" x14ac:dyDescent="0.25">
      <c r="A307" t="s">
        <v>403</v>
      </c>
      <c r="B307" t="s">
        <v>403</v>
      </c>
    </row>
    <row r="308" spans="1:2" x14ac:dyDescent="0.25">
      <c r="A308" t="s">
        <v>1273</v>
      </c>
      <c r="B308" t="s">
        <v>1273</v>
      </c>
    </row>
    <row r="309" spans="1:2" x14ac:dyDescent="0.25">
      <c r="A309" t="s">
        <v>823</v>
      </c>
      <c r="B309" t="s">
        <v>823</v>
      </c>
    </row>
    <row r="310" spans="1:2" x14ac:dyDescent="0.25">
      <c r="A310" t="s">
        <v>811</v>
      </c>
      <c r="B310" t="s">
        <v>811</v>
      </c>
    </row>
    <row r="311" spans="1:2" x14ac:dyDescent="0.25">
      <c r="A311" t="s">
        <v>843</v>
      </c>
      <c r="B311" t="s">
        <v>843</v>
      </c>
    </row>
    <row r="312" spans="1:2" x14ac:dyDescent="0.25">
      <c r="A312" t="s">
        <v>148</v>
      </c>
      <c r="B312" t="s">
        <v>148</v>
      </c>
    </row>
    <row r="313" spans="1:2" x14ac:dyDescent="0.25">
      <c r="A313" t="s">
        <v>63</v>
      </c>
      <c r="B313" t="s">
        <v>63</v>
      </c>
    </row>
    <row r="314" spans="1:2" x14ac:dyDescent="0.25">
      <c r="A314" t="s">
        <v>565</v>
      </c>
      <c r="B314" t="s">
        <v>565</v>
      </c>
    </row>
    <row r="315" spans="1:2" x14ac:dyDescent="0.25">
      <c r="A315" t="s">
        <v>103</v>
      </c>
      <c r="B315" t="s">
        <v>103</v>
      </c>
    </row>
    <row r="316" spans="1:2" x14ac:dyDescent="0.25">
      <c r="A316" t="s">
        <v>678</v>
      </c>
      <c r="B316" t="s">
        <v>678</v>
      </c>
    </row>
    <row r="317" spans="1:2" x14ac:dyDescent="0.25">
      <c r="A317" t="s">
        <v>1401</v>
      </c>
      <c r="B317" t="s">
        <v>1401</v>
      </c>
    </row>
    <row r="318" spans="1:2" x14ac:dyDescent="0.25">
      <c r="A318" t="s">
        <v>695</v>
      </c>
      <c r="B318" t="s">
        <v>695</v>
      </c>
    </row>
    <row r="319" spans="1:2" x14ac:dyDescent="0.25">
      <c r="A319" t="s">
        <v>151</v>
      </c>
      <c r="B319" t="s">
        <v>151</v>
      </c>
    </row>
    <row r="320" spans="1:2" x14ac:dyDescent="0.25">
      <c r="A320" t="s">
        <v>181</v>
      </c>
      <c r="B320" t="s">
        <v>181</v>
      </c>
    </row>
    <row r="321" spans="1:2" x14ac:dyDescent="0.25">
      <c r="A321" t="s">
        <v>671</v>
      </c>
      <c r="B321" t="s">
        <v>671</v>
      </c>
    </row>
    <row r="322" spans="1:2" x14ac:dyDescent="0.25">
      <c r="A322" t="s">
        <v>1190</v>
      </c>
      <c r="B322" t="s">
        <v>1190</v>
      </c>
    </row>
    <row r="323" spans="1:2" x14ac:dyDescent="0.25">
      <c r="A323" t="s">
        <v>223</v>
      </c>
      <c r="B323" t="s">
        <v>223</v>
      </c>
    </row>
    <row r="324" spans="1:2" x14ac:dyDescent="0.25">
      <c r="A324" t="s">
        <v>186</v>
      </c>
      <c r="B324" t="s">
        <v>186</v>
      </c>
    </row>
    <row r="325" spans="1:2" x14ac:dyDescent="0.25">
      <c r="A325" t="s">
        <v>226</v>
      </c>
      <c r="B325" t="s">
        <v>226</v>
      </c>
    </row>
    <row r="326" spans="1:2" x14ac:dyDescent="0.25">
      <c r="A326" t="s">
        <v>196</v>
      </c>
      <c r="B326" t="s">
        <v>196</v>
      </c>
    </row>
    <row r="327" spans="1:2" x14ac:dyDescent="0.25">
      <c r="A327" t="s">
        <v>217</v>
      </c>
      <c r="B327" t="s">
        <v>217</v>
      </c>
    </row>
    <row r="328" spans="1:2" x14ac:dyDescent="0.25">
      <c r="A328" t="s">
        <v>216</v>
      </c>
      <c r="B328" t="s">
        <v>216</v>
      </c>
    </row>
    <row r="329" spans="1:2" x14ac:dyDescent="0.25">
      <c r="A329" t="s">
        <v>221</v>
      </c>
      <c r="B329" t="s">
        <v>221</v>
      </c>
    </row>
    <row r="330" spans="1:2" x14ac:dyDescent="0.25">
      <c r="A330" t="s">
        <v>1447</v>
      </c>
      <c r="B330" t="s">
        <v>1447</v>
      </c>
    </row>
    <row r="331" spans="1:2" x14ac:dyDescent="0.25">
      <c r="A331" t="s">
        <v>1445</v>
      </c>
      <c r="B331" t="s">
        <v>1445</v>
      </c>
    </row>
    <row r="332" spans="1:2" x14ac:dyDescent="0.25">
      <c r="A332" t="s">
        <v>361</v>
      </c>
      <c r="B332" t="s">
        <v>361</v>
      </c>
    </row>
    <row r="333" spans="1:2" x14ac:dyDescent="0.25">
      <c r="A333" t="s">
        <v>937</v>
      </c>
      <c r="B333" t="s">
        <v>937</v>
      </c>
    </row>
    <row r="334" spans="1:2" x14ac:dyDescent="0.25">
      <c r="A334" t="s">
        <v>376</v>
      </c>
      <c r="B334" t="s">
        <v>376</v>
      </c>
    </row>
    <row r="335" spans="1:2" x14ac:dyDescent="0.25">
      <c r="A335" t="s">
        <v>935</v>
      </c>
      <c r="B335" t="s">
        <v>935</v>
      </c>
    </row>
    <row r="336" spans="1:2" x14ac:dyDescent="0.25">
      <c r="A336" t="s">
        <v>611</v>
      </c>
      <c r="B336" t="s">
        <v>611</v>
      </c>
    </row>
    <row r="337" spans="1:2" x14ac:dyDescent="0.25">
      <c r="A337" t="s">
        <v>612</v>
      </c>
      <c r="B337" t="s">
        <v>612</v>
      </c>
    </row>
    <row r="338" spans="1:2" x14ac:dyDescent="0.25">
      <c r="A338" t="s">
        <v>1090</v>
      </c>
      <c r="B338" t="s">
        <v>1090</v>
      </c>
    </row>
    <row r="339" spans="1:2" x14ac:dyDescent="0.25">
      <c r="A339" t="s">
        <v>1222</v>
      </c>
      <c r="B339" t="s">
        <v>1222</v>
      </c>
    </row>
    <row r="340" spans="1:2" x14ac:dyDescent="0.25">
      <c r="A340" t="s">
        <v>1218</v>
      </c>
      <c r="B340" t="s">
        <v>1218</v>
      </c>
    </row>
    <row r="341" spans="1:2" x14ac:dyDescent="0.25">
      <c r="A341" t="s">
        <v>1196</v>
      </c>
      <c r="B341" t="s">
        <v>1196</v>
      </c>
    </row>
    <row r="342" spans="1:2" x14ac:dyDescent="0.25">
      <c r="A342" t="s">
        <v>1200</v>
      </c>
      <c r="B342" t="s">
        <v>1200</v>
      </c>
    </row>
    <row r="343" spans="1:2" x14ac:dyDescent="0.25">
      <c r="A343" t="s">
        <v>1212</v>
      </c>
      <c r="B343" t="s">
        <v>1212</v>
      </c>
    </row>
    <row r="344" spans="1:2" x14ac:dyDescent="0.25">
      <c r="A344" t="s">
        <v>1202</v>
      </c>
      <c r="B344" t="s">
        <v>1202</v>
      </c>
    </row>
    <row r="345" spans="1:2" x14ac:dyDescent="0.25">
      <c r="A345" t="s">
        <v>1423</v>
      </c>
      <c r="B345" t="s">
        <v>1423</v>
      </c>
    </row>
    <row r="346" spans="1:2" x14ac:dyDescent="0.25">
      <c r="A346" t="s">
        <v>1284</v>
      </c>
      <c r="B346" t="s">
        <v>1284</v>
      </c>
    </row>
    <row r="347" spans="1:2" x14ac:dyDescent="0.25">
      <c r="A347" t="s">
        <v>1204</v>
      </c>
      <c r="B347" t="s">
        <v>1204</v>
      </c>
    </row>
    <row r="348" spans="1:2" x14ac:dyDescent="0.25">
      <c r="A348" t="s">
        <v>1288</v>
      </c>
      <c r="B348" t="s">
        <v>1288</v>
      </c>
    </row>
    <row r="349" spans="1:2" x14ac:dyDescent="0.25">
      <c r="A349" t="s">
        <v>1425</v>
      </c>
      <c r="B349" t="s">
        <v>1425</v>
      </c>
    </row>
    <row r="350" spans="1:2" x14ac:dyDescent="0.25">
      <c r="A350" t="s">
        <v>1287</v>
      </c>
      <c r="B350" t="s">
        <v>1287</v>
      </c>
    </row>
    <row r="351" spans="1:2" x14ac:dyDescent="0.25">
      <c r="A351" t="s">
        <v>1427</v>
      </c>
      <c r="B351" t="s">
        <v>1427</v>
      </c>
    </row>
    <row r="352" spans="1:2" x14ac:dyDescent="0.25">
      <c r="A352" t="s">
        <v>1286</v>
      </c>
      <c r="B352" t="s">
        <v>1286</v>
      </c>
    </row>
    <row r="353" spans="1:2" x14ac:dyDescent="0.25">
      <c r="A353" t="s">
        <v>255</v>
      </c>
      <c r="B353" t="s">
        <v>255</v>
      </c>
    </row>
    <row r="354" spans="1:2" x14ac:dyDescent="0.25">
      <c r="A354" t="s">
        <v>966</v>
      </c>
      <c r="B354" t="s">
        <v>966</v>
      </c>
    </row>
    <row r="355" spans="1:2" x14ac:dyDescent="0.25">
      <c r="A355" t="s">
        <v>519</v>
      </c>
      <c r="B355" t="s">
        <v>519</v>
      </c>
    </row>
    <row r="356" spans="1:2" x14ac:dyDescent="0.25">
      <c r="A356" t="s">
        <v>287</v>
      </c>
      <c r="B356" t="s">
        <v>287</v>
      </c>
    </row>
    <row r="357" spans="1:2" x14ac:dyDescent="0.25">
      <c r="A357" t="s">
        <v>282</v>
      </c>
      <c r="B357" t="s">
        <v>282</v>
      </c>
    </row>
    <row r="358" spans="1:2" x14ac:dyDescent="0.25">
      <c r="A358" t="s">
        <v>265</v>
      </c>
      <c r="B358" t="s">
        <v>265</v>
      </c>
    </row>
    <row r="359" spans="1:2" x14ac:dyDescent="0.25">
      <c r="A359" t="s">
        <v>591</v>
      </c>
      <c r="B359" t="s">
        <v>591</v>
      </c>
    </row>
    <row r="360" spans="1:2" x14ac:dyDescent="0.25">
      <c r="A360" t="s">
        <v>614</v>
      </c>
      <c r="B360" t="s">
        <v>614</v>
      </c>
    </row>
    <row r="361" spans="1:2" x14ac:dyDescent="0.25">
      <c r="A361" t="s">
        <v>615</v>
      </c>
      <c r="B361" t="s">
        <v>615</v>
      </c>
    </row>
    <row r="362" spans="1:2" x14ac:dyDescent="0.25">
      <c r="A362" t="s">
        <v>616</v>
      </c>
      <c r="B362" t="s">
        <v>616</v>
      </c>
    </row>
    <row r="363" spans="1:2" x14ac:dyDescent="0.25">
      <c r="A363" t="s">
        <v>617</v>
      </c>
      <c r="B363" t="s">
        <v>617</v>
      </c>
    </row>
    <row r="364" spans="1:2" x14ac:dyDescent="0.25">
      <c r="A364" t="s">
        <v>618</v>
      </c>
      <c r="B364" t="s">
        <v>618</v>
      </c>
    </row>
    <row r="365" spans="1:2" x14ac:dyDescent="0.25">
      <c r="A365" t="s">
        <v>619</v>
      </c>
      <c r="B365" t="s">
        <v>619</v>
      </c>
    </row>
    <row r="366" spans="1:2" x14ac:dyDescent="0.25">
      <c r="A366" t="s">
        <v>620</v>
      </c>
      <c r="B366" t="s">
        <v>620</v>
      </c>
    </row>
    <row r="367" spans="1:2" x14ac:dyDescent="0.25">
      <c r="A367" t="s">
        <v>621</v>
      </c>
      <c r="B367" t="s">
        <v>621</v>
      </c>
    </row>
    <row r="368" spans="1:2" x14ac:dyDescent="0.25">
      <c r="A368" t="s">
        <v>622</v>
      </c>
      <c r="B368" t="s">
        <v>622</v>
      </c>
    </row>
    <row r="369" spans="1:2" x14ac:dyDescent="0.25">
      <c r="A369" t="s">
        <v>623</v>
      </c>
      <c r="B369" t="s">
        <v>623</v>
      </c>
    </row>
    <row r="370" spans="1:2" x14ac:dyDescent="0.25">
      <c r="A370" t="s">
        <v>624</v>
      </c>
      <c r="B370" t="s">
        <v>624</v>
      </c>
    </row>
    <row r="371" spans="1:2" x14ac:dyDescent="0.25">
      <c r="A371" t="s">
        <v>625</v>
      </c>
      <c r="B371" t="s">
        <v>625</v>
      </c>
    </row>
    <row r="372" spans="1:2" x14ac:dyDescent="0.25">
      <c r="A372" t="s">
        <v>626</v>
      </c>
      <c r="B372" t="s">
        <v>626</v>
      </c>
    </row>
    <row r="373" spans="1:2" x14ac:dyDescent="0.25">
      <c r="A373" t="s">
        <v>627</v>
      </c>
      <c r="B373" t="s">
        <v>627</v>
      </c>
    </row>
    <row r="374" spans="1:2" x14ac:dyDescent="0.25">
      <c r="A374" t="s">
        <v>628</v>
      </c>
      <c r="B374" t="s">
        <v>628</v>
      </c>
    </row>
    <row r="375" spans="1:2" x14ac:dyDescent="0.25">
      <c r="A375" t="s">
        <v>629</v>
      </c>
      <c r="B375" t="s">
        <v>629</v>
      </c>
    </row>
    <row r="376" spans="1:2" x14ac:dyDescent="0.25">
      <c r="A376" t="s">
        <v>630</v>
      </c>
      <c r="B376" t="s">
        <v>630</v>
      </c>
    </row>
    <row r="377" spans="1:2" x14ac:dyDescent="0.25">
      <c r="A377" t="s">
        <v>631</v>
      </c>
      <c r="B377" t="s">
        <v>631</v>
      </c>
    </row>
    <row r="378" spans="1:2" x14ac:dyDescent="0.25">
      <c r="A378" t="s">
        <v>632</v>
      </c>
      <c r="B378" t="s">
        <v>632</v>
      </c>
    </row>
    <row r="379" spans="1:2" x14ac:dyDescent="0.25">
      <c r="A379" t="s">
        <v>633</v>
      </c>
      <c r="B379" t="s">
        <v>633</v>
      </c>
    </row>
    <row r="380" spans="1:2" x14ac:dyDescent="0.25">
      <c r="A380" t="s">
        <v>634</v>
      </c>
      <c r="B380" t="s">
        <v>634</v>
      </c>
    </row>
    <row r="381" spans="1:2" x14ac:dyDescent="0.25">
      <c r="A381" t="s">
        <v>635</v>
      </c>
      <c r="B381" t="s">
        <v>635</v>
      </c>
    </row>
    <row r="382" spans="1:2" x14ac:dyDescent="0.25">
      <c r="A382" t="s">
        <v>636</v>
      </c>
      <c r="B382" t="s">
        <v>636</v>
      </c>
    </row>
    <row r="383" spans="1:2" x14ac:dyDescent="0.25">
      <c r="A383" t="s">
        <v>637</v>
      </c>
      <c r="B383" t="s">
        <v>637</v>
      </c>
    </row>
    <row r="384" spans="1:2" x14ac:dyDescent="0.25">
      <c r="A384" t="s">
        <v>638</v>
      </c>
      <c r="B384" t="s">
        <v>638</v>
      </c>
    </row>
    <row r="385" spans="1:2" x14ac:dyDescent="0.25">
      <c r="A385" t="s">
        <v>639</v>
      </c>
      <c r="B385" t="s">
        <v>639</v>
      </c>
    </row>
    <row r="386" spans="1:2" x14ac:dyDescent="0.25">
      <c r="A386" t="s">
        <v>640</v>
      </c>
      <c r="B386" t="s">
        <v>640</v>
      </c>
    </row>
    <row r="387" spans="1:2" x14ac:dyDescent="0.25">
      <c r="A387" t="s">
        <v>641</v>
      </c>
      <c r="B387" t="s">
        <v>641</v>
      </c>
    </row>
    <row r="388" spans="1:2" x14ac:dyDescent="0.25">
      <c r="A388" t="s">
        <v>642</v>
      </c>
      <c r="B388" t="s">
        <v>642</v>
      </c>
    </row>
    <row r="389" spans="1:2" x14ac:dyDescent="0.25">
      <c r="A389" t="s">
        <v>643</v>
      </c>
      <c r="B389" t="s">
        <v>643</v>
      </c>
    </row>
    <row r="390" spans="1:2" x14ac:dyDescent="0.25">
      <c r="A390" t="s">
        <v>644</v>
      </c>
      <c r="B390" t="s">
        <v>644</v>
      </c>
    </row>
    <row r="391" spans="1:2" x14ac:dyDescent="0.25">
      <c r="A391" t="s">
        <v>645</v>
      </c>
      <c r="B391" t="s">
        <v>645</v>
      </c>
    </row>
    <row r="392" spans="1:2" x14ac:dyDescent="0.25">
      <c r="A392" t="s">
        <v>646</v>
      </c>
      <c r="B392" t="s">
        <v>646</v>
      </c>
    </row>
    <row r="393" spans="1:2" x14ac:dyDescent="0.25">
      <c r="A393" t="s">
        <v>647</v>
      </c>
      <c r="B393" t="s">
        <v>647</v>
      </c>
    </row>
    <row r="394" spans="1:2" x14ac:dyDescent="0.25">
      <c r="A394" t="s">
        <v>648</v>
      </c>
      <c r="B394" t="s">
        <v>648</v>
      </c>
    </row>
    <row r="395" spans="1:2" x14ac:dyDescent="0.25">
      <c r="A395" t="s">
        <v>649</v>
      </c>
      <c r="B395" t="s">
        <v>649</v>
      </c>
    </row>
    <row r="396" spans="1:2" x14ac:dyDescent="0.25">
      <c r="A396" t="s">
        <v>691</v>
      </c>
      <c r="B396" t="s">
        <v>691</v>
      </c>
    </row>
    <row r="397" spans="1:2" x14ac:dyDescent="0.25">
      <c r="A397" t="s">
        <v>650</v>
      </c>
      <c r="B397" t="s">
        <v>650</v>
      </c>
    </row>
    <row r="398" spans="1:2" x14ac:dyDescent="0.25">
      <c r="A398" t="s">
        <v>651</v>
      </c>
      <c r="B398" t="s">
        <v>651</v>
      </c>
    </row>
    <row r="399" spans="1:2" x14ac:dyDescent="0.25">
      <c r="A399" t="s">
        <v>652</v>
      </c>
      <c r="B399" t="s">
        <v>652</v>
      </c>
    </row>
    <row r="400" spans="1:2" x14ac:dyDescent="0.25">
      <c r="A400" t="s">
        <v>1035</v>
      </c>
      <c r="B400" t="s">
        <v>1035</v>
      </c>
    </row>
    <row r="401" spans="1:2" x14ac:dyDescent="0.25">
      <c r="A401" t="s">
        <v>67</v>
      </c>
      <c r="B401" t="s">
        <v>67</v>
      </c>
    </row>
    <row r="402" spans="1:2" x14ac:dyDescent="0.25">
      <c r="A402" t="s">
        <v>70</v>
      </c>
      <c r="B402" t="s">
        <v>70</v>
      </c>
    </row>
    <row r="403" spans="1:2" x14ac:dyDescent="0.25">
      <c r="A403" t="s">
        <v>74</v>
      </c>
      <c r="B403" t="s">
        <v>74</v>
      </c>
    </row>
    <row r="404" spans="1:2" x14ac:dyDescent="0.25">
      <c r="A404" t="s">
        <v>71</v>
      </c>
      <c r="B404" t="s">
        <v>71</v>
      </c>
    </row>
    <row r="405" spans="1:2" x14ac:dyDescent="0.25">
      <c r="A405" t="s">
        <v>1049</v>
      </c>
      <c r="B405" t="s">
        <v>1049</v>
      </c>
    </row>
    <row r="406" spans="1:2" x14ac:dyDescent="0.25">
      <c r="A406" t="s">
        <v>1088</v>
      </c>
      <c r="B406" t="s">
        <v>1088</v>
      </c>
    </row>
    <row r="407" spans="1:2" x14ac:dyDescent="0.25">
      <c r="A407" t="s">
        <v>981</v>
      </c>
      <c r="B407" t="s">
        <v>981</v>
      </c>
    </row>
    <row r="408" spans="1:2" x14ac:dyDescent="0.25">
      <c r="A408" t="s">
        <v>989</v>
      </c>
      <c r="B408" t="s">
        <v>989</v>
      </c>
    </row>
    <row r="409" spans="1:2" x14ac:dyDescent="0.25">
      <c r="A409" t="s">
        <v>990</v>
      </c>
      <c r="B409" t="s">
        <v>990</v>
      </c>
    </row>
    <row r="410" spans="1:2" x14ac:dyDescent="0.25">
      <c r="A410" t="s">
        <v>190</v>
      </c>
      <c r="B410" t="s">
        <v>190</v>
      </c>
    </row>
    <row r="411" spans="1:2" x14ac:dyDescent="0.25">
      <c r="A411" t="s">
        <v>1229</v>
      </c>
      <c r="B411" t="s">
        <v>1229</v>
      </c>
    </row>
    <row r="412" spans="1:2" x14ac:dyDescent="0.25">
      <c r="A412" t="s">
        <v>538</v>
      </c>
      <c r="B412" t="s">
        <v>538</v>
      </c>
    </row>
    <row r="413" spans="1:2" x14ac:dyDescent="0.25">
      <c r="A413" t="s">
        <v>536</v>
      </c>
      <c r="B413" t="s">
        <v>536</v>
      </c>
    </row>
    <row r="414" spans="1:2" x14ac:dyDescent="0.25">
      <c r="A414" t="s">
        <v>539</v>
      </c>
      <c r="B414" t="s">
        <v>539</v>
      </c>
    </row>
    <row r="415" spans="1:2" x14ac:dyDescent="0.25">
      <c r="A415" t="s">
        <v>540</v>
      </c>
      <c r="B415" t="s">
        <v>540</v>
      </c>
    </row>
    <row r="416" spans="1:2" x14ac:dyDescent="0.25">
      <c r="A416" t="s">
        <v>410</v>
      </c>
      <c r="B416" t="s">
        <v>410</v>
      </c>
    </row>
    <row r="417" spans="1:2" x14ac:dyDescent="0.25">
      <c r="A417" t="s">
        <v>355</v>
      </c>
      <c r="B417" t="s">
        <v>355</v>
      </c>
    </row>
    <row r="418" spans="1:2" x14ac:dyDescent="0.25">
      <c r="A418" t="s">
        <v>653</v>
      </c>
      <c r="B418" t="s">
        <v>653</v>
      </c>
    </row>
    <row r="419" spans="1:2" x14ac:dyDescent="0.25">
      <c r="A419" t="s">
        <v>291</v>
      </c>
      <c r="B419" t="s">
        <v>291</v>
      </c>
    </row>
    <row r="420" spans="1:2" x14ac:dyDescent="0.25">
      <c r="A420" t="s">
        <v>315</v>
      </c>
      <c r="B420" t="s">
        <v>315</v>
      </c>
    </row>
    <row r="421" spans="1:2" x14ac:dyDescent="0.25">
      <c r="A421" t="s">
        <v>280</v>
      </c>
      <c r="B421" t="s">
        <v>280</v>
      </c>
    </row>
    <row r="422" spans="1:2" x14ac:dyDescent="0.25">
      <c r="A422" t="s">
        <v>348</v>
      </c>
      <c r="B422" t="s">
        <v>348</v>
      </c>
    </row>
    <row r="423" spans="1:2" x14ac:dyDescent="0.25">
      <c r="A423" t="s">
        <v>224</v>
      </c>
      <c r="B423" t="s">
        <v>224</v>
      </c>
    </row>
    <row r="424" spans="1:2" x14ac:dyDescent="0.25">
      <c r="A424" t="s">
        <v>344</v>
      </c>
      <c r="B424" t="s">
        <v>344</v>
      </c>
    </row>
    <row r="425" spans="1:2" x14ac:dyDescent="0.25">
      <c r="A425" t="s">
        <v>1080</v>
      </c>
      <c r="B425" t="s">
        <v>1080</v>
      </c>
    </row>
    <row r="426" spans="1:2" x14ac:dyDescent="0.25">
      <c r="A426" t="s">
        <v>663</v>
      </c>
      <c r="B426" t="s">
        <v>663</v>
      </c>
    </row>
    <row r="427" spans="1:2" x14ac:dyDescent="0.25">
      <c r="A427" t="s">
        <v>363</v>
      </c>
      <c r="B427" t="s">
        <v>363</v>
      </c>
    </row>
    <row r="428" spans="1:2" x14ac:dyDescent="0.25">
      <c r="A428" t="s">
        <v>360</v>
      </c>
      <c r="B428" t="s">
        <v>360</v>
      </c>
    </row>
    <row r="429" spans="1:2" x14ac:dyDescent="0.25">
      <c r="A429" t="s">
        <v>350</v>
      </c>
      <c r="B429" t="s">
        <v>350</v>
      </c>
    </row>
    <row r="430" spans="1:2" x14ac:dyDescent="0.25">
      <c r="A430" t="s">
        <v>359</v>
      </c>
      <c r="B430" t="s">
        <v>359</v>
      </c>
    </row>
    <row r="431" spans="1:2" x14ac:dyDescent="0.25">
      <c r="A431" t="s">
        <v>353</v>
      </c>
      <c r="B431" t="s">
        <v>353</v>
      </c>
    </row>
    <row r="432" spans="1:2" x14ac:dyDescent="0.25">
      <c r="A432" t="s">
        <v>999</v>
      </c>
      <c r="B432" t="s">
        <v>999</v>
      </c>
    </row>
    <row r="433" spans="1:2" x14ac:dyDescent="0.25">
      <c r="A433" t="s">
        <v>541</v>
      </c>
      <c r="B433" t="s">
        <v>541</v>
      </c>
    </row>
    <row r="434" spans="1:2" x14ac:dyDescent="0.25">
      <c r="A434" t="s">
        <v>698</v>
      </c>
      <c r="B434" t="s">
        <v>698</v>
      </c>
    </row>
    <row r="435" spans="1:2" x14ac:dyDescent="0.25">
      <c r="A435" t="s">
        <v>1155</v>
      </c>
      <c r="B435" t="s">
        <v>1155</v>
      </c>
    </row>
    <row r="436" spans="1:2" x14ac:dyDescent="0.25">
      <c r="A436" t="s">
        <v>722</v>
      </c>
      <c r="B436" t="s">
        <v>722</v>
      </c>
    </row>
    <row r="437" spans="1:2" x14ac:dyDescent="0.25">
      <c r="A437" t="s">
        <v>1166</v>
      </c>
      <c r="B437" t="s">
        <v>1166</v>
      </c>
    </row>
    <row r="438" spans="1:2" x14ac:dyDescent="0.25">
      <c r="A438" t="s">
        <v>720</v>
      </c>
      <c r="B438" t="s">
        <v>720</v>
      </c>
    </row>
    <row r="439" spans="1:2" x14ac:dyDescent="0.25">
      <c r="A439" t="s">
        <v>694</v>
      </c>
      <c r="B439" t="s">
        <v>694</v>
      </c>
    </row>
    <row r="440" spans="1:2" x14ac:dyDescent="0.25">
      <c r="A440" t="s">
        <v>693</v>
      </c>
      <c r="B440" t="s">
        <v>693</v>
      </c>
    </row>
    <row r="441" spans="1:2" x14ac:dyDescent="0.25">
      <c r="A441" t="s">
        <v>68</v>
      </c>
      <c r="B441" t="s">
        <v>68</v>
      </c>
    </row>
    <row r="442" spans="1:2" x14ac:dyDescent="0.25">
      <c r="A442" t="s">
        <v>807</v>
      </c>
      <c r="B442" t="s">
        <v>807</v>
      </c>
    </row>
    <row r="443" spans="1:2" x14ac:dyDescent="0.25">
      <c r="A443" t="s">
        <v>1145</v>
      </c>
      <c r="B443" t="s">
        <v>1145</v>
      </c>
    </row>
    <row r="444" spans="1:2" x14ac:dyDescent="0.25">
      <c r="A444" t="s">
        <v>1152</v>
      </c>
      <c r="B444" t="s">
        <v>1152</v>
      </c>
    </row>
    <row r="445" spans="1:2" x14ac:dyDescent="0.25">
      <c r="A445" t="s">
        <v>1161</v>
      </c>
      <c r="B445" t="s">
        <v>1161</v>
      </c>
    </row>
    <row r="446" spans="1:2" x14ac:dyDescent="0.25">
      <c r="A446" t="s">
        <v>1167</v>
      </c>
      <c r="B446" t="s">
        <v>1167</v>
      </c>
    </row>
    <row r="447" spans="1:2" x14ac:dyDescent="0.25">
      <c r="A447" t="s">
        <v>1173</v>
      </c>
      <c r="B447" t="s">
        <v>1173</v>
      </c>
    </row>
    <row r="448" spans="1:2" x14ac:dyDescent="0.25">
      <c r="A448" t="s">
        <v>1292</v>
      </c>
      <c r="B448" t="s">
        <v>1292</v>
      </c>
    </row>
    <row r="449" spans="1:2" x14ac:dyDescent="0.25">
      <c r="A449" t="s">
        <v>1141</v>
      </c>
      <c r="B449" t="s">
        <v>1141</v>
      </c>
    </row>
    <row r="450" spans="1:2" x14ac:dyDescent="0.25">
      <c r="A450" t="s">
        <v>1291</v>
      </c>
      <c r="B450" t="s">
        <v>1291</v>
      </c>
    </row>
    <row r="451" spans="1:2" x14ac:dyDescent="0.25">
      <c r="A451" t="s">
        <v>877</v>
      </c>
      <c r="B451" t="s">
        <v>877</v>
      </c>
    </row>
    <row r="452" spans="1:2" x14ac:dyDescent="0.25">
      <c r="A452" t="s">
        <v>1131</v>
      </c>
      <c r="B452" t="s">
        <v>1131</v>
      </c>
    </row>
    <row r="453" spans="1:2" x14ac:dyDescent="0.25">
      <c r="A453" t="s">
        <v>1174</v>
      </c>
      <c r="B453" t="s">
        <v>1174</v>
      </c>
    </row>
    <row r="454" spans="1:2" x14ac:dyDescent="0.25">
      <c r="A454" t="s">
        <v>680</v>
      </c>
      <c r="B454" t="s">
        <v>680</v>
      </c>
    </row>
    <row r="455" spans="1:2" x14ac:dyDescent="0.25">
      <c r="A455" t="s">
        <v>277</v>
      </c>
      <c r="B455" t="s">
        <v>277</v>
      </c>
    </row>
    <row r="456" spans="1:2" x14ac:dyDescent="0.25">
      <c r="A456" t="s">
        <v>174</v>
      </c>
      <c r="B456" t="s">
        <v>174</v>
      </c>
    </row>
    <row r="457" spans="1:2" x14ac:dyDescent="0.25">
      <c r="A457" t="s">
        <v>261</v>
      </c>
      <c r="B457" t="s">
        <v>261</v>
      </c>
    </row>
    <row r="458" spans="1:2" x14ac:dyDescent="0.25">
      <c r="A458" t="s">
        <v>101</v>
      </c>
      <c r="B458" t="s">
        <v>101</v>
      </c>
    </row>
    <row r="459" spans="1:2" x14ac:dyDescent="0.25">
      <c r="A459" t="s">
        <v>189</v>
      </c>
      <c r="B459" t="s">
        <v>189</v>
      </c>
    </row>
    <row r="460" spans="1:2" x14ac:dyDescent="0.25">
      <c r="A460" t="s">
        <v>105</v>
      </c>
      <c r="B460" t="s">
        <v>105</v>
      </c>
    </row>
    <row r="461" spans="1:2" x14ac:dyDescent="0.25">
      <c r="A461" t="s">
        <v>188</v>
      </c>
      <c r="B461" t="s">
        <v>188</v>
      </c>
    </row>
    <row r="462" spans="1:2" x14ac:dyDescent="0.25">
      <c r="A462" t="s">
        <v>152</v>
      </c>
      <c r="B462" t="s">
        <v>152</v>
      </c>
    </row>
    <row r="463" spans="1:2" x14ac:dyDescent="0.25">
      <c r="A463" t="s">
        <v>153</v>
      </c>
      <c r="B463" t="s">
        <v>153</v>
      </c>
    </row>
    <row r="464" spans="1:2" x14ac:dyDescent="0.25">
      <c r="A464" t="s">
        <v>156</v>
      </c>
      <c r="B464" t="s">
        <v>156</v>
      </c>
    </row>
    <row r="465" spans="1:2" x14ac:dyDescent="0.25">
      <c r="A465" t="s">
        <v>45</v>
      </c>
      <c r="B465" t="s">
        <v>45</v>
      </c>
    </row>
    <row r="466" spans="1:2" x14ac:dyDescent="0.25">
      <c r="A466" t="s">
        <v>389</v>
      </c>
      <c r="B466" t="s">
        <v>389</v>
      </c>
    </row>
    <row r="467" spans="1:2" x14ac:dyDescent="0.25">
      <c r="A467" t="s">
        <v>712</v>
      </c>
      <c r="B467" t="s">
        <v>712</v>
      </c>
    </row>
    <row r="468" spans="1:2" x14ac:dyDescent="0.25">
      <c r="A468" t="s">
        <v>517</v>
      </c>
      <c r="B468" t="s">
        <v>517</v>
      </c>
    </row>
    <row r="469" spans="1:2" x14ac:dyDescent="0.25">
      <c r="A469" t="s">
        <v>987</v>
      </c>
      <c r="B469" t="s">
        <v>987</v>
      </c>
    </row>
    <row r="470" spans="1:2" x14ac:dyDescent="0.25">
      <c r="A470" t="s">
        <v>357</v>
      </c>
      <c r="B470" t="s">
        <v>357</v>
      </c>
    </row>
    <row r="471" spans="1:2" x14ac:dyDescent="0.25">
      <c r="A471" t="s">
        <v>595</v>
      </c>
      <c r="B471" t="s">
        <v>595</v>
      </c>
    </row>
    <row r="472" spans="1:2" x14ac:dyDescent="0.25">
      <c r="A472" t="s">
        <v>48</v>
      </c>
      <c r="B472" t="s">
        <v>48</v>
      </c>
    </row>
    <row r="473" spans="1:2" x14ac:dyDescent="0.25">
      <c r="A473" t="s">
        <v>49</v>
      </c>
      <c r="B473" t="s">
        <v>49</v>
      </c>
    </row>
    <row r="474" spans="1:2" x14ac:dyDescent="0.25">
      <c r="A474" t="s">
        <v>192</v>
      </c>
      <c r="B474" t="s">
        <v>192</v>
      </c>
    </row>
    <row r="475" spans="1:2" x14ac:dyDescent="0.25">
      <c r="A475" t="s">
        <v>51</v>
      </c>
      <c r="B475" t="s">
        <v>51</v>
      </c>
    </row>
    <row r="476" spans="1:2" x14ac:dyDescent="0.25">
      <c r="A476" t="s">
        <v>366</v>
      </c>
      <c r="B476" t="s">
        <v>366</v>
      </c>
    </row>
    <row r="477" spans="1:2" x14ac:dyDescent="0.25">
      <c r="A477" t="s">
        <v>53</v>
      </c>
      <c r="B477" t="s">
        <v>53</v>
      </c>
    </row>
    <row r="478" spans="1:2" x14ac:dyDescent="0.25">
      <c r="A478" t="s">
        <v>303</v>
      </c>
      <c r="B478" t="s">
        <v>303</v>
      </c>
    </row>
    <row r="479" spans="1:2" x14ac:dyDescent="0.25">
      <c r="A479" t="s">
        <v>117</v>
      </c>
      <c r="B479" t="s">
        <v>117</v>
      </c>
    </row>
    <row r="480" spans="1:2" x14ac:dyDescent="0.25">
      <c r="A480" t="s">
        <v>50</v>
      </c>
      <c r="B480" t="s">
        <v>50</v>
      </c>
    </row>
    <row r="481" spans="1:2" x14ac:dyDescent="0.25">
      <c r="A481" t="s">
        <v>52</v>
      </c>
      <c r="B481" t="s">
        <v>52</v>
      </c>
    </row>
    <row r="482" spans="1:2" x14ac:dyDescent="0.25">
      <c r="A482" t="s">
        <v>194</v>
      </c>
      <c r="B482" t="s">
        <v>194</v>
      </c>
    </row>
    <row r="483" spans="1:2" x14ac:dyDescent="0.25">
      <c r="A483" t="s">
        <v>47</v>
      </c>
      <c r="B483" t="s">
        <v>47</v>
      </c>
    </row>
    <row r="484" spans="1:2" x14ac:dyDescent="0.25">
      <c r="A484" t="s">
        <v>902</v>
      </c>
      <c r="B484" t="s">
        <v>902</v>
      </c>
    </row>
    <row r="485" spans="1:2" x14ac:dyDescent="0.25">
      <c r="A485" t="s">
        <v>1438</v>
      </c>
      <c r="B485" t="s">
        <v>1438</v>
      </c>
    </row>
    <row r="486" spans="1:2" x14ac:dyDescent="0.25">
      <c r="A486" t="s">
        <v>654</v>
      </c>
      <c r="B486" t="s">
        <v>654</v>
      </c>
    </row>
    <row r="487" spans="1:2" x14ac:dyDescent="0.25">
      <c r="A487" t="s">
        <v>610</v>
      </c>
      <c r="B487" t="s">
        <v>610</v>
      </c>
    </row>
    <row r="488" spans="1:2" x14ac:dyDescent="0.25">
      <c r="A488" t="s">
        <v>746</v>
      </c>
      <c r="B488" t="s">
        <v>746</v>
      </c>
    </row>
    <row r="489" spans="1:2" x14ac:dyDescent="0.25">
      <c r="A489" t="s">
        <v>978</v>
      </c>
      <c r="B489" t="s">
        <v>978</v>
      </c>
    </row>
    <row r="490" spans="1:2" x14ac:dyDescent="0.25">
      <c r="A490" t="s">
        <v>1267</v>
      </c>
      <c r="B490" t="s">
        <v>1267</v>
      </c>
    </row>
    <row r="491" spans="1:2" x14ac:dyDescent="0.25">
      <c r="A491" t="s">
        <v>1242</v>
      </c>
      <c r="B491" t="s">
        <v>1242</v>
      </c>
    </row>
    <row r="492" spans="1:2" x14ac:dyDescent="0.25">
      <c r="A492" t="s">
        <v>1320</v>
      </c>
      <c r="B492" t="s">
        <v>1320</v>
      </c>
    </row>
    <row r="493" spans="1:2" x14ac:dyDescent="0.25">
      <c r="A493" t="s">
        <v>1324</v>
      </c>
      <c r="B493" t="s">
        <v>1324</v>
      </c>
    </row>
    <row r="494" spans="1:2" x14ac:dyDescent="0.25">
      <c r="A494" t="s">
        <v>1322</v>
      </c>
      <c r="B494" t="s">
        <v>1322</v>
      </c>
    </row>
    <row r="495" spans="1:2" x14ac:dyDescent="0.25">
      <c r="A495" t="s">
        <v>264</v>
      </c>
      <c r="B495" t="s">
        <v>264</v>
      </c>
    </row>
    <row r="496" spans="1:2" x14ac:dyDescent="0.25">
      <c r="A496" t="s">
        <v>218</v>
      </c>
      <c r="B496" t="s">
        <v>218</v>
      </c>
    </row>
    <row r="497" spans="1:2" x14ac:dyDescent="0.25">
      <c r="A497" t="s">
        <v>1323</v>
      </c>
      <c r="B497" t="s">
        <v>1323</v>
      </c>
    </row>
    <row r="498" spans="1:2" x14ac:dyDescent="0.25">
      <c r="A498" t="s">
        <v>222</v>
      </c>
      <c r="B498" t="s">
        <v>222</v>
      </c>
    </row>
    <row r="499" spans="1:2" x14ac:dyDescent="0.25">
      <c r="A499" t="s">
        <v>266</v>
      </c>
      <c r="B499" t="s">
        <v>266</v>
      </c>
    </row>
    <row r="500" spans="1:2" x14ac:dyDescent="0.25">
      <c r="A500" t="s">
        <v>456</v>
      </c>
      <c r="B500" t="s">
        <v>456</v>
      </c>
    </row>
    <row r="501" spans="1:2" x14ac:dyDescent="0.25">
      <c r="A501" t="s">
        <v>755</v>
      </c>
      <c r="B501" t="s">
        <v>755</v>
      </c>
    </row>
    <row r="502" spans="1:2" x14ac:dyDescent="0.25">
      <c r="A502" t="s">
        <v>220</v>
      </c>
      <c r="B502" t="s">
        <v>220</v>
      </c>
    </row>
    <row r="503" spans="1:2" x14ac:dyDescent="0.25">
      <c r="A503" t="s">
        <v>1262</v>
      </c>
      <c r="B503" t="s">
        <v>1262</v>
      </c>
    </row>
    <row r="504" spans="1:2" x14ac:dyDescent="0.25">
      <c r="A504" t="s">
        <v>776</v>
      </c>
      <c r="B504" t="s">
        <v>776</v>
      </c>
    </row>
    <row r="505" spans="1:2" x14ac:dyDescent="0.25">
      <c r="A505" t="s">
        <v>815</v>
      </c>
      <c r="B505" t="s">
        <v>815</v>
      </c>
    </row>
    <row r="506" spans="1:2" x14ac:dyDescent="0.25">
      <c r="A506" t="s">
        <v>207</v>
      </c>
      <c r="B506" t="s">
        <v>207</v>
      </c>
    </row>
    <row r="507" spans="1:2" x14ac:dyDescent="0.25">
      <c r="A507" t="s">
        <v>210</v>
      </c>
      <c r="B507" t="s">
        <v>210</v>
      </c>
    </row>
    <row r="508" spans="1:2" x14ac:dyDescent="0.25">
      <c r="A508" t="s">
        <v>209</v>
      </c>
      <c r="B508" t="s">
        <v>209</v>
      </c>
    </row>
    <row r="509" spans="1:2" x14ac:dyDescent="0.25">
      <c r="A509" t="s">
        <v>259</v>
      </c>
      <c r="B509" t="s">
        <v>259</v>
      </c>
    </row>
    <row r="510" spans="1:2" x14ac:dyDescent="0.25">
      <c r="A510" t="s">
        <v>215</v>
      </c>
      <c r="B510" t="s">
        <v>215</v>
      </c>
    </row>
    <row r="511" spans="1:2" x14ac:dyDescent="0.25">
      <c r="A511" t="s">
        <v>962</v>
      </c>
      <c r="B511" t="s">
        <v>962</v>
      </c>
    </row>
    <row r="512" spans="1:2" x14ac:dyDescent="0.25">
      <c r="A512" t="s">
        <v>865</v>
      </c>
      <c r="B512" t="s">
        <v>865</v>
      </c>
    </row>
    <row r="513" spans="1:2" x14ac:dyDescent="0.25">
      <c r="A513" t="s">
        <v>1073</v>
      </c>
      <c r="B513" t="s">
        <v>1073</v>
      </c>
    </row>
    <row r="514" spans="1:2" x14ac:dyDescent="0.25">
      <c r="A514" t="s">
        <v>567</v>
      </c>
      <c r="B514" t="s">
        <v>567</v>
      </c>
    </row>
    <row r="515" spans="1:2" x14ac:dyDescent="0.25">
      <c r="A515" t="s">
        <v>488</v>
      </c>
      <c r="B515" t="s">
        <v>488</v>
      </c>
    </row>
    <row r="516" spans="1:2" x14ac:dyDescent="0.25">
      <c r="A516" t="s">
        <v>790</v>
      </c>
      <c r="B516" t="s">
        <v>790</v>
      </c>
    </row>
    <row r="517" spans="1:2" x14ac:dyDescent="0.25">
      <c r="A517" t="s">
        <v>929</v>
      </c>
      <c r="B517" t="s">
        <v>929</v>
      </c>
    </row>
    <row r="518" spans="1:2" x14ac:dyDescent="0.25">
      <c r="A518" t="s">
        <v>725</v>
      </c>
      <c r="B518" t="s">
        <v>725</v>
      </c>
    </row>
    <row r="519" spans="1:2" x14ac:dyDescent="0.25">
      <c r="A519" t="s">
        <v>515</v>
      </c>
      <c r="B519" t="s">
        <v>515</v>
      </c>
    </row>
    <row r="520" spans="1:2" x14ac:dyDescent="0.25">
      <c r="A520" t="s">
        <v>890</v>
      </c>
      <c r="B520" t="s">
        <v>890</v>
      </c>
    </row>
    <row r="521" spans="1:2" x14ac:dyDescent="0.25">
      <c r="A521" t="s">
        <v>271</v>
      </c>
      <c r="B521" t="s">
        <v>271</v>
      </c>
    </row>
    <row r="522" spans="1:2" x14ac:dyDescent="0.25">
      <c r="A522" t="s">
        <v>276</v>
      </c>
      <c r="B522" t="s">
        <v>276</v>
      </c>
    </row>
    <row r="523" spans="1:2" x14ac:dyDescent="0.25">
      <c r="A523" t="s">
        <v>1359</v>
      </c>
      <c r="B523" t="s">
        <v>1359</v>
      </c>
    </row>
    <row r="524" spans="1:2" x14ac:dyDescent="0.25">
      <c r="A524" t="s">
        <v>955</v>
      </c>
      <c r="B524" t="s">
        <v>955</v>
      </c>
    </row>
    <row r="525" spans="1:2" x14ac:dyDescent="0.25">
      <c r="A525" t="s">
        <v>958</v>
      </c>
      <c r="B525" t="s">
        <v>958</v>
      </c>
    </row>
    <row r="526" spans="1:2" x14ac:dyDescent="0.25">
      <c r="A526" t="s">
        <v>960</v>
      </c>
      <c r="B526" t="s">
        <v>960</v>
      </c>
    </row>
    <row r="527" spans="1:2" x14ac:dyDescent="0.25">
      <c r="A527" t="s">
        <v>784</v>
      </c>
      <c r="B527" t="s">
        <v>784</v>
      </c>
    </row>
    <row r="528" spans="1:2" x14ac:dyDescent="0.25">
      <c r="A528" t="s">
        <v>462</v>
      </c>
      <c r="B528" t="s">
        <v>462</v>
      </c>
    </row>
    <row r="529" spans="1:2" x14ac:dyDescent="0.25">
      <c r="A529" t="s">
        <v>1346</v>
      </c>
      <c r="B529" t="s">
        <v>1346</v>
      </c>
    </row>
    <row r="530" spans="1:2" x14ac:dyDescent="0.25">
      <c r="A530" t="s">
        <v>463</v>
      </c>
      <c r="B530" t="s">
        <v>463</v>
      </c>
    </row>
    <row r="531" spans="1:2" x14ac:dyDescent="0.25">
      <c r="A531" t="s">
        <v>1333</v>
      </c>
      <c r="B531" t="s">
        <v>1333</v>
      </c>
    </row>
    <row r="532" spans="1:2" x14ac:dyDescent="0.25">
      <c r="A532" t="s">
        <v>1334</v>
      </c>
      <c r="B532" t="s">
        <v>1334</v>
      </c>
    </row>
    <row r="533" spans="1:2" x14ac:dyDescent="0.25">
      <c r="A533" t="s">
        <v>1332</v>
      </c>
      <c r="B533" t="s">
        <v>1332</v>
      </c>
    </row>
    <row r="534" spans="1:2" x14ac:dyDescent="0.25">
      <c r="A534" t="s">
        <v>1331</v>
      </c>
      <c r="B534" t="s">
        <v>1331</v>
      </c>
    </row>
    <row r="535" spans="1:2" x14ac:dyDescent="0.25">
      <c r="A535" t="s">
        <v>1335</v>
      </c>
      <c r="B535" t="s">
        <v>1335</v>
      </c>
    </row>
    <row r="536" spans="1:2" x14ac:dyDescent="0.25">
      <c r="A536" t="s">
        <v>1330</v>
      </c>
      <c r="B536" t="s">
        <v>1330</v>
      </c>
    </row>
    <row r="537" spans="1:2" x14ac:dyDescent="0.25">
      <c r="A537" t="s">
        <v>1336</v>
      </c>
      <c r="B537" t="s">
        <v>1336</v>
      </c>
    </row>
    <row r="538" spans="1:2" x14ac:dyDescent="0.25">
      <c r="A538" t="s">
        <v>1329</v>
      </c>
      <c r="B538" t="s">
        <v>1329</v>
      </c>
    </row>
    <row r="539" spans="1:2" x14ac:dyDescent="0.25">
      <c r="A539" t="s">
        <v>1337</v>
      </c>
      <c r="B539" t="s">
        <v>1337</v>
      </c>
    </row>
    <row r="540" spans="1:2" x14ac:dyDescent="0.25">
      <c r="A540" t="s">
        <v>1328</v>
      </c>
      <c r="B540" t="s">
        <v>1328</v>
      </c>
    </row>
    <row r="541" spans="1:2" x14ac:dyDescent="0.25">
      <c r="A541" t="s">
        <v>1338</v>
      </c>
      <c r="B541" t="s">
        <v>1338</v>
      </c>
    </row>
    <row r="542" spans="1:2" x14ac:dyDescent="0.25">
      <c r="A542" t="s">
        <v>1327</v>
      </c>
      <c r="B542" t="s">
        <v>1327</v>
      </c>
    </row>
    <row r="543" spans="1:2" x14ac:dyDescent="0.25">
      <c r="A543" t="s">
        <v>819</v>
      </c>
      <c r="B543" t="s">
        <v>819</v>
      </c>
    </row>
    <row r="544" spans="1:2" x14ac:dyDescent="0.25">
      <c r="A544" t="s">
        <v>1325</v>
      </c>
      <c r="B544" t="s">
        <v>1325</v>
      </c>
    </row>
    <row r="545" spans="1:2" x14ac:dyDescent="0.25">
      <c r="A545" t="s">
        <v>1340</v>
      </c>
      <c r="B545" t="s">
        <v>1340</v>
      </c>
    </row>
    <row r="546" spans="1:2" x14ac:dyDescent="0.25">
      <c r="A546" t="s">
        <v>1339</v>
      </c>
      <c r="B546" t="s">
        <v>1339</v>
      </c>
    </row>
    <row r="547" spans="1:2" x14ac:dyDescent="0.25">
      <c r="A547" t="s">
        <v>464</v>
      </c>
      <c r="B547" t="s">
        <v>464</v>
      </c>
    </row>
    <row r="548" spans="1:2" x14ac:dyDescent="0.25">
      <c r="A548" t="s">
        <v>1078</v>
      </c>
      <c r="B548" t="s">
        <v>1078</v>
      </c>
    </row>
    <row r="549" spans="1:2" x14ac:dyDescent="0.25">
      <c r="A549" t="s">
        <v>1310</v>
      </c>
      <c r="B549" t="s">
        <v>1310</v>
      </c>
    </row>
    <row r="550" spans="1:2" x14ac:dyDescent="0.25">
      <c r="A550" t="s">
        <v>1307</v>
      </c>
      <c r="B550" t="s">
        <v>1307</v>
      </c>
    </row>
    <row r="551" spans="1:2" x14ac:dyDescent="0.25">
      <c r="A551" t="s">
        <v>166</v>
      </c>
      <c r="B551" t="s">
        <v>166</v>
      </c>
    </row>
    <row r="552" spans="1:2" x14ac:dyDescent="0.25">
      <c r="A552" t="s">
        <v>1303</v>
      </c>
      <c r="B552" t="s">
        <v>1303</v>
      </c>
    </row>
    <row r="553" spans="1:2" x14ac:dyDescent="0.25">
      <c r="A553" t="s">
        <v>606</v>
      </c>
      <c r="B553" t="s">
        <v>606</v>
      </c>
    </row>
    <row r="554" spans="1:2" x14ac:dyDescent="0.25">
      <c r="A554" t="s">
        <v>1305</v>
      </c>
      <c r="B554" t="s">
        <v>1305</v>
      </c>
    </row>
    <row r="555" spans="1:2" x14ac:dyDescent="0.25">
      <c r="A555" t="s">
        <v>1306</v>
      </c>
      <c r="B555" t="s">
        <v>1306</v>
      </c>
    </row>
    <row r="556" spans="1:2" x14ac:dyDescent="0.25">
      <c r="A556" t="s">
        <v>1109</v>
      </c>
      <c r="B556" t="s">
        <v>1109</v>
      </c>
    </row>
    <row r="557" spans="1:2" x14ac:dyDescent="0.25">
      <c r="A557" t="s">
        <v>787</v>
      </c>
      <c r="B557" t="s">
        <v>787</v>
      </c>
    </row>
    <row r="558" spans="1:2" x14ac:dyDescent="0.25">
      <c r="A558" t="s">
        <v>774</v>
      </c>
      <c r="B558" t="s">
        <v>774</v>
      </c>
    </row>
    <row r="559" spans="1:2" x14ac:dyDescent="0.25">
      <c r="A559" t="s">
        <v>54</v>
      </c>
      <c r="B559" t="s">
        <v>54</v>
      </c>
    </row>
    <row r="560" spans="1:2" x14ac:dyDescent="0.25">
      <c r="A560" t="s">
        <v>696</v>
      </c>
      <c r="B560" t="s">
        <v>696</v>
      </c>
    </row>
    <row r="561" spans="1:2" x14ac:dyDescent="0.25">
      <c r="A561" t="s">
        <v>728</v>
      </c>
      <c r="B561" t="s">
        <v>728</v>
      </c>
    </row>
    <row r="562" spans="1:2" x14ac:dyDescent="0.25">
      <c r="A562" t="s">
        <v>168</v>
      </c>
      <c r="B562" t="s">
        <v>168</v>
      </c>
    </row>
    <row r="563" spans="1:2" x14ac:dyDescent="0.25">
      <c r="A563" t="s">
        <v>1313</v>
      </c>
      <c r="B563" t="s">
        <v>1313</v>
      </c>
    </row>
    <row r="564" spans="1:2" x14ac:dyDescent="0.25">
      <c r="A564" t="s">
        <v>1308</v>
      </c>
      <c r="B564" t="s">
        <v>1308</v>
      </c>
    </row>
    <row r="565" spans="1:2" x14ac:dyDescent="0.25">
      <c r="A565" t="s">
        <v>1314</v>
      </c>
      <c r="B565" t="s">
        <v>1314</v>
      </c>
    </row>
    <row r="566" spans="1:2" x14ac:dyDescent="0.25">
      <c r="A566" t="s">
        <v>1293</v>
      </c>
      <c r="B566" t="s">
        <v>1293</v>
      </c>
    </row>
    <row r="567" spans="1:2" x14ac:dyDescent="0.25">
      <c r="A567" t="s">
        <v>1295</v>
      </c>
      <c r="B567" t="s">
        <v>1295</v>
      </c>
    </row>
    <row r="568" spans="1:2" x14ac:dyDescent="0.25">
      <c r="A568" t="s">
        <v>1301</v>
      </c>
      <c r="B568" t="s">
        <v>1301</v>
      </c>
    </row>
    <row r="569" spans="1:2" x14ac:dyDescent="0.25">
      <c r="A569" t="s">
        <v>1312</v>
      </c>
      <c r="B569" t="s">
        <v>1312</v>
      </c>
    </row>
    <row r="570" spans="1:2" x14ac:dyDescent="0.25">
      <c r="A570" t="s">
        <v>1309</v>
      </c>
      <c r="B570" t="s">
        <v>1309</v>
      </c>
    </row>
    <row r="571" spans="1:2" x14ac:dyDescent="0.25">
      <c r="A571" t="s">
        <v>702</v>
      </c>
      <c r="B571" t="s">
        <v>702</v>
      </c>
    </row>
    <row r="572" spans="1:2" x14ac:dyDescent="0.25">
      <c r="A572" t="s">
        <v>1311</v>
      </c>
      <c r="B572" t="s">
        <v>1311</v>
      </c>
    </row>
    <row r="573" spans="1:2" x14ac:dyDescent="0.25">
      <c r="A573" t="s">
        <v>1357</v>
      </c>
      <c r="B573" t="s">
        <v>1357</v>
      </c>
    </row>
    <row r="574" spans="1:2" x14ac:dyDescent="0.25">
      <c r="A574" t="s">
        <v>1144</v>
      </c>
      <c r="B574" t="s">
        <v>1144</v>
      </c>
    </row>
    <row r="575" spans="1:2" x14ac:dyDescent="0.25">
      <c r="A575" t="s">
        <v>704</v>
      </c>
      <c r="B575" t="s">
        <v>704</v>
      </c>
    </row>
    <row r="576" spans="1:2" x14ac:dyDescent="0.25">
      <c r="A576" t="s">
        <v>1192</v>
      </c>
      <c r="B576" t="s">
        <v>1192</v>
      </c>
    </row>
    <row r="577" spans="1:2" x14ac:dyDescent="0.25">
      <c r="A577" t="s">
        <v>711</v>
      </c>
      <c r="B577" t="s">
        <v>711</v>
      </c>
    </row>
    <row r="578" spans="1:2" x14ac:dyDescent="0.25">
      <c r="A578" t="s">
        <v>709</v>
      </c>
      <c r="B578" t="s">
        <v>709</v>
      </c>
    </row>
    <row r="579" spans="1:2" x14ac:dyDescent="0.25">
      <c r="A579" t="s">
        <v>724</v>
      </c>
      <c r="B579" t="s">
        <v>724</v>
      </c>
    </row>
    <row r="580" spans="1:2" x14ac:dyDescent="0.25">
      <c r="A580" t="s">
        <v>1402</v>
      </c>
      <c r="B580" t="s">
        <v>1402</v>
      </c>
    </row>
    <row r="581" spans="1:2" x14ac:dyDescent="0.25">
      <c r="A581" t="s">
        <v>1404</v>
      </c>
      <c r="B581" t="s">
        <v>1404</v>
      </c>
    </row>
    <row r="582" spans="1:2" x14ac:dyDescent="0.25">
      <c r="A582" t="s">
        <v>659</v>
      </c>
      <c r="B582" t="s">
        <v>659</v>
      </c>
    </row>
    <row r="583" spans="1:2" x14ac:dyDescent="0.25">
      <c r="A583" t="s">
        <v>491</v>
      </c>
      <c r="B583" t="s">
        <v>491</v>
      </c>
    </row>
    <row r="584" spans="1:2" x14ac:dyDescent="0.25">
      <c r="A584" t="s">
        <v>238</v>
      </c>
      <c r="B584" t="s">
        <v>238</v>
      </c>
    </row>
    <row r="585" spans="1:2" x14ac:dyDescent="0.25">
      <c r="A585" t="s">
        <v>494</v>
      </c>
      <c r="B585" t="s">
        <v>494</v>
      </c>
    </row>
    <row r="586" spans="1:2" x14ac:dyDescent="0.25">
      <c r="A586" t="s">
        <v>672</v>
      </c>
      <c r="B586" t="s">
        <v>672</v>
      </c>
    </row>
    <row r="587" spans="1:2" x14ac:dyDescent="0.25">
      <c r="A587" t="s">
        <v>1391</v>
      </c>
      <c r="B587" t="s">
        <v>1391</v>
      </c>
    </row>
    <row r="588" spans="1:2" x14ac:dyDescent="0.25">
      <c r="A588" t="s">
        <v>499</v>
      </c>
      <c r="B588" t="s">
        <v>499</v>
      </c>
    </row>
    <row r="589" spans="1:2" x14ac:dyDescent="0.25">
      <c r="A589" t="s">
        <v>690</v>
      </c>
      <c r="B589" t="s">
        <v>690</v>
      </c>
    </row>
    <row r="590" spans="1:2" x14ac:dyDescent="0.25">
      <c r="A590" t="s">
        <v>486</v>
      </c>
      <c r="B590" t="s">
        <v>486</v>
      </c>
    </row>
    <row r="591" spans="1:2" x14ac:dyDescent="0.25">
      <c r="A591" t="s">
        <v>500</v>
      </c>
      <c r="B591" t="s">
        <v>500</v>
      </c>
    </row>
    <row r="592" spans="1:2" x14ac:dyDescent="0.25">
      <c r="A592" t="s">
        <v>703</v>
      </c>
      <c r="B592" t="s">
        <v>703</v>
      </c>
    </row>
    <row r="593" spans="1:2" x14ac:dyDescent="0.25">
      <c r="A593" t="s">
        <v>501</v>
      </c>
      <c r="B593" t="s">
        <v>501</v>
      </c>
    </row>
    <row r="594" spans="1:2" x14ac:dyDescent="0.25">
      <c r="A594" t="s">
        <v>502</v>
      </c>
      <c r="B594" t="s">
        <v>502</v>
      </c>
    </row>
    <row r="595" spans="1:2" x14ac:dyDescent="0.25">
      <c r="A595" t="s">
        <v>503</v>
      </c>
      <c r="B595" t="s">
        <v>503</v>
      </c>
    </row>
    <row r="596" spans="1:2" x14ac:dyDescent="0.25">
      <c r="A596" t="s">
        <v>497</v>
      </c>
      <c r="B596" t="s">
        <v>497</v>
      </c>
    </row>
    <row r="597" spans="1:2" x14ac:dyDescent="0.25">
      <c r="A597" t="s">
        <v>372</v>
      </c>
      <c r="B597" t="s">
        <v>372</v>
      </c>
    </row>
    <row r="598" spans="1:2" x14ac:dyDescent="0.25">
      <c r="A598" t="s">
        <v>375</v>
      </c>
      <c r="B598" t="s">
        <v>375</v>
      </c>
    </row>
    <row r="599" spans="1:2" x14ac:dyDescent="0.25">
      <c r="A599" t="s">
        <v>377</v>
      </c>
      <c r="B599" t="s">
        <v>377</v>
      </c>
    </row>
    <row r="600" spans="1:2" x14ac:dyDescent="0.25">
      <c r="A600" t="s">
        <v>95</v>
      </c>
      <c r="B600" t="s">
        <v>95</v>
      </c>
    </row>
    <row r="601" spans="1:2" x14ac:dyDescent="0.25">
      <c r="A601" t="s">
        <v>85</v>
      </c>
      <c r="B601" t="s">
        <v>85</v>
      </c>
    </row>
    <row r="602" spans="1:2" x14ac:dyDescent="0.25">
      <c r="A602" t="s">
        <v>369</v>
      </c>
      <c r="B602" t="s">
        <v>369</v>
      </c>
    </row>
    <row r="603" spans="1:2" x14ac:dyDescent="0.25">
      <c r="A603" t="s">
        <v>367</v>
      </c>
      <c r="B603" t="s">
        <v>367</v>
      </c>
    </row>
    <row r="604" spans="1:2" x14ac:dyDescent="0.25">
      <c r="A604" t="s">
        <v>933</v>
      </c>
      <c r="B604" t="s">
        <v>933</v>
      </c>
    </row>
    <row r="605" spans="1:2" x14ac:dyDescent="0.25">
      <c r="A605" t="s">
        <v>78</v>
      </c>
      <c r="B605" t="s">
        <v>78</v>
      </c>
    </row>
    <row r="606" spans="1:2" x14ac:dyDescent="0.25">
      <c r="A606" t="s">
        <v>1216</v>
      </c>
      <c r="B606" t="s">
        <v>1216</v>
      </c>
    </row>
    <row r="607" spans="1:2" x14ac:dyDescent="0.25">
      <c r="A607" t="s">
        <v>1225</v>
      </c>
      <c r="B607" t="s">
        <v>1225</v>
      </c>
    </row>
    <row r="608" spans="1:2" x14ac:dyDescent="0.25">
      <c r="A608" t="s">
        <v>1224</v>
      </c>
      <c r="B608" t="s">
        <v>1224</v>
      </c>
    </row>
    <row r="609" spans="1:2" x14ac:dyDescent="0.25">
      <c r="A609" t="s">
        <v>1220</v>
      </c>
      <c r="B609" t="s">
        <v>1220</v>
      </c>
    </row>
    <row r="610" spans="1:2" x14ac:dyDescent="0.25">
      <c r="A610" t="s">
        <v>433</v>
      </c>
      <c r="B610" t="s">
        <v>433</v>
      </c>
    </row>
    <row r="611" spans="1:2" x14ac:dyDescent="0.25">
      <c r="A611" t="s">
        <v>458</v>
      </c>
      <c r="B611" t="s">
        <v>458</v>
      </c>
    </row>
    <row r="612" spans="1:2" x14ac:dyDescent="0.25">
      <c r="A612" t="s">
        <v>495</v>
      </c>
      <c r="B612" t="s">
        <v>495</v>
      </c>
    </row>
    <row r="613" spans="1:2" x14ac:dyDescent="0.25">
      <c r="A613" t="s">
        <v>1412</v>
      </c>
      <c r="B613" t="s">
        <v>1412</v>
      </c>
    </row>
    <row r="614" spans="1:2" x14ac:dyDescent="0.25">
      <c r="A614" t="s">
        <v>1417</v>
      </c>
      <c r="B614" t="s">
        <v>1417</v>
      </c>
    </row>
    <row r="615" spans="1:2" x14ac:dyDescent="0.25">
      <c r="A615" t="s">
        <v>35</v>
      </c>
      <c r="B615" t="s">
        <v>35</v>
      </c>
    </row>
    <row r="616" spans="1:2" x14ac:dyDescent="0.25">
      <c r="A616" t="s">
        <v>1419</v>
      </c>
      <c r="B616" t="s">
        <v>1419</v>
      </c>
    </row>
    <row r="617" spans="1:2" x14ac:dyDescent="0.25">
      <c r="A617" t="s">
        <v>1420</v>
      </c>
      <c r="B617" t="s">
        <v>1420</v>
      </c>
    </row>
    <row r="618" spans="1:2" x14ac:dyDescent="0.25">
      <c r="A618" t="s">
        <v>61</v>
      </c>
      <c r="B618" t="s">
        <v>61</v>
      </c>
    </row>
    <row r="619" spans="1:2" x14ac:dyDescent="0.25">
      <c r="A619" t="s">
        <v>1414</v>
      </c>
      <c r="B619" t="s">
        <v>1414</v>
      </c>
    </row>
    <row r="620" spans="1:2" x14ac:dyDescent="0.25">
      <c r="A620" t="s">
        <v>572</v>
      </c>
      <c r="B620" t="s">
        <v>572</v>
      </c>
    </row>
    <row r="621" spans="1:2" x14ac:dyDescent="0.25">
      <c r="A621" t="s">
        <v>1415</v>
      </c>
      <c r="B621" t="s">
        <v>1415</v>
      </c>
    </row>
    <row r="622" spans="1:2" x14ac:dyDescent="0.25">
      <c r="A622" t="s">
        <v>467</v>
      </c>
      <c r="B622" t="s">
        <v>467</v>
      </c>
    </row>
    <row r="623" spans="1:2" x14ac:dyDescent="0.25">
      <c r="A623" t="s">
        <v>543</v>
      </c>
      <c r="B623" t="s">
        <v>543</v>
      </c>
    </row>
    <row r="624" spans="1:2" x14ac:dyDescent="0.25">
      <c r="A624" t="s">
        <v>1416</v>
      </c>
      <c r="B624" t="s">
        <v>1416</v>
      </c>
    </row>
    <row r="625" spans="1:2" x14ac:dyDescent="0.25">
      <c r="A625" t="s">
        <v>1395</v>
      </c>
      <c r="B625" t="s">
        <v>1395</v>
      </c>
    </row>
    <row r="626" spans="1:2" x14ac:dyDescent="0.25">
      <c r="A626" t="s">
        <v>1034</v>
      </c>
      <c r="B626" t="s">
        <v>1034</v>
      </c>
    </row>
    <row r="627" spans="1:2" x14ac:dyDescent="0.25">
      <c r="A627" t="s">
        <v>384</v>
      </c>
      <c r="B627" t="s">
        <v>384</v>
      </c>
    </row>
    <row r="628" spans="1:2" x14ac:dyDescent="0.25">
      <c r="A628" t="s">
        <v>527</v>
      </c>
      <c r="B628" t="s">
        <v>527</v>
      </c>
    </row>
    <row r="629" spans="1:2" x14ac:dyDescent="0.25">
      <c r="A629" t="s">
        <v>528</v>
      </c>
      <c r="B629" t="s">
        <v>528</v>
      </c>
    </row>
    <row r="630" spans="1:2" x14ac:dyDescent="0.25">
      <c r="A630" t="s">
        <v>1240</v>
      </c>
      <c r="B630" t="s">
        <v>1240</v>
      </c>
    </row>
    <row r="631" spans="1:2" x14ac:dyDescent="0.25">
      <c r="A631" t="s">
        <v>1245</v>
      </c>
      <c r="B631" t="s">
        <v>1245</v>
      </c>
    </row>
    <row r="632" spans="1:2" x14ac:dyDescent="0.25">
      <c r="A632" t="s">
        <v>451</v>
      </c>
      <c r="B632" t="s">
        <v>451</v>
      </c>
    </row>
    <row r="633" spans="1:2" x14ac:dyDescent="0.25">
      <c r="A633" t="s">
        <v>446</v>
      </c>
      <c r="B633" t="s">
        <v>446</v>
      </c>
    </row>
    <row r="634" spans="1:2" x14ac:dyDescent="0.25">
      <c r="A634" t="s">
        <v>404</v>
      </c>
      <c r="B634" t="s">
        <v>404</v>
      </c>
    </row>
    <row r="635" spans="1:2" x14ac:dyDescent="0.25">
      <c r="A635" t="s">
        <v>121</v>
      </c>
      <c r="B635" t="s">
        <v>121</v>
      </c>
    </row>
    <row r="636" spans="1:2" x14ac:dyDescent="0.25">
      <c r="A636" t="s">
        <v>1005</v>
      </c>
      <c r="B636" t="s">
        <v>1005</v>
      </c>
    </row>
    <row r="637" spans="1:2" x14ac:dyDescent="0.25">
      <c r="A637" t="s">
        <v>1006</v>
      </c>
      <c r="B637" t="s">
        <v>1006</v>
      </c>
    </row>
    <row r="638" spans="1:2" x14ac:dyDescent="0.25">
      <c r="A638" t="s">
        <v>1067</v>
      </c>
      <c r="B638" t="s">
        <v>1067</v>
      </c>
    </row>
    <row r="639" spans="1:2" x14ac:dyDescent="0.25">
      <c r="A639" t="s">
        <v>1354</v>
      </c>
      <c r="B639" t="s">
        <v>1354</v>
      </c>
    </row>
    <row r="640" spans="1:2" x14ac:dyDescent="0.25">
      <c r="A640" t="s">
        <v>562</v>
      </c>
      <c r="B640" t="s">
        <v>562</v>
      </c>
    </row>
    <row r="641" spans="1:2" x14ac:dyDescent="0.25">
      <c r="A641" t="s">
        <v>564</v>
      </c>
      <c r="B641" t="s">
        <v>564</v>
      </c>
    </row>
    <row r="642" spans="1:2" x14ac:dyDescent="0.25">
      <c r="A642" t="s">
        <v>1343</v>
      </c>
      <c r="B642" t="s">
        <v>1343</v>
      </c>
    </row>
    <row r="643" spans="1:2" x14ac:dyDescent="0.25">
      <c r="A643" t="s">
        <v>723</v>
      </c>
      <c r="B643" t="s">
        <v>723</v>
      </c>
    </row>
    <row r="644" spans="1:2" x14ac:dyDescent="0.25">
      <c r="A644" t="s">
        <v>574</v>
      </c>
      <c r="B644" t="s">
        <v>574</v>
      </c>
    </row>
    <row r="645" spans="1:2" x14ac:dyDescent="0.25">
      <c r="A645" t="s">
        <v>560</v>
      </c>
      <c r="B645" t="s">
        <v>560</v>
      </c>
    </row>
    <row r="646" spans="1:2" x14ac:dyDescent="0.25">
      <c r="A646" t="s">
        <v>545</v>
      </c>
      <c r="B646" t="s">
        <v>545</v>
      </c>
    </row>
    <row r="647" spans="1:2" x14ac:dyDescent="0.25">
      <c r="A647" t="s">
        <v>1061</v>
      </c>
      <c r="B647" t="s">
        <v>1061</v>
      </c>
    </row>
    <row r="648" spans="1:2" x14ac:dyDescent="0.25">
      <c r="A648" t="s">
        <v>1211</v>
      </c>
      <c r="B648" t="s">
        <v>1211</v>
      </c>
    </row>
    <row r="649" spans="1:2" x14ac:dyDescent="0.25">
      <c r="A649" t="s">
        <v>1223</v>
      </c>
      <c r="B649" t="s">
        <v>1223</v>
      </c>
    </row>
    <row r="650" spans="1:2" x14ac:dyDescent="0.25">
      <c r="A650" t="s">
        <v>844</v>
      </c>
      <c r="B650" t="s">
        <v>844</v>
      </c>
    </row>
    <row r="651" spans="1:2" x14ac:dyDescent="0.25">
      <c r="A651" t="s">
        <v>1226</v>
      </c>
      <c r="B651" t="s">
        <v>1226</v>
      </c>
    </row>
    <row r="652" spans="1:2" x14ac:dyDescent="0.25">
      <c r="A652" t="s">
        <v>855</v>
      </c>
      <c r="B652" t="s">
        <v>855</v>
      </c>
    </row>
    <row r="653" spans="1:2" x14ac:dyDescent="0.25">
      <c r="A653" t="s">
        <v>1252</v>
      </c>
      <c r="B653" t="s">
        <v>1252</v>
      </c>
    </row>
    <row r="654" spans="1:2" x14ac:dyDescent="0.25">
      <c r="A654" t="s">
        <v>1231</v>
      </c>
      <c r="B654" t="s">
        <v>1231</v>
      </c>
    </row>
    <row r="655" spans="1:2" x14ac:dyDescent="0.25">
      <c r="A655" t="s">
        <v>1236</v>
      </c>
      <c r="B655" t="s">
        <v>1236</v>
      </c>
    </row>
    <row r="656" spans="1:2" x14ac:dyDescent="0.25">
      <c r="A656" t="s">
        <v>269</v>
      </c>
      <c r="B656" t="s">
        <v>269</v>
      </c>
    </row>
    <row r="657" spans="1:2" x14ac:dyDescent="0.25">
      <c r="A657" t="s">
        <v>1448</v>
      </c>
      <c r="B657" t="s">
        <v>1448</v>
      </c>
    </row>
    <row r="658" spans="1:2" x14ac:dyDescent="0.25">
      <c r="A658" t="s">
        <v>530</v>
      </c>
      <c r="B658" t="s">
        <v>530</v>
      </c>
    </row>
    <row r="659" spans="1:2" x14ac:dyDescent="0.25">
      <c r="A659" t="s">
        <v>1101</v>
      </c>
      <c r="B659" t="s">
        <v>1101</v>
      </c>
    </row>
    <row r="660" spans="1:2" x14ac:dyDescent="0.25">
      <c r="A660" t="s">
        <v>885</v>
      </c>
      <c r="B660" t="s">
        <v>885</v>
      </c>
    </row>
    <row r="661" spans="1:2" x14ac:dyDescent="0.25">
      <c r="A661" t="s">
        <v>441</v>
      </c>
      <c r="B661" t="s">
        <v>441</v>
      </c>
    </row>
    <row r="662" spans="1:2" x14ac:dyDescent="0.25">
      <c r="A662" t="s">
        <v>1232</v>
      </c>
      <c r="B662" t="s">
        <v>1232</v>
      </c>
    </row>
    <row r="663" spans="1:2" x14ac:dyDescent="0.25">
      <c r="A663" t="s">
        <v>883</v>
      </c>
      <c r="B663" t="s">
        <v>883</v>
      </c>
    </row>
    <row r="664" spans="1:2" x14ac:dyDescent="0.25">
      <c r="A664" t="s">
        <v>302</v>
      </c>
      <c r="B664" t="s">
        <v>1455</v>
      </c>
    </row>
    <row r="665" spans="1:2" x14ac:dyDescent="0.25">
      <c r="A665" t="s">
        <v>298</v>
      </c>
      <c r="B665" t="s">
        <v>302</v>
      </c>
    </row>
    <row r="666" spans="1:2" x14ac:dyDescent="0.25">
      <c r="A666" t="s">
        <v>828</v>
      </c>
      <c r="B666" t="s">
        <v>298</v>
      </c>
    </row>
    <row r="667" spans="1:2" x14ac:dyDescent="0.25">
      <c r="A667" t="s">
        <v>767</v>
      </c>
      <c r="B667" t="s">
        <v>828</v>
      </c>
    </row>
    <row r="668" spans="1:2" x14ac:dyDescent="0.25">
      <c r="A668" t="s">
        <v>847</v>
      </c>
      <c r="B668" t="s">
        <v>767</v>
      </c>
    </row>
    <row r="669" spans="1:2" x14ac:dyDescent="0.25">
      <c r="A669" t="s">
        <v>1363</v>
      </c>
      <c r="B669" t="s">
        <v>847</v>
      </c>
    </row>
    <row r="670" spans="1:2" x14ac:dyDescent="0.25">
      <c r="A670" t="s">
        <v>1364</v>
      </c>
      <c r="B670" t="s">
        <v>1363</v>
      </c>
    </row>
    <row r="671" spans="1:2" x14ac:dyDescent="0.25">
      <c r="A671" t="s">
        <v>1362</v>
      </c>
      <c r="B671" t="s">
        <v>1364</v>
      </c>
    </row>
    <row r="672" spans="1:2" x14ac:dyDescent="0.25">
      <c r="A672" t="s">
        <v>1361</v>
      </c>
      <c r="B672" t="s">
        <v>1362</v>
      </c>
    </row>
    <row r="673" spans="1:2" x14ac:dyDescent="0.25">
      <c r="A673" t="s">
        <v>841</v>
      </c>
      <c r="B673" t="s">
        <v>841</v>
      </c>
    </row>
    <row r="674" spans="1:2" x14ac:dyDescent="0.25">
      <c r="A674" t="s">
        <v>817</v>
      </c>
      <c r="B674" t="s">
        <v>817</v>
      </c>
    </row>
    <row r="675" spans="1:2" x14ac:dyDescent="0.25">
      <c r="A675" t="s">
        <v>1389</v>
      </c>
      <c r="B675" t="s">
        <v>1389</v>
      </c>
    </row>
    <row r="676" spans="1:2" x14ac:dyDescent="0.25">
      <c r="A676" t="s">
        <v>1385</v>
      </c>
      <c r="B676" t="s">
        <v>1385</v>
      </c>
    </row>
    <row r="677" spans="1:2" x14ac:dyDescent="0.25">
      <c r="A677" t="s">
        <v>1142</v>
      </c>
      <c r="B677" t="s">
        <v>1142</v>
      </c>
    </row>
    <row r="678" spans="1:2" x14ac:dyDescent="0.25">
      <c r="A678" t="s">
        <v>1433</v>
      </c>
      <c r="B678" t="s">
        <v>1433</v>
      </c>
    </row>
    <row r="679" spans="1:2" x14ac:dyDescent="0.25">
      <c r="A679" t="s">
        <v>881</v>
      </c>
      <c r="B679" t="s">
        <v>881</v>
      </c>
    </row>
    <row r="680" spans="1:2" x14ac:dyDescent="0.25">
      <c r="A680" t="s">
        <v>1014</v>
      </c>
      <c r="B680" t="s">
        <v>1014</v>
      </c>
    </row>
    <row r="681" spans="1:2" x14ac:dyDescent="0.25">
      <c r="A681" t="s">
        <v>1051</v>
      </c>
      <c r="B681" t="s">
        <v>1051</v>
      </c>
    </row>
    <row r="682" spans="1:2" x14ac:dyDescent="0.25">
      <c r="A682" t="s">
        <v>833</v>
      </c>
      <c r="B682" t="s">
        <v>833</v>
      </c>
    </row>
    <row r="683" spans="1:2" x14ac:dyDescent="0.25">
      <c r="A683" t="s">
        <v>597</v>
      </c>
      <c r="B683" t="s">
        <v>597</v>
      </c>
    </row>
    <row r="684" spans="1:2" x14ac:dyDescent="0.25">
      <c r="A684" t="s">
        <v>1008</v>
      </c>
      <c r="B684" t="s">
        <v>1008</v>
      </c>
    </row>
    <row r="685" spans="1:2" x14ac:dyDescent="0.25">
      <c r="A685" t="s">
        <v>599</v>
      </c>
      <c r="B685" t="s">
        <v>599</v>
      </c>
    </row>
    <row r="686" spans="1:2" x14ac:dyDescent="0.25">
      <c r="A686" t="s">
        <v>1018</v>
      </c>
      <c r="B686" t="s">
        <v>1018</v>
      </c>
    </row>
    <row r="687" spans="1:2" x14ac:dyDescent="0.25">
      <c r="A687" t="s">
        <v>1016</v>
      </c>
      <c r="B687" t="s">
        <v>1016</v>
      </c>
    </row>
    <row r="688" spans="1:2" x14ac:dyDescent="0.25">
      <c r="A688" t="s">
        <v>1207</v>
      </c>
      <c r="B688" t="s">
        <v>1207</v>
      </c>
    </row>
    <row r="689" spans="1:2" x14ac:dyDescent="0.25">
      <c r="A689" t="s">
        <v>1214</v>
      </c>
      <c r="B689" t="s">
        <v>1214</v>
      </c>
    </row>
    <row r="690" spans="1:2" x14ac:dyDescent="0.25">
      <c r="A690" t="s">
        <v>1276</v>
      </c>
      <c r="B690" t="s">
        <v>1276</v>
      </c>
    </row>
    <row r="691" spans="1:2" x14ac:dyDescent="0.25">
      <c r="A691" t="s">
        <v>1277</v>
      </c>
      <c r="B691" t="s">
        <v>1277</v>
      </c>
    </row>
    <row r="692" spans="1:2" x14ac:dyDescent="0.25">
      <c r="A692" t="s">
        <v>1111</v>
      </c>
      <c r="B692" t="s">
        <v>1111</v>
      </c>
    </row>
    <row r="693" spans="1:2" x14ac:dyDescent="0.25">
      <c r="A693" t="s">
        <v>1278</v>
      </c>
      <c r="B693" t="s">
        <v>1278</v>
      </c>
    </row>
    <row r="694" spans="1:2" x14ac:dyDescent="0.25">
      <c r="A694" t="s">
        <v>1279</v>
      </c>
      <c r="B694" t="s">
        <v>1279</v>
      </c>
    </row>
    <row r="695" spans="1:2" x14ac:dyDescent="0.25">
      <c r="A695" t="s">
        <v>1106</v>
      </c>
      <c r="B695" t="s">
        <v>1106</v>
      </c>
    </row>
    <row r="696" spans="1:2" x14ac:dyDescent="0.25">
      <c r="A696" t="s">
        <v>1114</v>
      </c>
      <c r="B696" t="s">
        <v>1114</v>
      </c>
    </row>
    <row r="697" spans="1:2" x14ac:dyDescent="0.25">
      <c r="A697" t="s">
        <v>1203</v>
      </c>
      <c r="B697" t="s">
        <v>1203</v>
      </c>
    </row>
    <row r="698" spans="1:2" x14ac:dyDescent="0.25">
      <c r="A698" t="s">
        <v>1274</v>
      </c>
      <c r="B698" t="s">
        <v>1274</v>
      </c>
    </row>
    <row r="699" spans="1:2" x14ac:dyDescent="0.25">
      <c r="A699" t="s">
        <v>578</v>
      </c>
      <c r="B699" t="s">
        <v>578</v>
      </c>
    </row>
    <row r="700" spans="1:2" x14ac:dyDescent="0.25">
      <c r="A700" t="s">
        <v>547</v>
      </c>
      <c r="B700" t="s">
        <v>547</v>
      </c>
    </row>
    <row r="701" spans="1:2" x14ac:dyDescent="0.25">
      <c r="A701" t="s">
        <v>1275</v>
      </c>
      <c r="B701" t="s">
        <v>1275</v>
      </c>
    </row>
    <row r="702" spans="1:2" x14ac:dyDescent="0.25">
      <c r="A702" t="s">
        <v>575</v>
      </c>
      <c r="B702" t="s">
        <v>575</v>
      </c>
    </row>
    <row r="703" spans="1:2" x14ac:dyDescent="0.25">
      <c r="A703" t="s">
        <v>830</v>
      </c>
      <c r="B703" t="s">
        <v>830</v>
      </c>
    </row>
    <row r="704" spans="1:2" x14ac:dyDescent="0.25">
      <c r="A704" t="s">
        <v>581</v>
      </c>
      <c r="B704" t="s">
        <v>581</v>
      </c>
    </row>
    <row r="705" spans="1:2" x14ac:dyDescent="0.25">
      <c r="A705" t="s">
        <v>831</v>
      </c>
      <c r="B705" t="s">
        <v>831</v>
      </c>
    </row>
    <row r="706" spans="1:2" x14ac:dyDescent="0.25">
      <c r="A706" t="s">
        <v>584</v>
      </c>
      <c r="B706" t="s">
        <v>584</v>
      </c>
    </row>
    <row r="707" spans="1:2" x14ac:dyDescent="0.25">
      <c r="A707" t="s">
        <v>832</v>
      </c>
      <c r="B707" t="s">
        <v>832</v>
      </c>
    </row>
    <row r="708" spans="1:2" x14ac:dyDescent="0.25">
      <c r="A708" t="s">
        <v>973</v>
      </c>
      <c r="B708" t="s">
        <v>973</v>
      </c>
    </row>
    <row r="709" spans="1:2" x14ac:dyDescent="0.25">
      <c r="A709" t="s">
        <v>1001</v>
      </c>
      <c r="B709" t="s">
        <v>1001</v>
      </c>
    </row>
    <row r="710" spans="1:2" x14ac:dyDescent="0.25">
      <c r="A710" t="s">
        <v>997</v>
      </c>
      <c r="B710" t="s">
        <v>997</v>
      </c>
    </row>
    <row r="711" spans="1:2" x14ac:dyDescent="0.25">
      <c r="A711" t="s">
        <v>991</v>
      </c>
      <c r="B711" t="s">
        <v>991</v>
      </c>
    </row>
    <row r="712" spans="1:2" x14ac:dyDescent="0.25">
      <c r="A712" t="s">
        <v>992</v>
      </c>
      <c r="B712" t="s">
        <v>992</v>
      </c>
    </row>
    <row r="713" spans="1:2" x14ac:dyDescent="0.25">
      <c r="A713" t="s">
        <v>984</v>
      </c>
      <c r="B713" t="s">
        <v>984</v>
      </c>
    </row>
    <row r="714" spans="1:2" x14ac:dyDescent="0.25">
      <c r="A714" t="s">
        <v>1002</v>
      </c>
      <c r="B714" t="s">
        <v>1002</v>
      </c>
    </row>
    <row r="715" spans="1:2" x14ac:dyDescent="0.25">
      <c r="A715" t="s">
        <v>305</v>
      </c>
      <c r="B715" t="s">
        <v>305</v>
      </c>
    </row>
    <row r="716" spans="1:2" x14ac:dyDescent="0.25">
      <c r="A716" t="s">
        <v>439</v>
      </c>
      <c r="B716" t="s">
        <v>439</v>
      </c>
    </row>
    <row r="717" spans="1:2" x14ac:dyDescent="0.25">
      <c r="A717" t="s">
        <v>1012</v>
      </c>
      <c r="B717" t="s">
        <v>1012</v>
      </c>
    </row>
    <row r="718" spans="1:2" x14ac:dyDescent="0.25">
      <c r="A718" t="s">
        <v>1017</v>
      </c>
      <c r="B718" t="s">
        <v>1017</v>
      </c>
    </row>
    <row r="719" spans="1:2" x14ac:dyDescent="0.25">
      <c r="A719" t="s">
        <v>739</v>
      </c>
      <c r="B719" t="s">
        <v>739</v>
      </c>
    </row>
    <row r="720" spans="1:2" x14ac:dyDescent="0.25">
      <c r="A720" t="s">
        <v>427</v>
      </c>
      <c r="B720" t="s">
        <v>427</v>
      </c>
    </row>
    <row r="721" spans="1:2" x14ac:dyDescent="0.25">
      <c r="A721" t="s">
        <v>1360</v>
      </c>
      <c r="B721" t="s">
        <v>1360</v>
      </c>
    </row>
    <row r="722" spans="1:2" x14ac:dyDescent="0.25">
      <c r="A722" t="s">
        <v>1280</v>
      </c>
      <c r="B722" t="s">
        <v>1280</v>
      </c>
    </row>
    <row r="723" spans="1:2" x14ac:dyDescent="0.25">
      <c r="A723" t="s">
        <v>1281</v>
      </c>
      <c r="B723" t="s">
        <v>1281</v>
      </c>
    </row>
    <row r="724" spans="1:2" x14ac:dyDescent="0.25">
      <c r="A724" t="s">
        <v>1282</v>
      </c>
      <c r="B724" t="s">
        <v>1282</v>
      </c>
    </row>
    <row r="725" spans="1:2" x14ac:dyDescent="0.25">
      <c r="A725" t="s">
        <v>1283</v>
      </c>
      <c r="B725" t="s">
        <v>1283</v>
      </c>
    </row>
    <row r="726" spans="1:2" x14ac:dyDescent="0.25">
      <c r="A726" t="s">
        <v>1041</v>
      </c>
      <c r="B726" t="s">
        <v>1041</v>
      </c>
    </row>
    <row r="727" spans="1:2" x14ac:dyDescent="0.25">
      <c r="A727" t="s">
        <v>504</v>
      </c>
      <c r="B727" t="s">
        <v>504</v>
      </c>
    </row>
    <row r="728" spans="1:2" x14ac:dyDescent="0.25">
      <c r="A728" t="s">
        <v>1241</v>
      </c>
      <c r="B728" t="s">
        <v>1241</v>
      </c>
    </row>
    <row r="729" spans="1:2" x14ac:dyDescent="0.25">
      <c r="A729" t="s">
        <v>414</v>
      </c>
      <c r="B729" t="s">
        <v>414</v>
      </c>
    </row>
    <row r="730" spans="1:2" x14ac:dyDescent="0.25">
      <c r="A730" t="s">
        <v>325</v>
      </c>
      <c r="B730" t="s">
        <v>325</v>
      </c>
    </row>
    <row r="731" spans="1:2" x14ac:dyDescent="0.25">
      <c r="A731" t="s">
        <v>323</v>
      </c>
      <c r="B731" t="s">
        <v>323</v>
      </c>
    </row>
    <row r="732" spans="1:2" x14ac:dyDescent="0.25">
      <c r="A732" t="s">
        <v>326</v>
      </c>
      <c r="B732" t="s">
        <v>326</v>
      </c>
    </row>
    <row r="733" spans="1:2" x14ac:dyDescent="0.25">
      <c r="A733" t="s">
        <v>327</v>
      </c>
      <c r="B733" t="s">
        <v>327</v>
      </c>
    </row>
    <row r="734" spans="1:2" x14ac:dyDescent="0.25">
      <c r="A734" t="s">
        <v>330</v>
      </c>
      <c r="B734" t="s">
        <v>330</v>
      </c>
    </row>
    <row r="735" spans="1:2" x14ac:dyDescent="0.25">
      <c r="A735" t="s">
        <v>1365</v>
      </c>
      <c r="B735" t="s">
        <v>1365</v>
      </c>
    </row>
    <row r="736" spans="1:2" x14ac:dyDescent="0.25">
      <c r="A736" t="s">
        <v>141</v>
      </c>
      <c r="B736" t="s">
        <v>141</v>
      </c>
    </row>
    <row r="737" spans="1:2" x14ac:dyDescent="0.25">
      <c r="A737" t="s">
        <v>147</v>
      </c>
      <c r="B737" t="s">
        <v>147</v>
      </c>
    </row>
    <row r="738" spans="1:2" x14ac:dyDescent="0.25">
      <c r="A738" t="s">
        <v>149</v>
      </c>
      <c r="B738" t="s">
        <v>149</v>
      </c>
    </row>
    <row r="739" spans="1:2" x14ac:dyDescent="0.25">
      <c r="A739" t="s">
        <v>133</v>
      </c>
      <c r="B739" t="s">
        <v>133</v>
      </c>
    </row>
    <row r="740" spans="1:2" x14ac:dyDescent="0.25">
      <c r="A740" t="s">
        <v>136</v>
      </c>
      <c r="B740" t="s">
        <v>136</v>
      </c>
    </row>
    <row r="741" spans="1:2" x14ac:dyDescent="0.25">
      <c r="A741" t="s">
        <v>123</v>
      </c>
      <c r="B741" t="s">
        <v>123</v>
      </c>
    </row>
    <row r="742" spans="1:2" x14ac:dyDescent="0.25">
      <c r="A742" t="s">
        <v>125</v>
      </c>
      <c r="B742" t="s">
        <v>125</v>
      </c>
    </row>
    <row r="743" spans="1:2" x14ac:dyDescent="0.25">
      <c r="A743" t="s">
        <v>1374</v>
      </c>
      <c r="B743" t="s">
        <v>1374</v>
      </c>
    </row>
    <row r="744" spans="1:2" x14ac:dyDescent="0.25">
      <c r="A744" t="s">
        <v>1185</v>
      </c>
      <c r="B744" t="s">
        <v>1185</v>
      </c>
    </row>
    <row r="745" spans="1:2" x14ac:dyDescent="0.25">
      <c r="A745" t="s">
        <v>1397</v>
      </c>
      <c r="B745" t="s">
        <v>1397</v>
      </c>
    </row>
    <row r="746" spans="1:2" x14ac:dyDescent="0.25">
      <c r="A746" t="s">
        <v>342</v>
      </c>
      <c r="B746" t="s">
        <v>342</v>
      </c>
    </row>
    <row r="747" spans="1:2" x14ac:dyDescent="0.25">
      <c r="A747" t="s">
        <v>349</v>
      </c>
      <c r="B747" t="s">
        <v>349</v>
      </c>
    </row>
    <row r="748" spans="1:2" x14ac:dyDescent="0.25">
      <c r="A748" t="s">
        <v>354</v>
      </c>
      <c r="B748" t="s">
        <v>354</v>
      </c>
    </row>
    <row r="749" spans="1:2" x14ac:dyDescent="0.25">
      <c r="A749" t="s">
        <v>364</v>
      </c>
      <c r="B749" t="s">
        <v>364</v>
      </c>
    </row>
    <row r="750" spans="1:2" x14ac:dyDescent="0.25">
      <c r="A750" t="s">
        <v>368</v>
      </c>
      <c r="B750" t="s">
        <v>368</v>
      </c>
    </row>
    <row r="751" spans="1:2" x14ac:dyDescent="0.25">
      <c r="A751" t="s">
        <v>374</v>
      </c>
      <c r="B751" t="s">
        <v>374</v>
      </c>
    </row>
    <row r="752" spans="1:2" x14ac:dyDescent="0.25">
      <c r="A752" t="s">
        <v>380</v>
      </c>
      <c r="B752" t="s">
        <v>380</v>
      </c>
    </row>
    <row r="753" spans="1:2" x14ac:dyDescent="0.25">
      <c r="A753" t="s">
        <v>381</v>
      </c>
      <c r="B753" t="s">
        <v>381</v>
      </c>
    </row>
    <row r="754" spans="1:2" x14ac:dyDescent="0.25">
      <c r="A754" t="s">
        <v>383</v>
      </c>
      <c r="B754" t="s">
        <v>383</v>
      </c>
    </row>
    <row r="755" spans="1:2" x14ac:dyDescent="0.25">
      <c r="A755" t="s">
        <v>393</v>
      </c>
      <c r="B755" t="s">
        <v>393</v>
      </c>
    </row>
    <row r="756" spans="1:2" x14ac:dyDescent="0.25">
      <c r="A756" t="s">
        <v>396</v>
      </c>
      <c r="B756" t="s">
        <v>396</v>
      </c>
    </row>
    <row r="757" spans="1:2" x14ac:dyDescent="0.25">
      <c r="A757" t="s">
        <v>397</v>
      </c>
      <c r="B757" t="s">
        <v>397</v>
      </c>
    </row>
    <row r="758" spans="1:2" x14ac:dyDescent="0.25">
      <c r="A758" t="s">
        <v>346</v>
      </c>
      <c r="B758" t="s">
        <v>346</v>
      </c>
    </row>
    <row r="759" spans="1:2" x14ac:dyDescent="0.25">
      <c r="A759" t="s">
        <v>950</v>
      </c>
      <c r="B759" t="s">
        <v>950</v>
      </c>
    </row>
    <row r="760" spans="1:2" x14ac:dyDescent="0.25">
      <c r="A760" t="s">
        <v>947</v>
      </c>
      <c r="B760" t="s">
        <v>947</v>
      </c>
    </row>
    <row r="761" spans="1:2" x14ac:dyDescent="0.25">
      <c r="A761" t="s">
        <v>144</v>
      </c>
      <c r="B761" t="s">
        <v>144</v>
      </c>
    </row>
    <row r="762" spans="1:2" x14ac:dyDescent="0.25">
      <c r="A762" t="s">
        <v>971</v>
      </c>
      <c r="B762" t="s">
        <v>971</v>
      </c>
    </row>
    <row r="763" spans="1:2" x14ac:dyDescent="0.25">
      <c r="A763" t="s">
        <v>980</v>
      </c>
      <c r="B763" t="s">
        <v>980</v>
      </c>
    </row>
    <row r="764" spans="1:2" x14ac:dyDescent="0.25">
      <c r="A764" t="s">
        <v>983</v>
      </c>
      <c r="B764" t="s">
        <v>983</v>
      </c>
    </row>
    <row r="765" spans="1:2" x14ac:dyDescent="0.25">
      <c r="A765" t="s">
        <v>986</v>
      </c>
      <c r="B765" t="s">
        <v>986</v>
      </c>
    </row>
    <row r="766" spans="1:2" x14ac:dyDescent="0.25">
      <c r="A766" t="s">
        <v>977</v>
      </c>
      <c r="B766" t="s">
        <v>977</v>
      </c>
    </row>
    <row r="767" spans="1:2" x14ac:dyDescent="0.25">
      <c r="A767" t="s">
        <v>126</v>
      </c>
      <c r="B767" t="s">
        <v>126</v>
      </c>
    </row>
    <row r="768" spans="1:2" x14ac:dyDescent="0.25">
      <c r="A768" t="s">
        <v>407</v>
      </c>
      <c r="B768" t="s">
        <v>407</v>
      </c>
    </row>
    <row r="769" spans="1:2" x14ac:dyDescent="0.25">
      <c r="A769" t="s">
        <v>411</v>
      </c>
      <c r="B769" t="s">
        <v>411</v>
      </c>
    </row>
    <row r="770" spans="1:2" x14ac:dyDescent="0.25">
      <c r="A770" t="s">
        <v>416</v>
      </c>
      <c r="B770" t="s">
        <v>416</v>
      </c>
    </row>
    <row r="771" spans="1:2" x14ac:dyDescent="0.25">
      <c r="A771" t="s">
        <v>419</v>
      </c>
      <c r="B771" t="s">
        <v>419</v>
      </c>
    </row>
    <row r="772" spans="1:2" x14ac:dyDescent="0.25">
      <c r="A772" t="s">
        <v>423</v>
      </c>
      <c r="B772" t="s">
        <v>423</v>
      </c>
    </row>
    <row r="773" spans="1:2" x14ac:dyDescent="0.25">
      <c r="A773" t="s">
        <v>429</v>
      </c>
      <c r="B773" t="s">
        <v>429</v>
      </c>
    </row>
    <row r="774" spans="1:2" x14ac:dyDescent="0.25">
      <c r="A774" t="s">
        <v>430</v>
      </c>
      <c r="B774" t="s">
        <v>430</v>
      </c>
    </row>
    <row r="775" spans="1:2" x14ac:dyDescent="0.25">
      <c r="A775" t="s">
        <v>1356</v>
      </c>
      <c r="B775" t="s">
        <v>1356</v>
      </c>
    </row>
    <row r="776" spans="1:2" x14ac:dyDescent="0.25">
      <c r="A776" t="s">
        <v>431</v>
      </c>
      <c r="B776" t="s">
        <v>431</v>
      </c>
    </row>
    <row r="777" spans="1:2" x14ac:dyDescent="0.25">
      <c r="A777" t="s">
        <v>432</v>
      </c>
      <c r="B777" t="s">
        <v>432</v>
      </c>
    </row>
    <row r="778" spans="1:2" x14ac:dyDescent="0.25">
      <c r="A778" t="s">
        <v>912</v>
      </c>
      <c r="B778" t="s">
        <v>912</v>
      </c>
    </row>
    <row r="779" spans="1:2" x14ac:dyDescent="0.25">
      <c r="A779" t="s">
        <v>918</v>
      </c>
      <c r="B779" t="s">
        <v>918</v>
      </c>
    </row>
    <row r="780" spans="1:2" x14ac:dyDescent="0.25">
      <c r="A780" t="s">
        <v>928</v>
      </c>
      <c r="B780" t="s">
        <v>928</v>
      </c>
    </row>
    <row r="781" spans="1:2" x14ac:dyDescent="0.25">
      <c r="A781" t="s">
        <v>198</v>
      </c>
      <c r="B781" t="s">
        <v>198</v>
      </c>
    </row>
    <row r="782" spans="1:2" x14ac:dyDescent="0.25">
      <c r="A782" t="s">
        <v>200</v>
      </c>
      <c r="B782" t="s">
        <v>200</v>
      </c>
    </row>
    <row r="783" spans="1:2" x14ac:dyDescent="0.25">
      <c r="A783" t="s">
        <v>203</v>
      </c>
      <c r="B783" t="s">
        <v>203</v>
      </c>
    </row>
    <row r="784" spans="1:2" x14ac:dyDescent="0.25">
      <c r="A784" t="s">
        <v>179</v>
      </c>
      <c r="B784" t="s">
        <v>179</v>
      </c>
    </row>
    <row r="785" spans="1:2" x14ac:dyDescent="0.25">
      <c r="A785" t="s">
        <v>185</v>
      </c>
      <c r="B785" t="s">
        <v>185</v>
      </c>
    </row>
    <row r="786" spans="1:2" x14ac:dyDescent="0.25">
      <c r="A786" t="s">
        <v>758</v>
      </c>
      <c r="B786" t="s">
        <v>758</v>
      </c>
    </row>
    <row r="787" spans="1:2" x14ac:dyDescent="0.25">
      <c r="A787" t="s">
        <v>1372</v>
      </c>
      <c r="B787" t="s">
        <v>1372</v>
      </c>
    </row>
    <row r="788" spans="1:2" x14ac:dyDescent="0.25">
      <c r="A788" t="s">
        <v>765</v>
      </c>
      <c r="B788" t="s">
        <v>1449</v>
      </c>
    </row>
    <row r="789" spans="1:2" x14ac:dyDescent="0.25">
      <c r="A789" t="s">
        <v>772</v>
      </c>
      <c r="B789" t="s">
        <v>765</v>
      </c>
    </row>
    <row r="790" spans="1:2" x14ac:dyDescent="0.25">
      <c r="A790" t="s">
        <v>792</v>
      </c>
      <c r="B790" t="s">
        <v>772</v>
      </c>
    </row>
    <row r="791" spans="1:2" x14ac:dyDescent="0.25">
      <c r="A791" t="s">
        <v>799</v>
      </c>
      <c r="B791" t="s">
        <v>792</v>
      </c>
    </row>
    <row r="792" spans="1:2" x14ac:dyDescent="0.25">
      <c r="A792" t="s">
        <v>814</v>
      </c>
      <c r="B792" t="s">
        <v>799</v>
      </c>
    </row>
    <row r="793" spans="1:2" x14ac:dyDescent="0.25">
      <c r="A793" t="s">
        <v>837</v>
      </c>
      <c r="B793" t="s">
        <v>814</v>
      </c>
    </row>
    <row r="794" spans="1:2" x14ac:dyDescent="0.25">
      <c r="A794" t="s">
        <v>854</v>
      </c>
      <c r="B794" t="s">
        <v>837</v>
      </c>
    </row>
    <row r="795" spans="1:2" x14ac:dyDescent="0.25">
      <c r="A795" t="s">
        <v>863</v>
      </c>
      <c r="B795" t="s">
        <v>854</v>
      </c>
    </row>
    <row r="796" spans="1:2" x14ac:dyDescent="0.25">
      <c r="A796" t="s">
        <v>821</v>
      </c>
      <c r="B796" t="s">
        <v>863</v>
      </c>
    </row>
    <row r="797" spans="1:2" x14ac:dyDescent="0.25">
      <c r="A797" t="s">
        <v>874</v>
      </c>
      <c r="B797" t="s">
        <v>821</v>
      </c>
    </row>
    <row r="798" spans="1:2" x14ac:dyDescent="0.25">
      <c r="A798" t="s">
        <v>868</v>
      </c>
      <c r="B798" t="s">
        <v>874</v>
      </c>
    </row>
    <row r="799" spans="1:2" x14ac:dyDescent="0.25">
      <c r="A799" t="s">
        <v>1124</v>
      </c>
      <c r="B799" t="s">
        <v>868</v>
      </c>
    </row>
    <row r="800" spans="1:2" x14ac:dyDescent="0.25">
      <c r="A800" t="s">
        <v>1126</v>
      </c>
      <c r="B800" t="s">
        <v>1124</v>
      </c>
    </row>
    <row r="801" spans="1:2" x14ac:dyDescent="0.25">
      <c r="A801" t="s">
        <v>1130</v>
      </c>
      <c r="B801" t="s">
        <v>1126</v>
      </c>
    </row>
    <row r="802" spans="1:2" x14ac:dyDescent="0.25">
      <c r="A802" t="s">
        <v>1137</v>
      </c>
      <c r="B802" t="s">
        <v>1130</v>
      </c>
    </row>
    <row r="803" spans="1:2" x14ac:dyDescent="0.25">
      <c r="A803" t="s">
        <v>1184</v>
      </c>
      <c r="B803" t="s">
        <v>1184</v>
      </c>
    </row>
    <row r="804" spans="1:2" x14ac:dyDescent="0.25">
      <c r="A804" t="s">
        <v>1180</v>
      </c>
      <c r="B804" t="s">
        <v>1180</v>
      </c>
    </row>
    <row r="805" spans="1:2" x14ac:dyDescent="0.25">
      <c r="A805" t="s">
        <v>1175</v>
      </c>
      <c r="B805" t="s">
        <v>1175</v>
      </c>
    </row>
    <row r="806" spans="1:2" x14ac:dyDescent="0.25">
      <c r="A806" t="s">
        <v>1165</v>
      </c>
      <c r="B806" t="s">
        <v>1165</v>
      </c>
    </row>
    <row r="807" spans="1:2" x14ac:dyDescent="0.25">
      <c r="A807" t="s">
        <v>1149</v>
      </c>
      <c r="B807" t="s">
        <v>1149</v>
      </c>
    </row>
    <row r="808" spans="1:2" x14ac:dyDescent="0.25">
      <c r="A808" t="s">
        <v>1159</v>
      </c>
      <c r="B808" t="s">
        <v>1159</v>
      </c>
    </row>
    <row r="809" spans="1:2" x14ac:dyDescent="0.25">
      <c r="A809" t="s">
        <v>1154</v>
      </c>
      <c r="B809" t="s">
        <v>1154</v>
      </c>
    </row>
    <row r="810" spans="1:2" x14ac:dyDescent="0.25">
      <c r="A810" t="s">
        <v>1172</v>
      </c>
      <c r="B810" t="s">
        <v>1172</v>
      </c>
    </row>
    <row r="811" spans="1:2" x14ac:dyDescent="0.25">
      <c r="A811" t="s">
        <v>892</v>
      </c>
      <c r="B811" t="s">
        <v>892</v>
      </c>
    </row>
    <row r="812" spans="1:2" x14ac:dyDescent="0.25">
      <c r="A812" t="s">
        <v>898</v>
      </c>
      <c r="B812" t="s">
        <v>898</v>
      </c>
    </row>
    <row r="813" spans="1:2" x14ac:dyDescent="0.25">
      <c r="A813" t="s">
        <v>1148</v>
      </c>
      <c r="B813" t="s">
        <v>1148</v>
      </c>
    </row>
    <row r="814" spans="1:2" x14ac:dyDescent="0.25">
      <c r="A814" t="s">
        <v>884</v>
      </c>
      <c r="B814" t="s">
        <v>884</v>
      </c>
    </row>
    <row r="815" spans="1:2" x14ac:dyDescent="0.25">
      <c r="A815" t="s">
        <v>916</v>
      </c>
      <c r="B815" t="s">
        <v>916</v>
      </c>
    </row>
    <row r="816" spans="1:2" x14ac:dyDescent="0.25">
      <c r="A816" t="s">
        <v>921</v>
      </c>
      <c r="B816" t="s">
        <v>921</v>
      </c>
    </row>
    <row r="817" spans="1:2" x14ac:dyDescent="0.25">
      <c r="A817" t="s">
        <v>914</v>
      </c>
      <c r="B817" t="s">
        <v>914</v>
      </c>
    </row>
    <row r="818" spans="1:2" x14ac:dyDescent="0.25">
      <c r="A818" t="s">
        <v>879</v>
      </c>
      <c r="B818" t="s">
        <v>879</v>
      </c>
    </row>
    <row r="819" spans="1:2" x14ac:dyDescent="0.25">
      <c r="A819" t="s">
        <v>665</v>
      </c>
      <c r="B819" t="s">
        <v>665</v>
      </c>
    </row>
    <row r="820" spans="1:2" x14ac:dyDescent="0.25">
      <c r="A820" t="s">
        <v>1344</v>
      </c>
      <c r="B820" t="s">
        <v>1344</v>
      </c>
    </row>
    <row r="821" spans="1:2" x14ac:dyDescent="0.25">
      <c r="A821" t="s">
        <v>231</v>
      </c>
      <c r="B821" t="s">
        <v>231</v>
      </c>
    </row>
    <row r="822" spans="1:2" x14ac:dyDescent="0.25">
      <c r="A822" t="s">
        <v>233</v>
      </c>
      <c r="B822" t="s">
        <v>233</v>
      </c>
    </row>
    <row r="823" spans="1:2" x14ac:dyDescent="0.25">
      <c r="A823" t="s">
        <v>229</v>
      </c>
      <c r="B823" t="s">
        <v>229</v>
      </c>
    </row>
    <row r="824" spans="1:2" x14ac:dyDescent="0.25">
      <c r="A824" t="s">
        <v>1189</v>
      </c>
      <c r="B824" t="s">
        <v>1189</v>
      </c>
    </row>
    <row r="825" spans="1:2" x14ac:dyDescent="0.25">
      <c r="A825" t="s">
        <v>1133</v>
      </c>
      <c r="B825" t="s">
        <v>1133</v>
      </c>
    </row>
    <row r="826" spans="1:2" x14ac:dyDescent="0.25">
      <c r="A826" t="s">
        <v>473</v>
      </c>
      <c r="B826" t="s">
        <v>473</v>
      </c>
    </row>
    <row r="827" spans="1:2" x14ac:dyDescent="0.25">
      <c r="A827" t="s">
        <v>480</v>
      </c>
      <c r="B827" t="s">
        <v>480</v>
      </c>
    </row>
    <row r="828" spans="1:2" x14ac:dyDescent="0.25">
      <c r="A828" t="s">
        <v>483</v>
      </c>
      <c r="B828" t="s">
        <v>483</v>
      </c>
    </row>
    <row r="829" spans="1:2" x14ac:dyDescent="0.25">
      <c r="A829" t="s">
        <v>493</v>
      </c>
      <c r="B829" t="s">
        <v>493</v>
      </c>
    </row>
    <row r="830" spans="1:2" x14ac:dyDescent="0.25">
      <c r="A830" t="s">
        <v>106</v>
      </c>
      <c r="B830" t="s">
        <v>106</v>
      </c>
    </row>
    <row r="831" spans="1:2" x14ac:dyDescent="0.25">
      <c r="A831" t="s">
        <v>14</v>
      </c>
      <c r="B831" t="s">
        <v>14</v>
      </c>
    </row>
    <row r="832" spans="1:2" x14ac:dyDescent="0.25">
      <c r="A832" t="s">
        <v>1256</v>
      </c>
      <c r="B832" t="s">
        <v>1256</v>
      </c>
    </row>
    <row r="833" spans="1:2" x14ac:dyDescent="0.25">
      <c r="A833" t="s">
        <v>1096</v>
      </c>
      <c r="B833" t="s">
        <v>1096</v>
      </c>
    </row>
    <row r="834" spans="1:2" x14ac:dyDescent="0.25">
      <c r="A834" t="s">
        <v>119</v>
      </c>
      <c r="B834" t="s">
        <v>119</v>
      </c>
    </row>
    <row r="835" spans="1:2" x14ac:dyDescent="0.25">
      <c r="A835" t="s">
        <v>130</v>
      </c>
      <c r="B835" t="s">
        <v>130</v>
      </c>
    </row>
    <row r="836" spans="1:2" x14ac:dyDescent="0.25">
      <c r="A836" t="s">
        <v>135</v>
      </c>
      <c r="B836" t="s">
        <v>135</v>
      </c>
    </row>
    <row r="837" spans="1:2" x14ac:dyDescent="0.25">
      <c r="A837" t="s">
        <v>137</v>
      </c>
      <c r="B837" t="s">
        <v>137</v>
      </c>
    </row>
    <row r="838" spans="1:2" x14ac:dyDescent="0.25">
      <c r="A838" t="s">
        <v>138</v>
      </c>
      <c r="B838" t="s">
        <v>138</v>
      </c>
    </row>
    <row r="839" spans="1:2" x14ac:dyDescent="0.25">
      <c r="A839" t="s">
        <v>146</v>
      </c>
      <c r="B839" t="s">
        <v>146</v>
      </c>
    </row>
    <row r="840" spans="1:2" x14ac:dyDescent="0.25">
      <c r="A840" t="s">
        <v>150</v>
      </c>
      <c r="B840" t="s">
        <v>150</v>
      </c>
    </row>
    <row r="841" spans="1:2" x14ac:dyDescent="0.25">
      <c r="A841" t="s">
        <v>242</v>
      </c>
      <c r="B841" t="s">
        <v>242</v>
      </c>
    </row>
    <row r="842" spans="1:2" x14ac:dyDescent="0.25">
      <c r="A842" t="s">
        <v>243</v>
      </c>
      <c r="B842" t="s">
        <v>243</v>
      </c>
    </row>
    <row r="843" spans="1:2" x14ac:dyDescent="0.25">
      <c r="A843" t="s">
        <v>244</v>
      </c>
      <c r="B843" t="s">
        <v>244</v>
      </c>
    </row>
    <row r="844" spans="1:2" x14ac:dyDescent="0.25">
      <c r="A844" t="s">
        <v>247</v>
      </c>
      <c r="B844" t="s">
        <v>247</v>
      </c>
    </row>
    <row r="845" spans="1:2" x14ac:dyDescent="0.25">
      <c r="A845" t="s">
        <v>268</v>
      </c>
      <c r="B845" t="s">
        <v>268</v>
      </c>
    </row>
    <row r="846" spans="1:2" x14ac:dyDescent="0.25">
      <c r="A846" t="s">
        <v>286</v>
      </c>
      <c r="B846" t="s">
        <v>286</v>
      </c>
    </row>
    <row r="847" spans="1:2" x14ac:dyDescent="0.25">
      <c r="A847" t="s">
        <v>289</v>
      </c>
      <c r="B847" t="s">
        <v>289</v>
      </c>
    </row>
    <row r="848" spans="1:2" x14ac:dyDescent="0.25">
      <c r="A848" t="s">
        <v>290</v>
      </c>
      <c r="B848" t="s">
        <v>290</v>
      </c>
    </row>
    <row r="849" spans="1:2" x14ac:dyDescent="0.25">
      <c r="A849" t="s">
        <v>292</v>
      </c>
      <c r="B849" t="s">
        <v>292</v>
      </c>
    </row>
    <row r="850" spans="1:2" x14ac:dyDescent="0.25">
      <c r="A850" t="s">
        <v>295</v>
      </c>
      <c r="B850" t="s">
        <v>295</v>
      </c>
    </row>
    <row r="851" spans="1:2" x14ac:dyDescent="0.25">
      <c r="A851" t="s">
        <v>297</v>
      </c>
      <c r="B851" t="s">
        <v>297</v>
      </c>
    </row>
    <row r="852" spans="1:2" x14ac:dyDescent="0.25">
      <c r="A852" t="s">
        <v>1023</v>
      </c>
      <c r="B852" t="s">
        <v>1023</v>
      </c>
    </row>
    <row r="853" spans="1:2" x14ac:dyDescent="0.25">
      <c r="A853" t="s">
        <v>260</v>
      </c>
      <c r="B853" t="s">
        <v>260</v>
      </c>
    </row>
    <row r="854" spans="1:2" x14ac:dyDescent="0.25">
      <c r="A854" t="s">
        <v>514</v>
      </c>
      <c r="B854" t="s">
        <v>514</v>
      </c>
    </row>
    <row r="855" spans="1:2" x14ac:dyDescent="0.25">
      <c r="A855" t="s">
        <v>509</v>
      </c>
      <c r="B855" t="s">
        <v>509</v>
      </c>
    </row>
    <row r="856" spans="1:2" x14ac:dyDescent="0.25">
      <c r="A856" t="s">
        <v>508</v>
      </c>
      <c r="B856" t="s">
        <v>508</v>
      </c>
    </row>
    <row r="857" spans="1:2" x14ac:dyDescent="0.25">
      <c r="A857" t="s">
        <v>90</v>
      </c>
      <c r="B857" t="s">
        <v>90</v>
      </c>
    </row>
    <row r="858" spans="1:2" x14ac:dyDescent="0.25">
      <c r="A858" t="s">
        <v>853</v>
      </c>
      <c r="B858" t="s">
        <v>853</v>
      </c>
    </row>
    <row r="859" spans="1:2" x14ac:dyDescent="0.25">
      <c r="A859" t="s">
        <v>526</v>
      </c>
      <c r="B859" t="s">
        <v>526</v>
      </c>
    </row>
    <row r="860" spans="1:2" x14ac:dyDescent="0.25">
      <c r="A860" t="s">
        <v>835</v>
      </c>
      <c r="B860" t="s">
        <v>835</v>
      </c>
    </row>
    <row r="861" spans="1:2" x14ac:dyDescent="0.25">
      <c r="A861" t="s">
        <v>311</v>
      </c>
      <c r="B861" t="s">
        <v>311</v>
      </c>
    </row>
    <row r="862" spans="1:2" x14ac:dyDescent="0.25">
      <c r="A862" t="s">
        <v>312</v>
      </c>
      <c r="B862" t="s">
        <v>312</v>
      </c>
    </row>
    <row r="863" spans="1:2" x14ac:dyDescent="0.25">
      <c r="A863" t="s">
        <v>321</v>
      </c>
      <c r="B863" t="s">
        <v>321</v>
      </c>
    </row>
    <row r="864" spans="1:2" x14ac:dyDescent="0.25">
      <c r="A864" t="s">
        <v>322</v>
      </c>
      <c r="B864" t="s">
        <v>322</v>
      </c>
    </row>
    <row r="865" spans="1:2" x14ac:dyDescent="0.25">
      <c r="A865" t="s">
        <v>1405</v>
      </c>
      <c r="B865" t="s">
        <v>1405</v>
      </c>
    </row>
    <row r="866" spans="1:2" x14ac:dyDescent="0.25">
      <c r="A866" t="s">
        <v>1406</v>
      </c>
      <c r="B866" t="s">
        <v>1406</v>
      </c>
    </row>
    <row r="867" spans="1:2" x14ac:dyDescent="0.25">
      <c r="A867" t="s">
        <v>718</v>
      </c>
      <c r="B867" t="s">
        <v>718</v>
      </c>
    </row>
    <row r="868" spans="1:2" x14ac:dyDescent="0.25">
      <c r="A868" t="s">
        <v>227</v>
      </c>
      <c r="B868" t="s">
        <v>227</v>
      </c>
    </row>
    <row r="869" spans="1:2" x14ac:dyDescent="0.25">
      <c r="A869" t="s">
        <v>1047</v>
      </c>
      <c r="B869" t="s">
        <v>1047</v>
      </c>
    </row>
    <row r="870" spans="1:2" x14ac:dyDescent="0.25">
      <c r="A870" t="s">
        <v>1108</v>
      </c>
      <c r="B870" t="s">
        <v>1108</v>
      </c>
    </row>
    <row r="871" spans="1:2" x14ac:dyDescent="0.25">
      <c r="A871" t="s">
        <v>1028</v>
      </c>
      <c r="B871" t="s">
        <v>1028</v>
      </c>
    </row>
    <row r="872" spans="1:2" x14ac:dyDescent="0.25">
      <c r="A872" t="s">
        <v>1170</v>
      </c>
      <c r="B872" t="s">
        <v>1170</v>
      </c>
    </row>
    <row r="873" spans="1:2" x14ac:dyDescent="0.25">
      <c r="A873" t="s">
        <v>1178</v>
      </c>
      <c r="B873" t="s">
        <v>1178</v>
      </c>
    </row>
    <row r="874" spans="1:2" x14ac:dyDescent="0.25">
      <c r="A874" t="s">
        <v>1127</v>
      </c>
      <c r="B874" t="s">
        <v>1127</v>
      </c>
    </row>
    <row r="875" spans="1:2" x14ac:dyDescent="0.25">
      <c r="A875" t="s">
        <v>1151</v>
      </c>
      <c r="B875" t="s">
        <v>1151</v>
      </c>
    </row>
    <row r="876" spans="1:2" x14ac:dyDescent="0.25">
      <c r="A876" t="s">
        <v>1160</v>
      </c>
      <c r="B876" t="s">
        <v>1160</v>
      </c>
    </row>
    <row r="877" spans="1:2" x14ac:dyDescent="0.25">
      <c r="A877" t="s">
        <v>465</v>
      </c>
      <c r="B877" t="s">
        <v>465</v>
      </c>
    </row>
    <row r="878" spans="1:2" x14ac:dyDescent="0.25">
      <c r="A878" t="s">
        <v>340</v>
      </c>
      <c r="B878" t="s">
        <v>340</v>
      </c>
    </row>
    <row r="879" spans="1:2" x14ac:dyDescent="0.25">
      <c r="A879" t="s">
        <v>510</v>
      </c>
      <c r="B879" t="s">
        <v>510</v>
      </c>
    </row>
    <row r="880" spans="1:2" x14ac:dyDescent="0.25">
      <c r="A880" t="s">
        <v>1243</v>
      </c>
      <c r="B880" t="s">
        <v>1243</v>
      </c>
    </row>
    <row r="881" spans="1:2" x14ac:dyDescent="0.25">
      <c r="A881" t="s">
        <v>1248</v>
      </c>
      <c r="B881" t="s">
        <v>1248</v>
      </c>
    </row>
    <row r="882" spans="1:2" x14ac:dyDescent="0.25">
      <c r="A882" t="s">
        <v>417</v>
      </c>
      <c r="B882" t="s">
        <v>417</v>
      </c>
    </row>
    <row r="883" spans="1:2" x14ac:dyDescent="0.25">
      <c r="A883" t="s">
        <v>745</v>
      </c>
      <c r="B883" t="s">
        <v>745</v>
      </c>
    </row>
    <row r="884" spans="1:2" x14ac:dyDescent="0.25">
      <c r="A884" t="s">
        <v>760</v>
      </c>
      <c r="B884" t="s">
        <v>760</v>
      </c>
    </row>
    <row r="885" spans="1:2" x14ac:dyDescent="0.25">
      <c r="A885" t="s">
        <v>716</v>
      </c>
      <c r="B885" t="s">
        <v>716</v>
      </c>
    </row>
    <row r="886" spans="1:2" x14ac:dyDescent="0.25">
      <c r="A886" t="s">
        <v>737</v>
      </c>
      <c r="B886" t="s">
        <v>737</v>
      </c>
    </row>
    <row r="887" spans="1:2" x14ac:dyDescent="0.25">
      <c r="A887" t="s">
        <v>751</v>
      </c>
      <c r="B887" t="s">
        <v>751</v>
      </c>
    </row>
    <row r="888" spans="1:2" x14ac:dyDescent="0.25">
      <c r="A888" t="s">
        <v>88</v>
      </c>
      <c r="B888" t="s">
        <v>88</v>
      </c>
    </row>
    <row r="889" spans="1:2" x14ac:dyDescent="0.25">
      <c r="A889" t="s">
        <v>1459</v>
      </c>
      <c r="B889" t="s">
        <v>1459</v>
      </c>
    </row>
    <row r="890" spans="1:2" x14ac:dyDescent="0.25">
      <c r="A890" t="s">
        <v>872</v>
      </c>
      <c r="B890" t="s">
        <v>872</v>
      </c>
    </row>
    <row r="891" spans="1:2" x14ac:dyDescent="0.25">
      <c r="A891" t="s">
        <v>880</v>
      </c>
      <c r="B891" t="s">
        <v>880</v>
      </c>
    </row>
    <row r="892" spans="1:2" x14ac:dyDescent="0.25">
      <c r="A892" t="s">
        <v>769</v>
      </c>
      <c r="B892" t="s">
        <v>769</v>
      </c>
    </row>
    <row r="893" spans="1:2" x14ac:dyDescent="0.25">
      <c r="A893" t="s">
        <v>442</v>
      </c>
      <c r="B893" t="s">
        <v>442</v>
      </c>
    </row>
    <row r="894" spans="1:2" x14ac:dyDescent="0.25">
      <c r="A894" t="s">
        <v>908</v>
      </c>
      <c r="B894" t="s">
        <v>908</v>
      </c>
    </row>
    <row r="895" spans="1:2" x14ac:dyDescent="0.25">
      <c r="A895" t="s">
        <v>420</v>
      </c>
      <c r="B895" t="s">
        <v>420</v>
      </c>
    </row>
    <row r="896" spans="1:2" x14ac:dyDescent="0.25">
      <c r="A896" t="s">
        <v>953</v>
      </c>
      <c r="B896" t="s">
        <v>953</v>
      </c>
    </row>
    <row r="897" spans="1:2" x14ac:dyDescent="0.25">
      <c r="A897" t="s">
        <v>965</v>
      </c>
      <c r="B897" t="s">
        <v>965</v>
      </c>
    </row>
    <row r="898" spans="1:2" x14ac:dyDescent="0.25">
      <c r="A898" t="s">
        <v>351</v>
      </c>
      <c r="B898" t="s">
        <v>351</v>
      </c>
    </row>
    <row r="899" spans="1:2" x14ac:dyDescent="0.25">
      <c r="A899" t="s">
        <v>961</v>
      </c>
      <c r="B899" t="s">
        <v>961</v>
      </c>
    </row>
    <row r="900" spans="1:2" x14ac:dyDescent="0.25">
      <c r="A900" t="s">
        <v>963</v>
      </c>
      <c r="B900" t="s">
        <v>963</v>
      </c>
    </row>
    <row r="901" spans="1:2" x14ac:dyDescent="0.25">
      <c r="A901" t="s">
        <v>968</v>
      </c>
      <c r="B901" t="s">
        <v>968</v>
      </c>
    </row>
    <row r="902" spans="1:2" x14ac:dyDescent="0.25">
      <c r="A902" t="s">
        <v>964</v>
      </c>
      <c r="B902" t="s">
        <v>964</v>
      </c>
    </row>
    <row r="903" spans="1:2" x14ac:dyDescent="0.25">
      <c r="A903" t="s">
        <v>951</v>
      </c>
      <c r="B903" t="s">
        <v>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Summary Sacr Prop Delta</vt:lpstr>
      <vt:lpstr>Summary</vt:lpstr>
      <vt:lpstr>IO Riparian 2014</vt:lpstr>
      <vt:lpstr>IO Pre-14 2014</vt:lpstr>
      <vt:lpstr>2015_riparian_actual</vt:lpstr>
      <vt:lpstr>2015_pre14_actual</vt:lpstr>
      <vt:lpstr>Sheet1</vt:lpstr>
      <vt:lpstr>Sheet2</vt:lpstr>
      <vt:lpstr>Summary!Print_Area</vt:lpstr>
      <vt:lpstr>'Summary Sacr Prop Delta'!Print_Area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Yeazell, Jeffrey@Waterboards</dc:creator>
  <cp:lastModifiedBy>Yeazell, Jeffrey@Waterboards</cp:lastModifiedBy>
  <cp:lastPrinted>2015-08-28T16:28:27Z</cp:lastPrinted>
  <dcterms:created xsi:type="dcterms:W3CDTF">2015-08-28T14:53:00Z</dcterms:created>
  <dcterms:modified xsi:type="dcterms:W3CDTF">2015-09-16T21:59:40Z</dcterms:modified>
</cp:coreProperties>
</file>