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2.xml" ContentType="application/vnd.openxmlformats-officedocument.spreadsheetml.comments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3.xml" ContentType="application/vnd.openxmlformats-officedocument.spreadsheetml.comments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omments4.xml" ContentType="application/vnd.openxmlformats-officedocument.spreadsheetml.comments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-15" windowWidth="28830" windowHeight="6330" tabRatio="724"/>
  </bookViews>
  <sheets>
    <sheet name="CDEC Daily FNF - SAC" sheetId="4" r:id="rId1"/>
    <sheet name="CDEC Daily FNF - SJ" sheetId="7" r:id="rId2"/>
    <sheet name="CDEC Daily OUTFLOW - SAC" sheetId="9" r:id="rId3"/>
    <sheet name="CDEC Daily OUTFLOW - SJ" sheetId="10" r:id="rId4"/>
    <sheet name="Historical FNFs" sheetId="6" r:id="rId5"/>
    <sheet name="B120 - MAR 2015 Forecast" sheetId="3" r:id="rId6"/>
    <sheet name="B120 - APR 2015 Forecast" sheetId="5" r:id="rId7"/>
    <sheet name="B120 - MAY 2015 Forecast" sheetId="8" r:id="rId8"/>
  </sheets>
  <calcPr calcId="145621"/>
</workbook>
</file>

<file path=xl/calcChain.xml><?xml version="1.0" encoding="utf-8"?>
<calcChain xmlns="http://schemas.openxmlformats.org/spreadsheetml/2006/main">
  <c r="N2" i="7" l="1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N265" i="7"/>
  <c r="N266" i="7"/>
  <c r="N267" i="7"/>
  <c r="N268" i="7"/>
  <c r="N269" i="7"/>
  <c r="N270" i="7"/>
  <c r="N271" i="7"/>
  <c r="N272" i="7"/>
  <c r="N273" i="7"/>
  <c r="N274" i="7"/>
  <c r="N275" i="7"/>
  <c r="N276" i="7"/>
  <c r="N277" i="7"/>
  <c r="N278" i="7"/>
  <c r="N279" i="7"/>
  <c r="N280" i="7"/>
  <c r="N281" i="7"/>
  <c r="N282" i="7"/>
  <c r="N283" i="7"/>
  <c r="N284" i="7"/>
  <c r="N285" i="7"/>
  <c r="N286" i="7"/>
  <c r="N287" i="7"/>
  <c r="N288" i="7"/>
  <c r="N289" i="7"/>
  <c r="N290" i="7"/>
  <c r="N291" i="7"/>
  <c r="N292" i="7"/>
  <c r="N293" i="7"/>
  <c r="N294" i="7"/>
  <c r="N295" i="7"/>
  <c r="N296" i="7"/>
  <c r="N297" i="7"/>
  <c r="N298" i="7"/>
  <c r="N299" i="7"/>
  <c r="N300" i="7"/>
  <c r="N301" i="7"/>
  <c r="N302" i="7"/>
  <c r="N303" i="7"/>
  <c r="N304" i="7"/>
  <c r="N305" i="7"/>
  <c r="N306" i="7"/>
  <c r="N307" i="7"/>
  <c r="N308" i="7"/>
  <c r="N309" i="7"/>
  <c r="N310" i="7"/>
  <c r="N311" i="7"/>
  <c r="N312" i="7"/>
  <c r="N313" i="7"/>
  <c r="N314" i="7"/>
  <c r="N315" i="7"/>
  <c r="N316" i="7"/>
  <c r="N317" i="7"/>
  <c r="N318" i="7"/>
  <c r="N319" i="7"/>
  <c r="N320" i="7"/>
  <c r="N321" i="7"/>
  <c r="N322" i="7"/>
  <c r="N323" i="7"/>
  <c r="N324" i="7"/>
  <c r="N325" i="7"/>
  <c r="N326" i="7"/>
  <c r="N327" i="7"/>
  <c r="N328" i="7"/>
  <c r="N329" i="7"/>
  <c r="N330" i="7"/>
  <c r="N331" i="7"/>
  <c r="N332" i="7"/>
  <c r="N333" i="7"/>
  <c r="N334" i="7"/>
  <c r="N335" i="7"/>
  <c r="N336" i="7"/>
  <c r="N337" i="7"/>
  <c r="N338" i="7"/>
  <c r="N339" i="7"/>
  <c r="N340" i="7"/>
  <c r="N341" i="7"/>
  <c r="N342" i="7"/>
  <c r="N343" i="7"/>
  <c r="N344" i="7"/>
  <c r="N345" i="7"/>
  <c r="N346" i="7"/>
  <c r="N347" i="7"/>
  <c r="N348" i="7"/>
  <c r="N349" i="7"/>
  <c r="N350" i="7"/>
  <c r="N351" i="7"/>
  <c r="N352" i="7"/>
  <c r="N353" i="7"/>
  <c r="N354" i="7"/>
  <c r="N355" i="7"/>
  <c r="N356" i="7"/>
  <c r="N357" i="7"/>
  <c r="N358" i="7"/>
  <c r="N359" i="7"/>
  <c r="N360" i="7"/>
  <c r="N361" i="7"/>
  <c r="N362" i="7"/>
  <c r="N363" i="7"/>
  <c r="N364" i="7"/>
  <c r="N365" i="7"/>
  <c r="N366" i="7"/>
  <c r="N367" i="7"/>
  <c r="N368" i="7"/>
  <c r="N369" i="7"/>
  <c r="N370" i="7"/>
  <c r="N371" i="7"/>
  <c r="N372" i="7"/>
  <c r="N373" i="7"/>
  <c r="N374" i="7"/>
  <c r="N375" i="7"/>
  <c r="N376" i="7"/>
  <c r="N377" i="7"/>
  <c r="N378" i="7"/>
  <c r="N379" i="7"/>
  <c r="N380" i="7"/>
  <c r="N381" i="7"/>
  <c r="N382" i="7"/>
  <c r="N383" i="7"/>
  <c r="N384" i="7"/>
  <c r="N385" i="7"/>
  <c r="N386" i="7"/>
  <c r="N387" i="7"/>
  <c r="N388" i="7"/>
  <c r="N389" i="7"/>
  <c r="N390" i="7"/>
  <c r="N391" i="7"/>
  <c r="N392" i="7"/>
  <c r="N393" i="7"/>
  <c r="N394" i="7"/>
  <c r="N395" i="7"/>
  <c r="N396" i="7"/>
  <c r="N397" i="7"/>
  <c r="K367" i="7" l="1"/>
  <c r="K368" i="7"/>
  <c r="K369" i="7"/>
  <c r="K370" i="7"/>
  <c r="K371" i="7"/>
  <c r="K372" i="7"/>
  <c r="K373" i="7"/>
  <c r="K374" i="7"/>
  <c r="K375" i="7"/>
  <c r="K376" i="7"/>
  <c r="K377" i="7"/>
  <c r="K378" i="7"/>
  <c r="K379" i="7"/>
  <c r="K380" i="7"/>
  <c r="K381" i="7"/>
  <c r="K382" i="7"/>
  <c r="K383" i="7"/>
  <c r="K384" i="7"/>
  <c r="K385" i="7"/>
  <c r="K386" i="7"/>
  <c r="K387" i="7"/>
  <c r="K388" i="7"/>
  <c r="K389" i="7"/>
  <c r="K390" i="7"/>
  <c r="K391" i="7"/>
  <c r="K392" i="7"/>
  <c r="K393" i="7"/>
  <c r="K394" i="7"/>
  <c r="K395" i="7"/>
  <c r="K396" i="7"/>
  <c r="K397" i="7"/>
  <c r="L367" i="7"/>
  <c r="L368" i="7"/>
  <c r="L369" i="7"/>
  <c r="L370" i="7"/>
  <c r="L371" i="7"/>
  <c r="L372" i="7"/>
  <c r="L373" i="7"/>
  <c r="L374" i="7"/>
  <c r="L375" i="7"/>
  <c r="L376" i="7"/>
  <c r="L377" i="7"/>
  <c r="L378" i="7"/>
  <c r="L379" i="7"/>
  <c r="L380" i="7"/>
  <c r="L381" i="7"/>
  <c r="L382" i="7"/>
  <c r="L383" i="7"/>
  <c r="L384" i="7"/>
  <c r="L385" i="7"/>
  <c r="M385" i="7" s="1"/>
  <c r="L386" i="7"/>
  <c r="L387" i="7"/>
  <c r="L388" i="7"/>
  <c r="L389" i="7"/>
  <c r="M389" i="7" s="1"/>
  <c r="L390" i="7"/>
  <c r="L391" i="7"/>
  <c r="L392" i="7"/>
  <c r="L393" i="7"/>
  <c r="M393" i="7" s="1"/>
  <c r="L394" i="7"/>
  <c r="L395" i="7"/>
  <c r="L396" i="7"/>
  <c r="L397" i="7"/>
  <c r="M397" i="7" s="1"/>
  <c r="M367" i="7"/>
  <c r="M368" i="7"/>
  <c r="M369" i="7"/>
  <c r="M370" i="7"/>
  <c r="M371" i="7"/>
  <c r="M372" i="7"/>
  <c r="M373" i="7"/>
  <c r="M374" i="7"/>
  <c r="M375" i="7"/>
  <c r="M376" i="7"/>
  <c r="M377" i="7"/>
  <c r="M378" i="7"/>
  <c r="M379" i="7"/>
  <c r="M380" i="7"/>
  <c r="M381" i="7"/>
  <c r="M382" i="7"/>
  <c r="M383" i="7"/>
  <c r="M384" i="7"/>
  <c r="M386" i="7"/>
  <c r="M387" i="7"/>
  <c r="M388" i="7"/>
  <c r="M390" i="7"/>
  <c r="M391" i="7"/>
  <c r="M392" i="7"/>
  <c r="M394" i="7"/>
  <c r="M395" i="7"/>
  <c r="M396" i="7"/>
  <c r="O367" i="7"/>
  <c r="O368" i="7"/>
  <c r="P368" i="7" s="1"/>
  <c r="O369" i="7"/>
  <c r="O370" i="7"/>
  <c r="O371" i="7"/>
  <c r="O372" i="7"/>
  <c r="P372" i="7" s="1"/>
  <c r="O373" i="7"/>
  <c r="O374" i="7"/>
  <c r="O375" i="7"/>
  <c r="O376" i="7"/>
  <c r="P376" i="7" s="1"/>
  <c r="O377" i="7"/>
  <c r="O378" i="7"/>
  <c r="O379" i="7"/>
  <c r="O380" i="7"/>
  <c r="P380" i="7" s="1"/>
  <c r="O381" i="7"/>
  <c r="O382" i="7"/>
  <c r="O383" i="7"/>
  <c r="O384" i="7"/>
  <c r="P384" i="7" s="1"/>
  <c r="O385" i="7"/>
  <c r="P385" i="7" s="1"/>
  <c r="O386" i="7"/>
  <c r="O387" i="7"/>
  <c r="O388" i="7"/>
  <c r="P388" i="7" s="1"/>
  <c r="O389" i="7"/>
  <c r="P389" i="7" s="1"/>
  <c r="O390" i="7"/>
  <c r="O391" i="7"/>
  <c r="O392" i="7"/>
  <c r="P392" i="7" s="1"/>
  <c r="O393" i="7"/>
  <c r="P393" i="7" s="1"/>
  <c r="O394" i="7"/>
  <c r="O395" i="7"/>
  <c r="O396" i="7"/>
  <c r="P396" i="7" s="1"/>
  <c r="O397" i="7"/>
  <c r="P397" i="7" s="1"/>
  <c r="P367" i="7"/>
  <c r="P369" i="7"/>
  <c r="P370" i="7"/>
  <c r="P371" i="7"/>
  <c r="P373" i="7"/>
  <c r="P374" i="7"/>
  <c r="P375" i="7"/>
  <c r="P377" i="7"/>
  <c r="P378" i="7"/>
  <c r="P379" i="7"/>
  <c r="P381" i="7"/>
  <c r="P382" i="7"/>
  <c r="P383" i="7"/>
  <c r="P386" i="7"/>
  <c r="P387" i="7"/>
  <c r="P390" i="7"/>
  <c r="P391" i="7"/>
  <c r="P394" i="7"/>
  <c r="P395" i="7"/>
  <c r="M21" i="8" l="1"/>
  <c r="M22" i="8"/>
  <c r="M23" i="8"/>
  <c r="M24" i="8"/>
  <c r="M25" i="8"/>
  <c r="M26" i="8"/>
  <c r="M27" i="8"/>
  <c r="M28" i="8"/>
  <c r="M29" i="8"/>
  <c r="M30" i="8"/>
  <c r="M31" i="8"/>
  <c r="M20" i="8"/>
  <c r="Q125" i="8"/>
  <c r="S125" i="8" s="1"/>
  <c r="Q123" i="8"/>
  <c r="S123" i="8" s="1"/>
  <c r="Q122" i="8"/>
  <c r="R122" i="8" s="1"/>
  <c r="Q121" i="8"/>
  <c r="S121" i="8" s="1"/>
  <c r="Q119" i="8"/>
  <c r="Q118" i="8"/>
  <c r="R118" i="8" s="1"/>
  <c r="Q117" i="8"/>
  <c r="S117" i="8" s="1"/>
  <c r="Q115" i="8"/>
  <c r="Q114" i="8"/>
  <c r="R114" i="8" s="1"/>
  <c r="M37" i="8"/>
  <c r="M38" i="8"/>
  <c r="M39" i="8"/>
  <c r="M40" i="8"/>
  <c r="M41" i="8"/>
  <c r="M42" i="8"/>
  <c r="M43" i="8"/>
  <c r="M44" i="8"/>
  <c r="M45" i="8"/>
  <c r="M46" i="8"/>
  <c r="M47" i="8"/>
  <c r="M36" i="8"/>
  <c r="M5" i="8"/>
  <c r="M6" i="8"/>
  <c r="M7" i="8"/>
  <c r="M8" i="8"/>
  <c r="M9" i="8"/>
  <c r="M10" i="8"/>
  <c r="M11" i="8"/>
  <c r="M12" i="8"/>
  <c r="M13" i="8"/>
  <c r="M14" i="8"/>
  <c r="M15" i="8"/>
  <c r="M4" i="8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2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R117" i="8" l="1"/>
  <c r="S114" i="8"/>
  <c r="S118" i="8"/>
  <c r="S122" i="8"/>
  <c r="R121" i="8"/>
  <c r="R125" i="8"/>
  <c r="S119" i="8"/>
  <c r="S115" i="8"/>
  <c r="R115" i="8"/>
  <c r="Q116" i="8"/>
  <c r="S116" i="8" s="1"/>
  <c r="R119" i="8"/>
  <c r="Q120" i="8"/>
  <c r="S120" i="8" s="1"/>
  <c r="R123" i="8"/>
  <c r="Q124" i="8"/>
  <c r="S124" i="8" s="1"/>
  <c r="R124" i="8" l="1"/>
  <c r="R116" i="8"/>
  <c r="R120" i="8"/>
  <c r="H50" i="4" l="1"/>
  <c r="H257" i="4" l="1"/>
  <c r="D271" i="7"/>
  <c r="K366" i="10" l="1"/>
  <c r="K365" i="10"/>
  <c r="K364" i="10"/>
  <c r="K363" i="10"/>
  <c r="K362" i="10"/>
  <c r="K361" i="10"/>
  <c r="K360" i="10"/>
  <c r="K359" i="10"/>
  <c r="K358" i="10"/>
  <c r="K357" i="10"/>
  <c r="K356" i="10"/>
  <c r="K355" i="10"/>
  <c r="K354" i="10"/>
  <c r="K353" i="10"/>
  <c r="K352" i="10"/>
  <c r="K351" i="10"/>
  <c r="K350" i="10"/>
  <c r="K349" i="10"/>
  <c r="K348" i="10"/>
  <c r="K347" i="10"/>
  <c r="K346" i="10"/>
  <c r="K345" i="10"/>
  <c r="K344" i="10"/>
  <c r="K343" i="10"/>
  <c r="K342" i="10"/>
  <c r="K341" i="10"/>
  <c r="K340" i="10"/>
  <c r="K339" i="10"/>
  <c r="K338" i="10"/>
  <c r="K337" i="10"/>
  <c r="K336" i="10"/>
  <c r="K335" i="10"/>
  <c r="K334" i="10"/>
  <c r="K333" i="10"/>
  <c r="K332" i="10"/>
  <c r="K331" i="10"/>
  <c r="K330" i="10"/>
  <c r="K329" i="10"/>
  <c r="K328" i="10"/>
  <c r="K327" i="10"/>
  <c r="K326" i="10"/>
  <c r="K325" i="10"/>
  <c r="K324" i="10"/>
  <c r="K323" i="10"/>
  <c r="K322" i="10"/>
  <c r="K321" i="10"/>
  <c r="K320" i="10"/>
  <c r="K319" i="10"/>
  <c r="K318" i="10"/>
  <c r="K317" i="10"/>
  <c r="K316" i="10"/>
  <c r="K315" i="10"/>
  <c r="K314" i="10"/>
  <c r="K313" i="10"/>
  <c r="K312" i="10"/>
  <c r="K311" i="10"/>
  <c r="K310" i="10"/>
  <c r="K309" i="10"/>
  <c r="K308" i="10"/>
  <c r="K307" i="10"/>
  <c r="K306" i="10"/>
  <c r="K305" i="10"/>
  <c r="K304" i="10"/>
  <c r="K303" i="10"/>
  <c r="K302" i="10"/>
  <c r="K301" i="10"/>
  <c r="K300" i="10"/>
  <c r="K299" i="10"/>
  <c r="K298" i="10"/>
  <c r="K297" i="10"/>
  <c r="K296" i="10"/>
  <c r="K295" i="10"/>
  <c r="K294" i="10"/>
  <c r="K293" i="10"/>
  <c r="K292" i="10"/>
  <c r="K291" i="10"/>
  <c r="K290" i="10"/>
  <c r="K289" i="10"/>
  <c r="K288" i="10"/>
  <c r="K287" i="10"/>
  <c r="K286" i="10"/>
  <c r="K285" i="10"/>
  <c r="K284" i="10"/>
  <c r="K283" i="10"/>
  <c r="K282" i="10"/>
  <c r="K281" i="10"/>
  <c r="K280" i="10"/>
  <c r="K279" i="10"/>
  <c r="K278" i="10"/>
  <c r="K277" i="10"/>
  <c r="K276" i="10"/>
  <c r="K275" i="10"/>
  <c r="K274" i="10"/>
  <c r="K273" i="10"/>
  <c r="K272" i="10"/>
  <c r="K271" i="10"/>
  <c r="K270" i="10"/>
  <c r="K269" i="10"/>
  <c r="K268" i="10"/>
  <c r="K267" i="10"/>
  <c r="K266" i="10"/>
  <c r="K265" i="10"/>
  <c r="K264" i="10"/>
  <c r="K263" i="10"/>
  <c r="K262" i="10"/>
  <c r="K261" i="10"/>
  <c r="K260" i="10"/>
  <c r="K259" i="10"/>
  <c r="K258" i="10"/>
  <c r="K257" i="10"/>
  <c r="K256" i="10"/>
  <c r="K255" i="10"/>
  <c r="K254" i="10"/>
  <c r="K253" i="10"/>
  <c r="K252" i="10"/>
  <c r="K251" i="10"/>
  <c r="K250" i="10"/>
  <c r="K249" i="10"/>
  <c r="K248" i="10"/>
  <c r="K247" i="10"/>
  <c r="K246" i="10"/>
  <c r="K245" i="10"/>
  <c r="K244" i="10"/>
  <c r="K243" i="10"/>
  <c r="K242" i="10"/>
  <c r="K241" i="10"/>
  <c r="K240" i="10"/>
  <c r="K239" i="10"/>
  <c r="K238" i="10"/>
  <c r="K237" i="10"/>
  <c r="K236" i="10"/>
  <c r="K235" i="10"/>
  <c r="K234" i="10"/>
  <c r="K233" i="10"/>
  <c r="K232" i="10"/>
  <c r="K231" i="10"/>
  <c r="K230" i="10"/>
  <c r="K229" i="10"/>
  <c r="K228" i="10"/>
  <c r="K227" i="10"/>
  <c r="K226" i="10"/>
  <c r="K225" i="10"/>
  <c r="K224" i="10"/>
  <c r="K223" i="10"/>
  <c r="K222" i="10"/>
  <c r="K221" i="10"/>
  <c r="K220" i="10"/>
  <c r="K219" i="10"/>
  <c r="K218" i="10"/>
  <c r="K217" i="10"/>
  <c r="K216" i="10"/>
  <c r="K215" i="10"/>
  <c r="K214" i="10"/>
  <c r="K213" i="10"/>
  <c r="K212" i="10"/>
  <c r="K211" i="10"/>
  <c r="K210" i="10"/>
  <c r="K209" i="10"/>
  <c r="K208" i="10"/>
  <c r="K207" i="10"/>
  <c r="K206" i="10"/>
  <c r="K205" i="10"/>
  <c r="K204" i="10"/>
  <c r="K203" i="10"/>
  <c r="K202" i="10"/>
  <c r="K201" i="10"/>
  <c r="K200" i="10"/>
  <c r="K199" i="10"/>
  <c r="K198" i="10"/>
  <c r="K197" i="10"/>
  <c r="K196" i="10"/>
  <c r="K195" i="10"/>
  <c r="K194" i="10"/>
  <c r="K193" i="10"/>
  <c r="K192" i="10"/>
  <c r="K191" i="10"/>
  <c r="K190" i="10"/>
  <c r="K189" i="10"/>
  <c r="K188" i="10"/>
  <c r="K187" i="10"/>
  <c r="K186" i="10"/>
  <c r="K185" i="10"/>
  <c r="K184" i="10"/>
  <c r="K183" i="10"/>
  <c r="K182" i="10"/>
  <c r="K181" i="10"/>
  <c r="K180" i="10"/>
  <c r="K179" i="10"/>
  <c r="K178" i="10"/>
  <c r="K177" i="10"/>
  <c r="K176" i="10"/>
  <c r="K175" i="10"/>
  <c r="K174" i="10"/>
  <c r="K173" i="10"/>
  <c r="K172" i="10"/>
  <c r="K171" i="10"/>
  <c r="K170" i="10"/>
  <c r="K169" i="10"/>
  <c r="K168" i="10"/>
  <c r="K167" i="10"/>
  <c r="K166" i="10"/>
  <c r="K165" i="10"/>
  <c r="K164" i="10"/>
  <c r="K163" i="10"/>
  <c r="K162" i="10"/>
  <c r="K161" i="10"/>
  <c r="K160" i="10"/>
  <c r="K159" i="10"/>
  <c r="K158" i="10"/>
  <c r="K157" i="10"/>
  <c r="K156" i="10"/>
  <c r="K155" i="10"/>
  <c r="K154" i="10"/>
  <c r="K153" i="10"/>
  <c r="K152" i="10"/>
  <c r="K151" i="10"/>
  <c r="K150" i="10"/>
  <c r="K149" i="10"/>
  <c r="K148" i="10"/>
  <c r="K147" i="10"/>
  <c r="K146" i="10"/>
  <c r="K145" i="10"/>
  <c r="K144" i="10"/>
  <c r="K143" i="10"/>
  <c r="K142" i="10"/>
  <c r="K141" i="10"/>
  <c r="K140" i="10"/>
  <c r="K139" i="10"/>
  <c r="K138" i="10"/>
  <c r="K137" i="10"/>
  <c r="K136" i="10"/>
  <c r="K135" i="10"/>
  <c r="K134" i="10"/>
  <c r="K133" i="10"/>
  <c r="K132" i="10"/>
  <c r="K131" i="10"/>
  <c r="K130" i="10"/>
  <c r="K129" i="10"/>
  <c r="K128" i="10"/>
  <c r="K127" i="10"/>
  <c r="K126" i="10"/>
  <c r="K125" i="10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6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K2" i="10"/>
  <c r="I366" i="9"/>
  <c r="I365" i="9"/>
  <c r="I364" i="9"/>
  <c r="I363" i="9"/>
  <c r="I362" i="9"/>
  <c r="I361" i="9"/>
  <c r="I360" i="9"/>
  <c r="I359" i="9"/>
  <c r="I358" i="9"/>
  <c r="I357" i="9"/>
  <c r="I356" i="9"/>
  <c r="I355" i="9"/>
  <c r="I354" i="9"/>
  <c r="I353" i="9"/>
  <c r="I352" i="9"/>
  <c r="I351" i="9"/>
  <c r="I350" i="9"/>
  <c r="I349" i="9"/>
  <c r="I348" i="9"/>
  <c r="I347" i="9"/>
  <c r="I346" i="9"/>
  <c r="I345" i="9"/>
  <c r="I344" i="9"/>
  <c r="I343" i="9"/>
  <c r="I342" i="9"/>
  <c r="I341" i="9"/>
  <c r="I340" i="9"/>
  <c r="I339" i="9"/>
  <c r="I338" i="9"/>
  <c r="I337" i="9"/>
  <c r="I336" i="9"/>
  <c r="I335" i="9"/>
  <c r="I334" i="9"/>
  <c r="I333" i="9"/>
  <c r="I332" i="9"/>
  <c r="I331" i="9"/>
  <c r="I330" i="9"/>
  <c r="I329" i="9"/>
  <c r="I328" i="9"/>
  <c r="I327" i="9"/>
  <c r="I326" i="9"/>
  <c r="I325" i="9"/>
  <c r="I324" i="9"/>
  <c r="I323" i="9"/>
  <c r="I322" i="9"/>
  <c r="I321" i="9"/>
  <c r="I320" i="9"/>
  <c r="I319" i="9"/>
  <c r="I318" i="9"/>
  <c r="I317" i="9"/>
  <c r="I316" i="9"/>
  <c r="I315" i="9"/>
  <c r="I314" i="9"/>
  <c r="I313" i="9"/>
  <c r="I312" i="9"/>
  <c r="I311" i="9"/>
  <c r="I310" i="9"/>
  <c r="I309" i="9"/>
  <c r="I308" i="9"/>
  <c r="I307" i="9"/>
  <c r="I306" i="9"/>
  <c r="I305" i="9"/>
  <c r="I304" i="9"/>
  <c r="I303" i="9"/>
  <c r="I302" i="9"/>
  <c r="I301" i="9"/>
  <c r="I300" i="9"/>
  <c r="I299" i="9"/>
  <c r="I298" i="9"/>
  <c r="I297" i="9"/>
  <c r="I296" i="9"/>
  <c r="I295" i="9"/>
  <c r="I294" i="9"/>
  <c r="I293" i="9"/>
  <c r="I292" i="9"/>
  <c r="I291" i="9"/>
  <c r="I290" i="9"/>
  <c r="I289" i="9"/>
  <c r="I288" i="9"/>
  <c r="I287" i="9"/>
  <c r="I286" i="9"/>
  <c r="I285" i="9"/>
  <c r="I284" i="9"/>
  <c r="I283" i="9"/>
  <c r="I282" i="9"/>
  <c r="I281" i="9"/>
  <c r="I280" i="9"/>
  <c r="I279" i="9"/>
  <c r="I278" i="9"/>
  <c r="I277" i="9"/>
  <c r="I276" i="9"/>
  <c r="I275" i="9"/>
  <c r="I274" i="9"/>
  <c r="I273" i="9"/>
  <c r="I272" i="9"/>
  <c r="I271" i="9"/>
  <c r="I270" i="9"/>
  <c r="I269" i="9"/>
  <c r="I268" i="9"/>
  <c r="I267" i="9"/>
  <c r="I266" i="9"/>
  <c r="I265" i="9"/>
  <c r="I264" i="9"/>
  <c r="I263" i="9"/>
  <c r="I262" i="9"/>
  <c r="I261" i="9"/>
  <c r="I260" i="9"/>
  <c r="I259" i="9"/>
  <c r="I258" i="9"/>
  <c r="I257" i="9"/>
  <c r="I256" i="9"/>
  <c r="I255" i="9"/>
  <c r="I254" i="9"/>
  <c r="I253" i="9"/>
  <c r="I252" i="9"/>
  <c r="I251" i="9"/>
  <c r="I250" i="9"/>
  <c r="I249" i="9"/>
  <c r="I248" i="9"/>
  <c r="I247" i="9"/>
  <c r="I246" i="9"/>
  <c r="I245" i="9"/>
  <c r="I244" i="9"/>
  <c r="I243" i="9"/>
  <c r="I242" i="9"/>
  <c r="I241" i="9"/>
  <c r="I240" i="9"/>
  <c r="I239" i="9"/>
  <c r="I238" i="9"/>
  <c r="I237" i="9"/>
  <c r="I236" i="9"/>
  <c r="I235" i="9"/>
  <c r="I234" i="9"/>
  <c r="I233" i="9"/>
  <c r="I232" i="9"/>
  <c r="I231" i="9"/>
  <c r="I230" i="9"/>
  <c r="I229" i="9"/>
  <c r="I228" i="9"/>
  <c r="I227" i="9"/>
  <c r="I226" i="9"/>
  <c r="I225" i="9"/>
  <c r="I224" i="9"/>
  <c r="I223" i="9"/>
  <c r="I222" i="9"/>
  <c r="I221" i="9"/>
  <c r="I220" i="9"/>
  <c r="I219" i="9"/>
  <c r="I218" i="9"/>
  <c r="I217" i="9"/>
  <c r="I216" i="9"/>
  <c r="I215" i="9"/>
  <c r="I214" i="9"/>
  <c r="I213" i="9"/>
  <c r="I212" i="9"/>
  <c r="I211" i="9"/>
  <c r="I210" i="9"/>
  <c r="I209" i="9"/>
  <c r="I208" i="9"/>
  <c r="I207" i="9"/>
  <c r="I206" i="9"/>
  <c r="I205" i="9"/>
  <c r="I204" i="9"/>
  <c r="I203" i="9"/>
  <c r="I202" i="9"/>
  <c r="I201" i="9"/>
  <c r="I200" i="9"/>
  <c r="I199" i="9"/>
  <c r="I198" i="9"/>
  <c r="I197" i="9"/>
  <c r="I196" i="9"/>
  <c r="I195" i="9"/>
  <c r="I194" i="9"/>
  <c r="I193" i="9"/>
  <c r="I192" i="9"/>
  <c r="I191" i="9"/>
  <c r="I190" i="9"/>
  <c r="I189" i="9"/>
  <c r="I188" i="9"/>
  <c r="I187" i="9"/>
  <c r="I186" i="9"/>
  <c r="I185" i="9"/>
  <c r="I184" i="9"/>
  <c r="I183" i="9"/>
  <c r="I182" i="9"/>
  <c r="I181" i="9"/>
  <c r="I180" i="9"/>
  <c r="I179" i="9"/>
  <c r="I178" i="9"/>
  <c r="I177" i="9"/>
  <c r="I176" i="9"/>
  <c r="I175" i="9"/>
  <c r="I174" i="9"/>
  <c r="I173" i="9"/>
  <c r="I172" i="9"/>
  <c r="I171" i="9"/>
  <c r="I170" i="9"/>
  <c r="I169" i="9"/>
  <c r="I168" i="9"/>
  <c r="I167" i="9"/>
  <c r="I166" i="9"/>
  <c r="I165" i="9"/>
  <c r="I164" i="9"/>
  <c r="I163" i="9"/>
  <c r="I162" i="9"/>
  <c r="I161" i="9"/>
  <c r="I160" i="9"/>
  <c r="I159" i="9"/>
  <c r="I158" i="9"/>
  <c r="I157" i="9"/>
  <c r="I156" i="9"/>
  <c r="I155" i="9"/>
  <c r="I154" i="9"/>
  <c r="I153" i="9"/>
  <c r="I152" i="9"/>
  <c r="I151" i="9"/>
  <c r="I150" i="9"/>
  <c r="I149" i="9"/>
  <c r="I148" i="9"/>
  <c r="I147" i="9"/>
  <c r="I146" i="9"/>
  <c r="I145" i="9"/>
  <c r="I144" i="9"/>
  <c r="I143" i="9"/>
  <c r="I142" i="9"/>
  <c r="I141" i="9"/>
  <c r="I140" i="9"/>
  <c r="I139" i="9"/>
  <c r="I138" i="9"/>
  <c r="I137" i="9"/>
  <c r="I136" i="9"/>
  <c r="I135" i="9"/>
  <c r="I134" i="9"/>
  <c r="I133" i="9"/>
  <c r="I132" i="9"/>
  <c r="I131" i="9"/>
  <c r="I130" i="9"/>
  <c r="I129" i="9"/>
  <c r="I128" i="9"/>
  <c r="I127" i="9"/>
  <c r="I126" i="9"/>
  <c r="I125" i="9"/>
  <c r="I124" i="9"/>
  <c r="I123" i="9"/>
  <c r="I122" i="9"/>
  <c r="I121" i="9"/>
  <c r="I120" i="9"/>
  <c r="I119" i="9"/>
  <c r="I118" i="9"/>
  <c r="I117" i="9"/>
  <c r="I116" i="9"/>
  <c r="I115" i="9"/>
  <c r="I114" i="9"/>
  <c r="I113" i="9"/>
  <c r="I112" i="9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3" i="9"/>
  <c r="I2" i="9"/>
  <c r="L233" i="7" l="1"/>
  <c r="H222" i="4" l="1"/>
  <c r="H232" i="4"/>
  <c r="H233" i="4"/>
  <c r="M233" i="7" s="1"/>
  <c r="H234" i="4"/>
  <c r="H235" i="4"/>
  <c r="L235" i="7"/>
  <c r="H236" i="4"/>
  <c r="L236" i="7"/>
  <c r="H237" i="4"/>
  <c r="L237" i="7"/>
  <c r="H238" i="4"/>
  <c r="L238" i="7"/>
  <c r="H239" i="4"/>
  <c r="L239" i="7"/>
  <c r="L246" i="7"/>
  <c r="H246" i="4"/>
  <c r="H247" i="4"/>
  <c r="L247" i="7"/>
  <c r="H248" i="4"/>
  <c r="L248" i="7"/>
  <c r="H249" i="4"/>
  <c r="L249" i="7"/>
  <c r="H250" i="4"/>
  <c r="L250" i="7"/>
  <c r="H251" i="4"/>
  <c r="L251" i="7"/>
  <c r="I52" i="8"/>
  <c r="J52" i="8"/>
  <c r="K52" i="8"/>
  <c r="L52" i="8"/>
  <c r="M52" i="8"/>
  <c r="N52" i="8"/>
  <c r="I53" i="8"/>
  <c r="J53" i="8"/>
  <c r="K53" i="8"/>
  <c r="L53" i="8"/>
  <c r="M53" i="8"/>
  <c r="N53" i="8"/>
  <c r="I54" i="8"/>
  <c r="J54" i="8"/>
  <c r="K54" i="8"/>
  <c r="L54" i="8"/>
  <c r="M54" i="8"/>
  <c r="N54" i="8"/>
  <c r="I55" i="8"/>
  <c r="J55" i="8"/>
  <c r="K55" i="8"/>
  <c r="L55" i="8"/>
  <c r="M55" i="8"/>
  <c r="N55" i="8"/>
  <c r="I56" i="8"/>
  <c r="J56" i="8"/>
  <c r="K56" i="8"/>
  <c r="L56" i="8"/>
  <c r="M56" i="8"/>
  <c r="N56" i="8"/>
  <c r="I57" i="8"/>
  <c r="J57" i="8"/>
  <c r="K57" i="8"/>
  <c r="L57" i="8"/>
  <c r="M57" i="8"/>
  <c r="N57" i="8"/>
  <c r="I58" i="8"/>
  <c r="J58" i="8"/>
  <c r="K58" i="8"/>
  <c r="L58" i="8"/>
  <c r="M58" i="8"/>
  <c r="N58" i="8"/>
  <c r="I59" i="8"/>
  <c r="J59" i="8"/>
  <c r="K59" i="8"/>
  <c r="L59" i="8"/>
  <c r="M59" i="8"/>
  <c r="N59" i="8"/>
  <c r="I60" i="8"/>
  <c r="J60" i="8"/>
  <c r="K60" i="8"/>
  <c r="L60" i="8"/>
  <c r="M60" i="8"/>
  <c r="N60" i="8"/>
  <c r="I61" i="8"/>
  <c r="J61" i="8"/>
  <c r="K61" i="8"/>
  <c r="L61" i="8"/>
  <c r="M61" i="8"/>
  <c r="N61" i="8"/>
  <c r="I62" i="8"/>
  <c r="J62" i="8"/>
  <c r="K62" i="8"/>
  <c r="L62" i="8"/>
  <c r="M62" i="8"/>
  <c r="N62" i="8"/>
  <c r="I63" i="8"/>
  <c r="J63" i="8"/>
  <c r="K63" i="8"/>
  <c r="L63" i="8"/>
  <c r="M63" i="8"/>
  <c r="N63" i="8"/>
  <c r="G4" i="8"/>
  <c r="H4" i="8"/>
  <c r="I4" i="8"/>
  <c r="J4" i="8"/>
  <c r="G5" i="8"/>
  <c r="H5" i="8"/>
  <c r="I5" i="8"/>
  <c r="J5" i="8"/>
  <c r="G6" i="8"/>
  <c r="H6" i="8"/>
  <c r="I6" i="8"/>
  <c r="J6" i="8"/>
  <c r="G7" i="8"/>
  <c r="H7" i="8"/>
  <c r="I7" i="8"/>
  <c r="J7" i="8"/>
  <c r="G8" i="8"/>
  <c r="H8" i="8"/>
  <c r="I8" i="8"/>
  <c r="J8" i="8"/>
  <c r="G9" i="8"/>
  <c r="H9" i="8"/>
  <c r="I9" i="8"/>
  <c r="J9" i="8"/>
  <c r="G10" i="8"/>
  <c r="H10" i="8"/>
  <c r="I10" i="8"/>
  <c r="J10" i="8"/>
  <c r="G11" i="8"/>
  <c r="H11" i="8"/>
  <c r="I11" i="8"/>
  <c r="J11" i="8"/>
  <c r="G12" i="8"/>
  <c r="H12" i="8"/>
  <c r="I12" i="8"/>
  <c r="J12" i="8"/>
  <c r="G13" i="8"/>
  <c r="H13" i="8"/>
  <c r="I13" i="8"/>
  <c r="J13" i="8"/>
  <c r="G14" i="8"/>
  <c r="H14" i="8"/>
  <c r="I14" i="8"/>
  <c r="J14" i="8"/>
  <c r="G15" i="8"/>
  <c r="H15" i="8"/>
  <c r="I15" i="8"/>
  <c r="J15" i="8"/>
  <c r="H47" i="8"/>
  <c r="H46" i="8"/>
  <c r="H45" i="8"/>
  <c r="H44" i="8"/>
  <c r="H43" i="8"/>
  <c r="H42" i="8"/>
  <c r="H41" i="8"/>
  <c r="H40" i="8"/>
  <c r="O2" i="7"/>
  <c r="O3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29" i="7"/>
  <c r="O130" i="7"/>
  <c r="O131" i="7"/>
  <c r="O132" i="7"/>
  <c r="O133" i="7"/>
  <c r="O134" i="7"/>
  <c r="O135" i="7"/>
  <c r="O136" i="7"/>
  <c r="O137" i="7"/>
  <c r="O138" i="7"/>
  <c r="O139" i="7"/>
  <c r="O140" i="7"/>
  <c r="O141" i="7"/>
  <c r="O142" i="7"/>
  <c r="O143" i="7"/>
  <c r="O144" i="7"/>
  <c r="O145" i="7"/>
  <c r="O146" i="7"/>
  <c r="O147" i="7"/>
  <c r="O148" i="7"/>
  <c r="O149" i="7"/>
  <c r="O150" i="7"/>
  <c r="O151" i="7"/>
  <c r="O152" i="7"/>
  <c r="O153" i="7"/>
  <c r="O154" i="7"/>
  <c r="O155" i="7"/>
  <c r="O156" i="7"/>
  <c r="O157" i="7"/>
  <c r="O158" i="7"/>
  <c r="O159" i="7"/>
  <c r="O160" i="7"/>
  <c r="O161" i="7"/>
  <c r="O162" i="7"/>
  <c r="O163" i="7"/>
  <c r="O164" i="7"/>
  <c r="O165" i="7"/>
  <c r="O166" i="7"/>
  <c r="O167" i="7"/>
  <c r="O168" i="7"/>
  <c r="O169" i="7"/>
  <c r="O170" i="7"/>
  <c r="O171" i="7"/>
  <c r="O172" i="7"/>
  <c r="O173" i="7"/>
  <c r="O174" i="7"/>
  <c r="O175" i="7"/>
  <c r="O176" i="7"/>
  <c r="O177" i="7"/>
  <c r="O178" i="7"/>
  <c r="O179" i="7"/>
  <c r="O180" i="7"/>
  <c r="O181" i="7"/>
  <c r="O182" i="7"/>
  <c r="O183" i="7"/>
  <c r="O184" i="7"/>
  <c r="O185" i="7"/>
  <c r="O186" i="7"/>
  <c r="O187" i="7"/>
  <c r="O188" i="7"/>
  <c r="O189" i="7"/>
  <c r="O190" i="7"/>
  <c r="O191" i="7"/>
  <c r="O192" i="7"/>
  <c r="O193" i="7"/>
  <c r="O194" i="7"/>
  <c r="O195" i="7"/>
  <c r="O196" i="7"/>
  <c r="O197" i="7"/>
  <c r="O198" i="7"/>
  <c r="O199" i="7"/>
  <c r="O200" i="7"/>
  <c r="O201" i="7"/>
  <c r="O202" i="7"/>
  <c r="O203" i="7"/>
  <c r="O204" i="7"/>
  <c r="O205" i="7"/>
  <c r="O206" i="7"/>
  <c r="O207" i="7"/>
  <c r="O208" i="7"/>
  <c r="O209" i="7"/>
  <c r="O210" i="7"/>
  <c r="O211" i="7"/>
  <c r="O212" i="7"/>
  <c r="O213" i="7"/>
  <c r="O214" i="7"/>
  <c r="O215" i="7"/>
  <c r="O216" i="7"/>
  <c r="O217" i="7"/>
  <c r="O218" i="7"/>
  <c r="O219" i="7"/>
  <c r="O220" i="7"/>
  <c r="O221" i="7"/>
  <c r="O222" i="7"/>
  <c r="P222" i="7" s="1"/>
  <c r="O223" i="7"/>
  <c r="O224" i="7"/>
  <c r="O225" i="7"/>
  <c r="O226" i="7"/>
  <c r="O227" i="7"/>
  <c r="O228" i="7"/>
  <c r="O229" i="7"/>
  <c r="O230" i="7"/>
  <c r="O231" i="7"/>
  <c r="O232" i="7"/>
  <c r="O233" i="7"/>
  <c r="P233" i="7" s="1"/>
  <c r="O234" i="7"/>
  <c r="O235" i="7"/>
  <c r="P235" i="7" s="1"/>
  <c r="O236" i="7"/>
  <c r="P236" i="7" s="1"/>
  <c r="O237" i="7"/>
  <c r="P237" i="7" s="1"/>
  <c r="O238" i="7"/>
  <c r="P238" i="7" s="1"/>
  <c r="O239" i="7"/>
  <c r="P239" i="7" s="1"/>
  <c r="O240" i="7"/>
  <c r="O241" i="7"/>
  <c r="O242" i="7"/>
  <c r="O243" i="7"/>
  <c r="O244" i="7"/>
  <c r="H244" i="4"/>
  <c r="O245" i="7"/>
  <c r="H245" i="4"/>
  <c r="O246" i="7"/>
  <c r="O247" i="7"/>
  <c r="O248" i="7"/>
  <c r="P248" i="7" s="1"/>
  <c r="O249" i="7"/>
  <c r="P249" i="7" s="1"/>
  <c r="O250" i="7"/>
  <c r="O251" i="7"/>
  <c r="O252" i="7"/>
  <c r="O253" i="7"/>
  <c r="O254" i="7"/>
  <c r="O255" i="7"/>
  <c r="O256" i="7"/>
  <c r="O257" i="7"/>
  <c r="O258" i="7"/>
  <c r="O259" i="7"/>
  <c r="O260" i="7"/>
  <c r="O261" i="7"/>
  <c r="O262" i="7"/>
  <c r="O263" i="7"/>
  <c r="O264" i="7"/>
  <c r="O265" i="7"/>
  <c r="O266" i="7"/>
  <c r="O267" i="7"/>
  <c r="O268" i="7"/>
  <c r="O269" i="7"/>
  <c r="O270" i="7"/>
  <c r="O271" i="7"/>
  <c r="O272" i="7"/>
  <c r="O273" i="7"/>
  <c r="O274" i="7"/>
  <c r="O275" i="7"/>
  <c r="O276" i="7"/>
  <c r="O277" i="7"/>
  <c r="O278" i="7"/>
  <c r="O279" i="7"/>
  <c r="O280" i="7"/>
  <c r="O281" i="7"/>
  <c r="O282" i="7"/>
  <c r="O283" i="7"/>
  <c r="O284" i="7"/>
  <c r="O285" i="7"/>
  <c r="O286" i="7"/>
  <c r="O287" i="7"/>
  <c r="O288" i="7"/>
  <c r="O289" i="7"/>
  <c r="O290" i="7"/>
  <c r="O291" i="7"/>
  <c r="O292" i="7"/>
  <c r="O293" i="7"/>
  <c r="O294" i="7"/>
  <c r="O295" i="7"/>
  <c r="O296" i="7"/>
  <c r="O297" i="7"/>
  <c r="O298" i="7"/>
  <c r="O299" i="7"/>
  <c r="O300" i="7"/>
  <c r="O301" i="7"/>
  <c r="O302" i="7"/>
  <c r="O303" i="7"/>
  <c r="O304" i="7"/>
  <c r="O305" i="7"/>
  <c r="O306" i="7"/>
  <c r="O307" i="7"/>
  <c r="O308" i="7"/>
  <c r="O309" i="7"/>
  <c r="O310" i="7"/>
  <c r="O311" i="7"/>
  <c r="O312" i="7"/>
  <c r="O313" i="7"/>
  <c r="O314" i="7"/>
  <c r="O315" i="7"/>
  <c r="O316" i="7"/>
  <c r="O317" i="7"/>
  <c r="O318" i="7"/>
  <c r="O319" i="7"/>
  <c r="O320" i="7"/>
  <c r="O321" i="7"/>
  <c r="O322" i="7"/>
  <c r="O323" i="7"/>
  <c r="O324" i="7"/>
  <c r="O325" i="7"/>
  <c r="O326" i="7"/>
  <c r="O327" i="7"/>
  <c r="O328" i="7"/>
  <c r="O329" i="7"/>
  <c r="O330" i="7"/>
  <c r="O331" i="7"/>
  <c r="O332" i="7"/>
  <c r="O333" i="7"/>
  <c r="O334" i="7"/>
  <c r="O335" i="7"/>
  <c r="O336" i="7"/>
  <c r="O337" i="7"/>
  <c r="O338" i="7"/>
  <c r="O339" i="7"/>
  <c r="O340" i="7"/>
  <c r="O341" i="7"/>
  <c r="O342" i="7"/>
  <c r="O343" i="7"/>
  <c r="O344" i="7"/>
  <c r="O345" i="7"/>
  <c r="O346" i="7"/>
  <c r="O347" i="7"/>
  <c r="O348" i="7"/>
  <c r="O349" i="7"/>
  <c r="O350" i="7"/>
  <c r="O351" i="7"/>
  <c r="O352" i="7"/>
  <c r="O353" i="7"/>
  <c r="O354" i="7"/>
  <c r="O355" i="7"/>
  <c r="O356" i="7"/>
  <c r="O357" i="7"/>
  <c r="O358" i="7"/>
  <c r="O359" i="7"/>
  <c r="O360" i="7"/>
  <c r="O361" i="7"/>
  <c r="O362" i="7"/>
  <c r="O363" i="7"/>
  <c r="O364" i="7"/>
  <c r="O365" i="7"/>
  <c r="O366" i="7"/>
  <c r="I76" i="8"/>
  <c r="J76" i="8"/>
  <c r="K76" i="8"/>
  <c r="L76" i="8"/>
  <c r="M76" i="8"/>
  <c r="N76" i="8"/>
  <c r="G28" i="8"/>
  <c r="H28" i="8"/>
  <c r="I28" i="8"/>
  <c r="J28" i="8"/>
  <c r="I77" i="8"/>
  <c r="R77" i="8" s="1"/>
  <c r="J77" i="8"/>
  <c r="K77" i="8"/>
  <c r="L77" i="8"/>
  <c r="M77" i="8"/>
  <c r="N77" i="8"/>
  <c r="G29" i="8"/>
  <c r="H29" i="8"/>
  <c r="I29" i="8"/>
  <c r="J29" i="8"/>
  <c r="I78" i="8"/>
  <c r="J78" i="8"/>
  <c r="K78" i="8"/>
  <c r="L78" i="8"/>
  <c r="M78" i="8"/>
  <c r="N78" i="8"/>
  <c r="G30" i="8"/>
  <c r="H30" i="8"/>
  <c r="I30" i="8"/>
  <c r="J30" i="8"/>
  <c r="I79" i="8"/>
  <c r="R79" i="8" s="1"/>
  <c r="J79" i="8"/>
  <c r="K79" i="8"/>
  <c r="L79" i="8"/>
  <c r="M79" i="8"/>
  <c r="N79" i="8"/>
  <c r="G31" i="8"/>
  <c r="H31" i="8"/>
  <c r="I31" i="8"/>
  <c r="J31" i="8"/>
  <c r="I75" i="8"/>
  <c r="J75" i="8"/>
  <c r="K75" i="8"/>
  <c r="L75" i="8"/>
  <c r="M75" i="8"/>
  <c r="N75" i="8"/>
  <c r="G27" i="8"/>
  <c r="H27" i="8"/>
  <c r="I27" i="8"/>
  <c r="J27" i="8"/>
  <c r="U20" i="6"/>
  <c r="O54" i="6" s="1"/>
  <c r="V20" i="6"/>
  <c r="W20" i="6"/>
  <c r="X20" i="6"/>
  <c r="Y20" i="6"/>
  <c r="U21" i="6"/>
  <c r="V21" i="6"/>
  <c r="W21" i="6"/>
  <c r="O55" i="6" s="1"/>
  <c r="X21" i="6"/>
  <c r="Y21" i="6"/>
  <c r="U22" i="6"/>
  <c r="O56" i="6" s="1"/>
  <c r="V22" i="6"/>
  <c r="W22" i="6"/>
  <c r="X22" i="6"/>
  <c r="Y22" i="6"/>
  <c r="U23" i="6"/>
  <c r="V23" i="6"/>
  <c r="W23" i="6"/>
  <c r="O57" i="6" s="1"/>
  <c r="X23" i="6"/>
  <c r="Y23" i="6"/>
  <c r="U24" i="6"/>
  <c r="O58" i="6" s="1"/>
  <c r="V24" i="6"/>
  <c r="W24" i="6"/>
  <c r="X24" i="6"/>
  <c r="Y24" i="6"/>
  <c r="U25" i="6"/>
  <c r="V25" i="6"/>
  <c r="W25" i="6"/>
  <c r="O59" i="6" s="1"/>
  <c r="X25" i="6"/>
  <c r="Y25" i="6"/>
  <c r="U26" i="6"/>
  <c r="O60" i="6" s="1"/>
  <c r="V26" i="6"/>
  <c r="W26" i="6"/>
  <c r="X26" i="6"/>
  <c r="Y26" i="6"/>
  <c r="U27" i="6"/>
  <c r="V27" i="6"/>
  <c r="W27" i="6"/>
  <c r="O61" i="6" s="1"/>
  <c r="X27" i="6"/>
  <c r="Y27" i="6"/>
  <c r="U28" i="6"/>
  <c r="O62" i="6" s="1"/>
  <c r="V28" i="6"/>
  <c r="W28" i="6"/>
  <c r="X28" i="6"/>
  <c r="Y28" i="6"/>
  <c r="U29" i="6"/>
  <c r="V29" i="6"/>
  <c r="W29" i="6"/>
  <c r="O63" i="6" s="1"/>
  <c r="X29" i="6"/>
  <c r="Y29" i="6"/>
  <c r="U30" i="6"/>
  <c r="O64" i="6" s="1"/>
  <c r="V30" i="6"/>
  <c r="W30" i="6"/>
  <c r="X30" i="6"/>
  <c r="Y30" i="6"/>
  <c r="U31" i="6"/>
  <c r="V31" i="6"/>
  <c r="W31" i="6"/>
  <c r="O65" i="6" s="1"/>
  <c r="X31" i="6"/>
  <c r="Y31" i="6"/>
  <c r="U36" i="6"/>
  <c r="N54" i="6" s="1"/>
  <c r="V36" i="6"/>
  <c r="W36" i="6"/>
  <c r="X36" i="6"/>
  <c r="Y36" i="6"/>
  <c r="U37" i="6"/>
  <c r="V37" i="6"/>
  <c r="W37" i="6"/>
  <c r="N55" i="6" s="1"/>
  <c r="X37" i="6"/>
  <c r="Y37" i="6"/>
  <c r="U38" i="6"/>
  <c r="N56" i="6" s="1"/>
  <c r="V38" i="6"/>
  <c r="W38" i="6"/>
  <c r="X38" i="6"/>
  <c r="Y38" i="6"/>
  <c r="U39" i="6"/>
  <c r="V39" i="6"/>
  <c r="W39" i="6"/>
  <c r="N57" i="6" s="1"/>
  <c r="X39" i="6"/>
  <c r="Y39" i="6"/>
  <c r="U40" i="6"/>
  <c r="N58" i="6" s="1"/>
  <c r="V40" i="6"/>
  <c r="W40" i="6"/>
  <c r="X40" i="6"/>
  <c r="Y40" i="6"/>
  <c r="U41" i="6"/>
  <c r="V41" i="6"/>
  <c r="W41" i="6"/>
  <c r="N59" i="6" s="1"/>
  <c r="X41" i="6"/>
  <c r="Y41" i="6"/>
  <c r="U42" i="6"/>
  <c r="N60" i="6" s="1"/>
  <c r="V42" i="6"/>
  <c r="W42" i="6"/>
  <c r="X42" i="6"/>
  <c r="Y42" i="6"/>
  <c r="U43" i="6"/>
  <c r="V43" i="6"/>
  <c r="W43" i="6"/>
  <c r="N61" i="6" s="1"/>
  <c r="X43" i="6"/>
  <c r="Y43" i="6"/>
  <c r="U44" i="6"/>
  <c r="N62" i="6" s="1"/>
  <c r="V44" i="6"/>
  <c r="W44" i="6"/>
  <c r="X44" i="6"/>
  <c r="Y44" i="6"/>
  <c r="U45" i="6"/>
  <c r="V45" i="6"/>
  <c r="W45" i="6"/>
  <c r="N63" i="6" s="1"/>
  <c r="X45" i="6"/>
  <c r="Y45" i="6"/>
  <c r="U46" i="6"/>
  <c r="N64" i="6" s="1"/>
  <c r="V46" i="6"/>
  <c r="W46" i="6"/>
  <c r="X46" i="6"/>
  <c r="Y46" i="6"/>
  <c r="U47" i="6"/>
  <c r="V47" i="6"/>
  <c r="W47" i="6"/>
  <c r="N65" i="6" s="1"/>
  <c r="X47" i="6"/>
  <c r="Y47" i="6"/>
  <c r="H79" i="8"/>
  <c r="F31" i="8"/>
  <c r="H78" i="8"/>
  <c r="F30" i="8"/>
  <c r="H77" i="8"/>
  <c r="F29" i="8"/>
  <c r="H76" i="8"/>
  <c r="F28" i="8"/>
  <c r="H75" i="8"/>
  <c r="F27" i="8"/>
  <c r="I74" i="8"/>
  <c r="J74" i="8"/>
  <c r="K74" i="8"/>
  <c r="L74" i="8"/>
  <c r="M74" i="8"/>
  <c r="N74" i="8"/>
  <c r="G26" i="8"/>
  <c r="H26" i="8"/>
  <c r="I26" i="8"/>
  <c r="J26" i="8"/>
  <c r="H74" i="8"/>
  <c r="F26" i="8"/>
  <c r="I73" i="8"/>
  <c r="J73" i="8"/>
  <c r="K73" i="8"/>
  <c r="L73" i="8"/>
  <c r="M73" i="8"/>
  <c r="N73" i="8"/>
  <c r="G25" i="8"/>
  <c r="H25" i="8"/>
  <c r="I25" i="8"/>
  <c r="J25" i="8"/>
  <c r="H73" i="8"/>
  <c r="F25" i="8"/>
  <c r="I72" i="8"/>
  <c r="J72" i="8"/>
  <c r="K72" i="8"/>
  <c r="L72" i="8"/>
  <c r="M72" i="8"/>
  <c r="N72" i="8"/>
  <c r="G24" i="8"/>
  <c r="H24" i="8"/>
  <c r="I24" i="8"/>
  <c r="J24" i="8"/>
  <c r="H72" i="8"/>
  <c r="F24" i="8"/>
  <c r="I71" i="8"/>
  <c r="J71" i="8"/>
  <c r="K71" i="8"/>
  <c r="L71" i="8"/>
  <c r="M71" i="8"/>
  <c r="N71" i="8"/>
  <c r="G23" i="8"/>
  <c r="H23" i="8"/>
  <c r="I23" i="8"/>
  <c r="J23" i="8"/>
  <c r="H71" i="8"/>
  <c r="F23" i="8"/>
  <c r="I70" i="8"/>
  <c r="J70" i="8"/>
  <c r="K70" i="8"/>
  <c r="L70" i="8"/>
  <c r="M70" i="8"/>
  <c r="N70" i="8"/>
  <c r="G22" i="8"/>
  <c r="H22" i="8"/>
  <c r="I22" i="8"/>
  <c r="J22" i="8"/>
  <c r="H70" i="8"/>
  <c r="F22" i="8"/>
  <c r="I69" i="8"/>
  <c r="J69" i="8"/>
  <c r="K69" i="8"/>
  <c r="L69" i="8"/>
  <c r="M69" i="8"/>
  <c r="N69" i="8"/>
  <c r="G21" i="8"/>
  <c r="H21" i="8"/>
  <c r="I21" i="8"/>
  <c r="J21" i="8"/>
  <c r="H69" i="8"/>
  <c r="F21" i="8"/>
  <c r="I68" i="8"/>
  <c r="J68" i="8"/>
  <c r="K68" i="8"/>
  <c r="L68" i="8"/>
  <c r="M68" i="8"/>
  <c r="N68" i="8"/>
  <c r="G20" i="8"/>
  <c r="H20" i="8"/>
  <c r="I20" i="8"/>
  <c r="J20" i="8"/>
  <c r="H68" i="8"/>
  <c r="F20" i="8"/>
  <c r="I95" i="8"/>
  <c r="J95" i="8"/>
  <c r="K95" i="8"/>
  <c r="L95" i="8"/>
  <c r="M95" i="8"/>
  <c r="N95" i="8"/>
  <c r="H95" i="8"/>
  <c r="I94" i="8"/>
  <c r="J94" i="8"/>
  <c r="K94" i="8"/>
  <c r="L94" i="8"/>
  <c r="M94" i="8"/>
  <c r="N94" i="8"/>
  <c r="H94" i="8"/>
  <c r="I93" i="8"/>
  <c r="J93" i="8"/>
  <c r="K93" i="8"/>
  <c r="L93" i="8"/>
  <c r="M93" i="8"/>
  <c r="N93" i="8"/>
  <c r="H93" i="8"/>
  <c r="I92" i="8"/>
  <c r="J92" i="8"/>
  <c r="K92" i="8"/>
  <c r="L92" i="8"/>
  <c r="M92" i="8"/>
  <c r="N92" i="8"/>
  <c r="H92" i="8"/>
  <c r="I91" i="8"/>
  <c r="J91" i="8"/>
  <c r="K91" i="8"/>
  <c r="L91" i="8"/>
  <c r="M91" i="8"/>
  <c r="N91" i="8"/>
  <c r="H91" i="8"/>
  <c r="I90" i="8"/>
  <c r="J90" i="8"/>
  <c r="K90" i="8"/>
  <c r="L90" i="8"/>
  <c r="M90" i="8"/>
  <c r="N90" i="8"/>
  <c r="H90" i="8"/>
  <c r="I89" i="8"/>
  <c r="J89" i="8"/>
  <c r="K89" i="8"/>
  <c r="L89" i="8"/>
  <c r="M89" i="8"/>
  <c r="N89" i="8"/>
  <c r="H89" i="8"/>
  <c r="I88" i="8"/>
  <c r="J88" i="8"/>
  <c r="K88" i="8"/>
  <c r="L88" i="8"/>
  <c r="M88" i="8"/>
  <c r="N88" i="8"/>
  <c r="H88" i="8"/>
  <c r="I87" i="8"/>
  <c r="J87" i="8"/>
  <c r="K87" i="8"/>
  <c r="L87" i="8"/>
  <c r="M87" i="8"/>
  <c r="N87" i="8"/>
  <c r="H87" i="8"/>
  <c r="I86" i="8"/>
  <c r="J86" i="8"/>
  <c r="K86" i="8"/>
  <c r="L86" i="8"/>
  <c r="M86" i="8"/>
  <c r="N86" i="8"/>
  <c r="H86" i="8"/>
  <c r="I85" i="8"/>
  <c r="J85" i="8"/>
  <c r="K85" i="8"/>
  <c r="L85" i="8"/>
  <c r="M85" i="8"/>
  <c r="N85" i="8"/>
  <c r="H85" i="8"/>
  <c r="I84" i="8"/>
  <c r="J84" i="8"/>
  <c r="K84" i="8"/>
  <c r="L84" i="8"/>
  <c r="M84" i="8"/>
  <c r="N84" i="8"/>
  <c r="H84" i="8"/>
  <c r="H63" i="8"/>
  <c r="H62" i="8"/>
  <c r="H61" i="8"/>
  <c r="H60" i="8"/>
  <c r="H59" i="8"/>
  <c r="H58" i="8"/>
  <c r="H57" i="8"/>
  <c r="H56" i="8"/>
  <c r="H55" i="8"/>
  <c r="H54" i="8"/>
  <c r="H53" i="8"/>
  <c r="H52" i="8"/>
  <c r="G47" i="8"/>
  <c r="I47" i="8"/>
  <c r="J47" i="8"/>
  <c r="F47" i="8"/>
  <c r="G46" i="8"/>
  <c r="I46" i="8"/>
  <c r="J46" i="8"/>
  <c r="F46" i="8"/>
  <c r="G45" i="8"/>
  <c r="I45" i="8"/>
  <c r="J45" i="8"/>
  <c r="F45" i="8"/>
  <c r="G44" i="8"/>
  <c r="I44" i="8"/>
  <c r="J44" i="8"/>
  <c r="F44" i="8"/>
  <c r="G43" i="8"/>
  <c r="I43" i="8"/>
  <c r="J43" i="8"/>
  <c r="F43" i="8"/>
  <c r="G42" i="8"/>
  <c r="I42" i="8"/>
  <c r="J42" i="8"/>
  <c r="F42" i="8"/>
  <c r="G41" i="8"/>
  <c r="I41" i="8"/>
  <c r="J41" i="8"/>
  <c r="F41" i="8"/>
  <c r="G40" i="8"/>
  <c r="I40" i="8"/>
  <c r="J40" i="8"/>
  <c r="F40" i="8"/>
  <c r="G39" i="8"/>
  <c r="H39" i="8"/>
  <c r="I39" i="8"/>
  <c r="J39" i="8"/>
  <c r="F39" i="8"/>
  <c r="G38" i="8"/>
  <c r="H38" i="8"/>
  <c r="I38" i="8"/>
  <c r="J38" i="8"/>
  <c r="F38" i="8"/>
  <c r="G37" i="8"/>
  <c r="H37" i="8"/>
  <c r="I37" i="8"/>
  <c r="J37" i="8"/>
  <c r="F37" i="8"/>
  <c r="G36" i="8"/>
  <c r="H36" i="8"/>
  <c r="I36" i="8"/>
  <c r="J36" i="8"/>
  <c r="F36" i="8"/>
  <c r="F15" i="8"/>
  <c r="F14" i="8"/>
  <c r="F13" i="8"/>
  <c r="F12" i="8"/>
  <c r="F11" i="8"/>
  <c r="F10" i="8"/>
  <c r="F9" i="8"/>
  <c r="F8" i="8"/>
  <c r="F7" i="8"/>
  <c r="F6" i="8"/>
  <c r="F5" i="8"/>
  <c r="F4" i="8"/>
  <c r="Z15" i="6"/>
  <c r="Y15" i="6"/>
  <c r="X15" i="6"/>
  <c r="AA15" i="6" s="1"/>
  <c r="W15" i="6"/>
  <c r="V15" i="6"/>
  <c r="U15" i="6"/>
  <c r="T15" i="6"/>
  <c r="Z14" i="6"/>
  <c r="Y14" i="6"/>
  <c r="X14" i="6"/>
  <c r="W14" i="6"/>
  <c r="AA14" i="6" s="1"/>
  <c r="V14" i="6"/>
  <c r="U14" i="6"/>
  <c r="T14" i="6"/>
  <c r="Z13" i="6"/>
  <c r="Y13" i="6"/>
  <c r="X13" i="6"/>
  <c r="W13" i="6"/>
  <c r="V13" i="6"/>
  <c r="AA13" i="6" s="1"/>
  <c r="U13" i="6"/>
  <c r="T13" i="6"/>
  <c r="Z12" i="6"/>
  <c r="Y12" i="6"/>
  <c r="X12" i="6"/>
  <c r="W12" i="6"/>
  <c r="V12" i="6"/>
  <c r="U12" i="6"/>
  <c r="AA12" i="6" s="1"/>
  <c r="T12" i="6"/>
  <c r="Z11" i="6"/>
  <c r="Y11" i="6"/>
  <c r="X11" i="6"/>
  <c r="AA11" i="6" s="1"/>
  <c r="W11" i="6"/>
  <c r="V11" i="6"/>
  <c r="U11" i="6"/>
  <c r="T11" i="6"/>
  <c r="Z10" i="6"/>
  <c r="Y10" i="6"/>
  <c r="X10" i="6"/>
  <c r="W10" i="6"/>
  <c r="AA10" i="6" s="1"/>
  <c r="V10" i="6"/>
  <c r="U10" i="6"/>
  <c r="T10" i="6"/>
  <c r="Z9" i="6"/>
  <c r="Y9" i="6"/>
  <c r="X9" i="6"/>
  <c r="W9" i="6"/>
  <c r="V9" i="6"/>
  <c r="U9" i="6"/>
  <c r="T9" i="6"/>
  <c r="Z8" i="6"/>
  <c r="Y8" i="6"/>
  <c r="X8" i="6"/>
  <c r="W8" i="6"/>
  <c r="V8" i="6"/>
  <c r="U8" i="6"/>
  <c r="T8" i="6"/>
  <c r="Z7" i="6"/>
  <c r="Y7" i="6"/>
  <c r="X7" i="6"/>
  <c r="AA7" i="6" s="1"/>
  <c r="W7" i="6"/>
  <c r="V7" i="6"/>
  <c r="U7" i="6"/>
  <c r="T7" i="6"/>
  <c r="Z6" i="6"/>
  <c r="Y6" i="6"/>
  <c r="X6" i="6"/>
  <c r="W6" i="6"/>
  <c r="V6" i="6"/>
  <c r="U6" i="6"/>
  <c r="T6" i="6"/>
  <c r="Z5" i="6"/>
  <c r="Y5" i="6"/>
  <c r="X5" i="6"/>
  <c r="W5" i="6"/>
  <c r="V5" i="6"/>
  <c r="AA5" i="6" s="1"/>
  <c r="U5" i="6"/>
  <c r="T5" i="6"/>
  <c r="Z4" i="6"/>
  <c r="Y4" i="6"/>
  <c r="X4" i="6"/>
  <c r="W4" i="6"/>
  <c r="V4" i="6"/>
  <c r="U4" i="6"/>
  <c r="AA4" i="6" s="1"/>
  <c r="T4" i="6"/>
  <c r="J15" i="6"/>
  <c r="I15" i="6"/>
  <c r="H15" i="6"/>
  <c r="K15" i="6" s="1"/>
  <c r="G15" i="6"/>
  <c r="F15" i="6"/>
  <c r="J14" i="6"/>
  <c r="I14" i="6"/>
  <c r="K14" i="6" s="1"/>
  <c r="H14" i="6"/>
  <c r="G14" i="6"/>
  <c r="F14" i="6"/>
  <c r="J13" i="6"/>
  <c r="I13" i="6"/>
  <c r="H13" i="6"/>
  <c r="G13" i="6"/>
  <c r="F13" i="6"/>
  <c r="J12" i="6"/>
  <c r="I12" i="6"/>
  <c r="H12" i="6"/>
  <c r="G12" i="6"/>
  <c r="K12" i="6" s="1"/>
  <c r="F12" i="6"/>
  <c r="J11" i="6"/>
  <c r="I11" i="6"/>
  <c r="H11" i="6"/>
  <c r="K11" i="6" s="1"/>
  <c r="G11" i="6"/>
  <c r="F11" i="6"/>
  <c r="J10" i="6"/>
  <c r="I10" i="6"/>
  <c r="H10" i="6"/>
  <c r="G10" i="6"/>
  <c r="F10" i="6"/>
  <c r="J9" i="6"/>
  <c r="K9" i="6" s="1"/>
  <c r="I9" i="6"/>
  <c r="H9" i="6"/>
  <c r="G9" i="6"/>
  <c r="F9" i="6"/>
  <c r="J8" i="6"/>
  <c r="I8" i="6"/>
  <c r="H8" i="6"/>
  <c r="G8" i="6"/>
  <c r="F8" i="6"/>
  <c r="J7" i="6"/>
  <c r="I7" i="6"/>
  <c r="H7" i="6"/>
  <c r="K7" i="6" s="1"/>
  <c r="G7" i="6"/>
  <c r="F7" i="6"/>
  <c r="J6" i="6"/>
  <c r="I6" i="6"/>
  <c r="K6" i="6" s="1"/>
  <c r="H6" i="6"/>
  <c r="G6" i="6"/>
  <c r="F6" i="6"/>
  <c r="J5" i="6"/>
  <c r="K5" i="6" s="1"/>
  <c r="I5" i="6"/>
  <c r="H5" i="6"/>
  <c r="G5" i="6"/>
  <c r="F5" i="6"/>
  <c r="J4" i="6"/>
  <c r="I4" i="6"/>
  <c r="H4" i="6"/>
  <c r="G4" i="6"/>
  <c r="K4" i="6" s="1"/>
  <c r="F4" i="6"/>
  <c r="AA6" i="6"/>
  <c r="AA9" i="6"/>
  <c r="AA8" i="6"/>
  <c r="K13" i="6"/>
  <c r="K8" i="6"/>
  <c r="K10" i="6"/>
  <c r="L366" i="7"/>
  <c r="K366" i="7"/>
  <c r="L365" i="7"/>
  <c r="K365" i="7"/>
  <c r="L364" i="7"/>
  <c r="K364" i="7"/>
  <c r="L363" i="7"/>
  <c r="K363" i="7"/>
  <c r="L362" i="7"/>
  <c r="K362" i="7"/>
  <c r="L361" i="7"/>
  <c r="K361" i="7"/>
  <c r="L360" i="7"/>
  <c r="K360" i="7"/>
  <c r="L359" i="7"/>
  <c r="K359" i="7"/>
  <c r="L358" i="7"/>
  <c r="K358" i="7"/>
  <c r="L357" i="7"/>
  <c r="K357" i="7"/>
  <c r="L356" i="7"/>
  <c r="K356" i="7"/>
  <c r="L355" i="7"/>
  <c r="K355" i="7"/>
  <c r="L354" i="7"/>
  <c r="K354" i="7"/>
  <c r="L353" i="7"/>
  <c r="K353" i="7"/>
  <c r="L352" i="7"/>
  <c r="K352" i="7"/>
  <c r="L351" i="7"/>
  <c r="K351" i="7"/>
  <c r="L350" i="7"/>
  <c r="K350" i="7"/>
  <c r="L349" i="7"/>
  <c r="K349" i="7"/>
  <c r="L348" i="7"/>
  <c r="K348" i="7"/>
  <c r="L347" i="7"/>
  <c r="K347" i="7"/>
  <c r="L346" i="7"/>
  <c r="K346" i="7"/>
  <c r="L345" i="7"/>
  <c r="K345" i="7"/>
  <c r="L344" i="7"/>
  <c r="K344" i="7"/>
  <c r="L343" i="7"/>
  <c r="K343" i="7"/>
  <c r="L342" i="7"/>
  <c r="K342" i="7"/>
  <c r="L341" i="7"/>
  <c r="K341" i="7"/>
  <c r="L340" i="7"/>
  <c r="K340" i="7"/>
  <c r="L339" i="7"/>
  <c r="K339" i="7"/>
  <c r="L338" i="7"/>
  <c r="K338" i="7"/>
  <c r="L337" i="7"/>
  <c r="K337" i="7"/>
  <c r="L336" i="7"/>
  <c r="K336" i="7"/>
  <c r="L335" i="7"/>
  <c r="K335" i="7"/>
  <c r="L334" i="7"/>
  <c r="K334" i="7"/>
  <c r="L333" i="7"/>
  <c r="K333" i="7"/>
  <c r="L332" i="7"/>
  <c r="K332" i="7"/>
  <c r="L331" i="7"/>
  <c r="K331" i="7"/>
  <c r="L330" i="7"/>
  <c r="K330" i="7"/>
  <c r="L329" i="7"/>
  <c r="K329" i="7"/>
  <c r="L328" i="7"/>
  <c r="K328" i="7"/>
  <c r="L327" i="7"/>
  <c r="K327" i="7"/>
  <c r="L326" i="7"/>
  <c r="K326" i="7"/>
  <c r="L325" i="7"/>
  <c r="K325" i="7"/>
  <c r="L324" i="7"/>
  <c r="K324" i="7"/>
  <c r="L323" i="7"/>
  <c r="K323" i="7"/>
  <c r="L322" i="7"/>
  <c r="K322" i="7"/>
  <c r="L321" i="7"/>
  <c r="K321" i="7"/>
  <c r="L320" i="7"/>
  <c r="K320" i="7"/>
  <c r="L319" i="7"/>
  <c r="K319" i="7"/>
  <c r="L318" i="7"/>
  <c r="K318" i="7"/>
  <c r="L317" i="7"/>
  <c r="K317" i="7"/>
  <c r="L316" i="7"/>
  <c r="K316" i="7"/>
  <c r="L315" i="7"/>
  <c r="K315" i="7"/>
  <c r="L314" i="7"/>
  <c r="K314" i="7"/>
  <c r="L313" i="7"/>
  <c r="K313" i="7"/>
  <c r="L312" i="7"/>
  <c r="K312" i="7"/>
  <c r="L311" i="7"/>
  <c r="K311" i="7"/>
  <c r="L310" i="7"/>
  <c r="K310" i="7"/>
  <c r="L309" i="7"/>
  <c r="K309" i="7"/>
  <c r="L308" i="7"/>
  <c r="K308" i="7"/>
  <c r="L307" i="7"/>
  <c r="K307" i="7"/>
  <c r="L306" i="7"/>
  <c r="K306" i="7"/>
  <c r="L305" i="7"/>
  <c r="K305" i="7"/>
  <c r="L304" i="7"/>
  <c r="K304" i="7"/>
  <c r="L303" i="7"/>
  <c r="K303" i="7"/>
  <c r="L302" i="7"/>
  <c r="K302" i="7"/>
  <c r="L301" i="7"/>
  <c r="K301" i="7"/>
  <c r="L300" i="7"/>
  <c r="K300" i="7"/>
  <c r="L299" i="7"/>
  <c r="K299" i="7"/>
  <c r="L298" i="7"/>
  <c r="K298" i="7"/>
  <c r="L297" i="7"/>
  <c r="K297" i="7"/>
  <c r="L296" i="7"/>
  <c r="K296" i="7"/>
  <c r="L295" i="7"/>
  <c r="K295" i="7"/>
  <c r="L294" i="7"/>
  <c r="K294" i="7"/>
  <c r="L293" i="7"/>
  <c r="K293" i="7"/>
  <c r="L292" i="7"/>
  <c r="K292" i="7"/>
  <c r="L291" i="7"/>
  <c r="K291" i="7"/>
  <c r="L290" i="7"/>
  <c r="K290" i="7"/>
  <c r="L289" i="7"/>
  <c r="K289" i="7"/>
  <c r="L288" i="7"/>
  <c r="K288" i="7"/>
  <c r="L287" i="7"/>
  <c r="K287" i="7"/>
  <c r="L286" i="7"/>
  <c r="K286" i="7"/>
  <c r="L285" i="7"/>
  <c r="K285" i="7"/>
  <c r="L284" i="7"/>
  <c r="K284" i="7"/>
  <c r="L283" i="7"/>
  <c r="K283" i="7"/>
  <c r="L282" i="7"/>
  <c r="K282" i="7"/>
  <c r="L281" i="7"/>
  <c r="K281" i="7"/>
  <c r="L280" i="7"/>
  <c r="K280" i="7"/>
  <c r="L279" i="7"/>
  <c r="K279" i="7"/>
  <c r="L278" i="7"/>
  <c r="K278" i="7"/>
  <c r="L277" i="7"/>
  <c r="K277" i="7"/>
  <c r="L276" i="7"/>
  <c r="K276" i="7"/>
  <c r="L275" i="7"/>
  <c r="K275" i="7"/>
  <c r="L274" i="7"/>
  <c r="K274" i="7"/>
  <c r="L273" i="7"/>
  <c r="K273" i="7"/>
  <c r="L272" i="7"/>
  <c r="K272" i="7"/>
  <c r="L271" i="7"/>
  <c r="K271" i="7"/>
  <c r="L270" i="7"/>
  <c r="K270" i="7"/>
  <c r="L269" i="7"/>
  <c r="K269" i="7"/>
  <c r="L268" i="7"/>
  <c r="K268" i="7"/>
  <c r="L267" i="7"/>
  <c r="K267" i="7"/>
  <c r="L266" i="7"/>
  <c r="K266" i="7"/>
  <c r="L265" i="7"/>
  <c r="K265" i="7"/>
  <c r="L264" i="7"/>
  <c r="K264" i="7"/>
  <c r="L263" i="7"/>
  <c r="K263" i="7"/>
  <c r="L262" i="7"/>
  <c r="K262" i="7"/>
  <c r="L261" i="7"/>
  <c r="K261" i="7"/>
  <c r="L260" i="7"/>
  <c r="K260" i="7"/>
  <c r="L259" i="7"/>
  <c r="K259" i="7"/>
  <c r="L258" i="7"/>
  <c r="K258" i="7"/>
  <c r="L257" i="7"/>
  <c r="K257" i="7"/>
  <c r="L256" i="7"/>
  <c r="K256" i="7"/>
  <c r="L255" i="7"/>
  <c r="K255" i="7"/>
  <c r="L254" i="7"/>
  <c r="K254" i="7"/>
  <c r="L253" i="7"/>
  <c r="K253" i="7"/>
  <c r="L252" i="7"/>
  <c r="K252" i="7"/>
  <c r="K251" i="7"/>
  <c r="K250" i="7"/>
  <c r="K249" i="7"/>
  <c r="K248" i="7"/>
  <c r="K247" i="7"/>
  <c r="K246" i="7"/>
  <c r="L245" i="7"/>
  <c r="M245" i="7" s="1"/>
  <c r="K245" i="7"/>
  <c r="L244" i="7"/>
  <c r="M244" i="7" s="1"/>
  <c r="K244" i="7"/>
  <c r="L243" i="7"/>
  <c r="K243" i="7"/>
  <c r="L242" i="7"/>
  <c r="K242" i="7"/>
  <c r="L241" i="7"/>
  <c r="K241" i="7"/>
  <c r="L240" i="7"/>
  <c r="K240" i="7"/>
  <c r="K239" i="7"/>
  <c r="K238" i="7"/>
  <c r="K237" i="7"/>
  <c r="K236" i="7"/>
  <c r="K235" i="7"/>
  <c r="L234" i="7"/>
  <c r="K234" i="7"/>
  <c r="K233" i="7"/>
  <c r="L232" i="7"/>
  <c r="K232" i="7"/>
  <c r="L231" i="7"/>
  <c r="K231" i="7"/>
  <c r="L230" i="7"/>
  <c r="K230" i="7"/>
  <c r="L229" i="7"/>
  <c r="K229" i="7"/>
  <c r="L228" i="7"/>
  <c r="K228" i="7"/>
  <c r="L227" i="7"/>
  <c r="K227" i="7"/>
  <c r="L226" i="7"/>
  <c r="K226" i="7"/>
  <c r="L225" i="7"/>
  <c r="K225" i="7"/>
  <c r="L224" i="7"/>
  <c r="K224" i="7"/>
  <c r="L223" i="7"/>
  <c r="K223" i="7"/>
  <c r="L222" i="7"/>
  <c r="M222" i="7" s="1"/>
  <c r="K222" i="7"/>
  <c r="L221" i="7"/>
  <c r="K221" i="7"/>
  <c r="L220" i="7"/>
  <c r="K220" i="7"/>
  <c r="L219" i="7"/>
  <c r="K219" i="7"/>
  <c r="L218" i="7"/>
  <c r="K218" i="7"/>
  <c r="L217" i="7"/>
  <c r="K217" i="7"/>
  <c r="L216" i="7"/>
  <c r="K216" i="7"/>
  <c r="L215" i="7"/>
  <c r="K215" i="7"/>
  <c r="L214" i="7"/>
  <c r="K214" i="7"/>
  <c r="L213" i="7"/>
  <c r="K213" i="7"/>
  <c r="L212" i="7"/>
  <c r="K212" i="7"/>
  <c r="L211" i="7"/>
  <c r="K211" i="7"/>
  <c r="L210" i="7"/>
  <c r="K210" i="7"/>
  <c r="L209" i="7"/>
  <c r="K209" i="7"/>
  <c r="L208" i="7"/>
  <c r="K208" i="7"/>
  <c r="L207" i="7"/>
  <c r="K207" i="7"/>
  <c r="L206" i="7"/>
  <c r="K206" i="7"/>
  <c r="L205" i="7"/>
  <c r="K205" i="7"/>
  <c r="L204" i="7"/>
  <c r="K204" i="7"/>
  <c r="L203" i="7"/>
  <c r="K203" i="7"/>
  <c r="L202" i="7"/>
  <c r="K202" i="7"/>
  <c r="L201" i="7"/>
  <c r="K201" i="7"/>
  <c r="L200" i="7"/>
  <c r="K200" i="7"/>
  <c r="L199" i="7"/>
  <c r="K199" i="7"/>
  <c r="L198" i="7"/>
  <c r="K198" i="7"/>
  <c r="L197" i="7"/>
  <c r="K197" i="7"/>
  <c r="L196" i="7"/>
  <c r="K196" i="7"/>
  <c r="L195" i="7"/>
  <c r="K195" i="7"/>
  <c r="L194" i="7"/>
  <c r="K194" i="7"/>
  <c r="L193" i="7"/>
  <c r="K193" i="7"/>
  <c r="L192" i="7"/>
  <c r="K192" i="7"/>
  <c r="L191" i="7"/>
  <c r="K191" i="7"/>
  <c r="L190" i="7"/>
  <c r="K190" i="7"/>
  <c r="L189" i="7"/>
  <c r="K189" i="7"/>
  <c r="L188" i="7"/>
  <c r="K188" i="7"/>
  <c r="L187" i="7"/>
  <c r="K187" i="7"/>
  <c r="L186" i="7"/>
  <c r="K186" i="7"/>
  <c r="L185" i="7"/>
  <c r="K185" i="7"/>
  <c r="L184" i="7"/>
  <c r="K184" i="7"/>
  <c r="L183" i="7"/>
  <c r="K183" i="7"/>
  <c r="L182" i="7"/>
  <c r="K182" i="7"/>
  <c r="L181" i="7"/>
  <c r="K181" i="7"/>
  <c r="L180" i="7"/>
  <c r="K180" i="7"/>
  <c r="L179" i="7"/>
  <c r="K179" i="7"/>
  <c r="L178" i="7"/>
  <c r="K178" i="7"/>
  <c r="L177" i="7"/>
  <c r="K177" i="7"/>
  <c r="L176" i="7"/>
  <c r="K176" i="7"/>
  <c r="L175" i="7"/>
  <c r="K175" i="7"/>
  <c r="L174" i="7"/>
  <c r="K174" i="7"/>
  <c r="L173" i="7"/>
  <c r="K173" i="7"/>
  <c r="L172" i="7"/>
  <c r="K172" i="7"/>
  <c r="L171" i="7"/>
  <c r="K171" i="7"/>
  <c r="L170" i="7"/>
  <c r="K170" i="7"/>
  <c r="L169" i="7"/>
  <c r="K169" i="7"/>
  <c r="L168" i="7"/>
  <c r="K168" i="7"/>
  <c r="L167" i="7"/>
  <c r="K167" i="7"/>
  <c r="L166" i="7"/>
  <c r="K166" i="7"/>
  <c r="L165" i="7"/>
  <c r="K165" i="7"/>
  <c r="L164" i="7"/>
  <c r="K164" i="7"/>
  <c r="L163" i="7"/>
  <c r="K163" i="7"/>
  <c r="L162" i="7"/>
  <c r="K162" i="7"/>
  <c r="L161" i="7"/>
  <c r="K161" i="7"/>
  <c r="L160" i="7"/>
  <c r="K160" i="7"/>
  <c r="L159" i="7"/>
  <c r="K159" i="7"/>
  <c r="L158" i="7"/>
  <c r="K158" i="7"/>
  <c r="L157" i="7"/>
  <c r="K157" i="7"/>
  <c r="L156" i="7"/>
  <c r="K156" i="7"/>
  <c r="L155" i="7"/>
  <c r="K155" i="7"/>
  <c r="L154" i="7"/>
  <c r="K154" i="7"/>
  <c r="L153" i="7"/>
  <c r="K153" i="7"/>
  <c r="L152" i="7"/>
  <c r="K152" i="7"/>
  <c r="L151" i="7"/>
  <c r="K151" i="7"/>
  <c r="L150" i="7"/>
  <c r="K150" i="7"/>
  <c r="L149" i="7"/>
  <c r="K149" i="7"/>
  <c r="L148" i="7"/>
  <c r="K148" i="7"/>
  <c r="L147" i="7"/>
  <c r="K147" i="7"/>
  <c r="L146" i="7"/>
  <c r="K146" i="7"/>
  <c r="L145" i="7"/>
  <c r="K145" i="7"/>
  <c r="L144" i="7"/>
  <c r="K144" i="7"/>
  <c r="L143" i="7"/>
  <c r="K143" i="7"/>
  <c r="L142" i="7"/>
  <c r="K142" i="7"/>
  <c r="L141" i="7"/>
  <c r="K141" i="7"/>
  <c r="L140" i="7"/>
  <c r="K140" i="7"/>
  <c r="L139" i="7"/>
  <c r="K139" i="7"/>
  <c r="L138" i="7"/>
  <c r="K138" i="7"/>
  <c r="L137" i="7"/>
  <c r="K137" i="7"/>
  <c r="L136" i="7"/>
  <c r="K136" i="7"/>
  <c r="L135" i="7"/>
  <c r="K135" i="7"/>
  <c r="L134" i="7"/>
  <c r="K134" i="7"/>
  <c r="L133" i="7"/>
  <c r="K133" i="7"/>
  <c r="L132" i="7"/>
  <c r="K132" i="7"/>
  <c r="L131" i="7"/>
  <c r="K131" i="7"/>
  <c r="L130" i="7"/>
  <c r="K130" i="7"/>
  <c r="L129" i="7"/>
  <c r="K129" i="7"/>
  <c r="L128" i="7"/>
  <c r="K128" i="7"/>
  <c r="L127" i="7"/>
  <c r="K127" i="7"/>
  <c r="L126" i="7"/>
  <c r="K126" i="7"/>
  <c r="L125" i="7"/>
  <c r="K125" i="7"/>
  <c r="L124" i="7"/>
  <c r="K124" i="7"/>
  <c r="L123" i="7"/>
  <c r="K123" i="7"/>
  <c r="L122" i="7"/>
  <c r="K122" i="7"/>
  <c r="L121" i="7"/>
  <c r="K121" i="7"/>
  <c r="L120" i="7"/>
  <c r="K120" i="7"/>
  <c r="L119" i="7"/>
  <c r="K119" i="7"/>
  <c r="L118" i="7"/>
  <c r="K118" i="7"/>
  <c r="L117" i="7"/>
  <c r="K117" i="7"/>
  <c r="L116" i="7"/>
  <c r="K116" i="7"/>
  <c r="L115" i="7"/>
  <c r="K115" i="7"/>
  <c r="L114" i="7"/>
  <c r="K114" i="7"/>
  <c r="L113" i="7"/>
  <c r="K113" i="7"/>
  <c r="L112" i="7"/>
  <c r="K112" i="7"/>
  <c r="L111" i="7"/>
  <c r="K111" i="7"/>
  <c r="L110" i="7"/>
  <c r="K110" i="7"/>
  <c r="L109" i="7"/>
  <c r="K109" i="7"/>
  <c r="L108" i="7"/>
  <c r="K108" i="7"/>
  <c r="L107" i="7"/>
  <c r="K107" i="7"/>
  <c r="L106" i="7"/>
  <c r="K106" i="7"/>
  <c r="L105" i="7"/>
  <c r="K105" i="7"/>
  <c r="L104" i="7"/>
  <c r="K104" i="7"/>
  <c r="L103" i="7"/>
  <c r="K103" i="7"/>
  <c r="L102" i="7"/>
  <c r="K102" i="7"/>
  <c r="L101" i="7"/>
  <c r="K101" i="7"/>
  <c r="L100" i="7"/>
  <c r="K100" i="7"/>
  <c r="L99" i="7"/>
  <c r="K99" i="7"/>
  <c r="L98" i="7"/>
  <c r="K98" i="7"/>
  <c r="L97" i="7"/>
  <c r="K97" i="7"/>
  <c r="L96" i="7"/>
  <c r="K96" i="7"/>
  <c r="L95" i="7"/>
  <c r="K95" i="7"/>
  <c r="L94" i="7"/>
  <c r="K94" i="7"/>
  <c r="L93" i="7"/>
  <c r="K93" i="7"/>
  <c r="L92" i="7"/>
  <c r="K92" i="7"/>
  <c r="L91" i="7"/>
  <c r="K91" i="7"/>
  <c r="L90" i="7"/>
  <c r="K90" i="7"/>
  <c r="L89" i="7"/>
  <c r="K89" i="7"/>
  <c r="L88" i="7"/>
  <c r="K88" i="7"/>
  <c r="L87" i="7"/>
  <c r="K87" i="7"/>
  <c r="L86" i="7"/>
  <c r="K86" i="7"/>
  <c r="L85" i="7"/>
  <c r="K85" i="7"/>
  <c r="L84" i="7"/>
  <c r="K84" i="7"/>
  <c r="L83" i="7"/>
  <c r="K83" i="7"/>
  <c r="L82" i="7"/>
  <c r="K82" i="7"/>
  <c r="L81" i="7"/>
  <c r="K81" i="7"/>
  <c r="L80" i="7"/>
  <c r="K80" i="7"/>
  <c r="L79" i="7"/>
  <c r="K79" i="7"/>
  <c r="L78" i="7"/>
  <c r="K78" i="7"/>
  <c r="L77" i="7"/>
  <c r="K77" i="7"/>
  <c r="L76" i="7"/>
  <c r="K76" i="7"/>
  <c r="L75" i="7"/>
  <c r="K75" i="7"/>
  <c r="L74" i="7"/>
  <c r="K74" i="7"/>
  <c r="L73" i="7"/>
  <c r="K73" i="7"/>
  <c r="L72" i="7"/>
  <c r="K72" i="7"/>
  <c r="L71" i="7"/>
  <c r="K71" i="7"/>
  <c r="L70" i="7"/>
  <c r="K70" i="7"/>
  <c r="L69" i="7"/>
  <c r="K69" i="7"/>
  <c r="L68" i="7"/>
  <c r="K68" i="7"/>
  <c r="L67" i="7"/>
  <c r="K67" i="7"/>
  <c r="L66" i="7"/>
  <c r="K66" i="7"/>
  <c r="L65" i="7"/>
  <c r="K65" i="7"/>
  <c r="L64" i="7"/>
  <c r="K64" i="7"/>
  <c r="L63" i="7"/>
  <c r="K63" i="7"/>
  <c r="L62" i="7"/>
  <c r="K62" i="7"/>
  <c r="L61" i="7"/>
  <c r="K61" i="7"/>
  <c r="L60" i="7"/>
  <c r="K60" i="7"/>
  <c r="L59" i="7"/>
  <c r="K59" i="7"/>
  <c r="L58" i="7"/>
  <c r="K58" i="7"/>
  <c r="L57" i="7"/>
  <c r="K57" i="7"/>
  <c r="L56" i="7"/>
  <c r="K56" i="7"/>
  <c r="L55" i="7"/>
  <c r="K55" i="7"/>
  <c r="L54" i="7"/>
  <c r="K54" i="7"/>
  <c r="L53" i="7"/>
  <c r="K53" i="7"/>
  <c r="L52" i="7"/>
  <c r="K52" i="7"/>
  <c r="L51" i="7"/>
  <c r="K51" i="7"/>
  <c r="L50" i="7"/>
  <c r="M50" i="7" s="1"/>
  <c r="K50" i="7"/>
  <c r="L49" i="7"/>
  <c r="K49" i="7"/>
  <c r="L48" i="7"/>
  <c r="K48" i="7"/>
  <c r="L47" i="7"/>
  <c r="K47" i="7"/>
  <c r="L46" i="7"/>
  <c r="K46" i="7"/>
  <c r="L45" i="7"/>
  <c r="K45" i="7"/>
  <c r="L44" i="7"/>
  <c r="K44" i="7"/>
  <c r="L43" i="7"/>
  <c r="K43" i="7"/>
  <c r="L42" i="7"/>
  <c r="K42" i="7"/>
  <c r="L41" i="7"/>
  <c r="K41" i="7"/>
  <c r="L40" i="7"/>
  <c r="K40" i="7"/>
  <c r="L39" i="7"/>
  <c r="K39" i="7"/>
  <c r="L38" i="7"/>
  <c r="K38" i="7"/>
  <c r="L37" i="7"/>
  <c r="K37" i="7"/>
  <c r="L36" i="7"/>
  <c r="K36" i="7"/>
  <c r="L35" i="7"/>
  <c r="K35" i="7"/>
  <c r="L34" i="7"/>
  <c r="K34" i="7"/>
  <c r="L33" i="7"/>
  <c r="K33" i="7"/>
  <c r="L32" i="7"/>
  <c r="K32" i="7"/>
  <c r="L31" i="7"/>
  <c r="K31" i="7"/>
  <c r="L30" i="7"/>
  <c r="K30" i="7"/>
  <c r="L29" i="7"/>
  <c r="K29" i="7"/>
  <c r="L28" i="7"/>
  <c r="K28" i="7"/>
  <c r="L27" i="7"/>
  <c r="K27" i="7"/>
  <c r="L26" i="7"/>
  <c r="K26" i="7"/>
  <c r="L25" i="7"/>
  <c r="K25" i="7"/>
  <c r="L24" i="7"/>
  <c r="K24" i="7"/>
  <c r="L23" i="7"/>
  <c r="K23" i="7"/>
  <c r="L22" i="7"/>
  <c r="K22" i="7"/>
  <c r="L21" i="7"/>
  <c r="K21" i="7"/>
  <c r="L20" i="7"/>
  <c r="K20" i="7"/>
  <c r="L19" i="7"/>
  <c r="K19" i="7"/>
  <c r="L18" i="7"/>
  <c r="K18" i="7"/>
  <c r="L17" i="7"/>
  <c r="K17" i="7"/>
  <c r="L16" i="7"/>
  <c r="K16" i="7"/>
  <c r="L15" i="7"/>
  <c r="K15" i="7"/>
  <c r="L14" i="7"/>
  <c r="K14" i="7"/>
  <c r="L13" i="7"/>
  <c r="K13" i="7"/>
  <c r="L12" i="7"/>
  <c r="K12" i="7"/>
  <c r="L11" i="7"/>
  <c r="K11" i="7"/>
  <c r="L10" i="7"/>
  <c r="K10" i="7"/>
  <c r="L9" i="7"/>
  <c r="K9" i="7"/>
  <c r="L8" i="7"/>
  <c r="K8" i="7"/>
  <c r="L7" i="7"/>
  <c r="K7" i="7"/>
  <c r="L6" i="7"/>
  <c r="K6" i="7"/>
  <c r="L5" i="7"/>
  <c r="K5" i="7"/>
  <c r="L4" i="7"/>
  <c r="K4" i="7"/>
  <c r="L3" i="7"/>
  <c r="K3" i="7"/>
  <c r="L2" i="7"/>
  <c r="K2" i="7"/>
  <c r="J15" i="5"/>
  <c r="I15" i="5"/>
  <c r="H15" i="5"/>
  <c r="G15" i="5"/>
  <c r="F15" i="5"/>
  <c r="J14" i="5"/>
  <c r="I14" i="5"/>
  <c r="H14" i="5"/>
  <c r="G14" i="5"/>
  <c r="K14" i="5" s="1"/>
  <c r="F14" i="5"/>
  <c r="J13" i="5"/>
  <c r="I13" i="5"/>
  <c r="H13" i="5"/>
  <c r="K13" i="5" s="1"/>
  <c r="G13" i="5"/>
  <c r="F13" i="5"/>
  <c r="J12" i="5"/>
  <c r="I12" i="5"/>
  <c r="H12" i="5"/>
  <c r="G12" i="5"/>
  <c r="K12" i="5" s="1"/>
  <c r="F12" i="5"/>
  <c r="J11" i="5"/>
  <c r="I11" i="5"/>
  <c r="H11" i="5"/>
  <c r="G11" i="5"/>
  <c r="F11" i="5"/>
  <c r="J10" i="5"/>
  <c r="I10" i="5"/>
  <c r="H10" i="5"/>
  <c r="G10" i="5"/>
  <c r="K10" i="5" s="1"/>
  <c r="F10" i="5"/>
  <c r="J9" i="5"/>
  <c r="I9" i="5"/>
  <c r="H9" i="5"/>
  <c r="K9" i="5" s="1"/>
  <c r="G9" i="5"/>
  <c r="F9" i="5"/>
  <c r="J8" i="5"/>
  <c r="I8" i="5"/>
  <c r="H8" i="5"/>
  <c r="G8" i="5"/>
  <c r="K8" i="5" s="1"/>
  <c r="F8" i="5"/>
  <c r="J7" i="5"/>
  <c r="K7" i="5" s="1"/>
  <c r="I7" i="5"/>
  <c r="H7" i="5"/>
  <c r="G7" i="5"/>
  <c r="F7" i="5"/>
  <c r="J6" i="5"/>
  <c r="I6" i="5"/>
  <c r="H6" i="5"/>
  <c r="G6" i="5"/>
  <c r="K6" i="5" s="1"/>
  <c r="F6" i="5"/>
  <c r="J5" i="5"/>
  <c r="I5" i="5"/>
  <c r="H5" i="5"/>
  <c r="K5" i="5" s="1"/>
  <c r="G5" i="5"/>
  <c r="F5" i="5"/>
  <c r="J4" i="5"/>
  <c r="I4" i="5"/>
  <c r="H4" i="5"/>
  <c r="G4" i="5"/>
  <c r="F4" i="5"/>
  <c r="K11" i="5"/>
  <c r="J47" i="6"/>
  <c r="I47" i="6"/>
  <c r="H47" i="6"/>
  <c r="G47" i="6"/>
  <c r="F47" i="6"/>
  <c r="J46" i="6"/>
  <c r="I46" i="6"/>
  <c r="H46" i="6"/>
  <c r="G46" i="6"/>
  <c r="K46" i="6" s="1"/>
  <c r="F46" i="6"/>
  <c r="J45" i="6"/>
  <c r="I45" i="6"/>
  <c r="H45" i="6"/>
  <c r="K45" i="6" s="1"/>
  <c r="G45" i="6"/>
  <c r="F45" i="6"/>
  <c r="J44" i="6"/>
  <c r="I44" i="6"/>
  <c r="H44" i="6"/>
  <c r="G44" i="6"/>
  <c r="K44" i="6" s="1"/>
  <c r="F44" i="6"/>
  <c r="J43" i="6"/>
  <c r="I43" i="6"/>
  <c r="H43" i="6"/>
  <c r="K43" i="6" s="1"/>
  <c r="G43" i="6"/>
  <c r="F43" i="6"/>
  <c r="J42" i="6"/>
  <c r="I42" i="6"/>
  <c r="H42" i="6"/>
  <c r="G42" i="6"/>
  <c r="F42" i="6"/>
  <c r="J41" i="6"/>
  <c r="I41" i="6"/>
  <c r="H41" i="6"/>
  <c r="G41" i="6"/>
  <c r="F41" i="6"/>
  <c r="J40" i="6"/>
  <c r="I40" i="6"/>
  <c r="H40" i="6"/>
  <c r="G40" i="6"/>
  <c r="K40" i="6" s="1"/>
  <c r="F40" i="6"/>
  <c r="J39" i="6"/>
  <c r="I39" i="6"/>
  <c r="H39" i="6"/>
  <c r="K39" i="6" s="1"/>
  <c r="G39" i="6"/>
  <c r="F39" i="6"/>
  <c r="J38" i="6"/>
  <c r="I38" i="6"/>
  <c r="K38" i="6" s="1"/>
  <c r="H38" i="6"/>
  <c r="G38" i="6"/>
  <c r="F38" i="6"/>
  <c r="J37" i="6"/>
  <c r="K37" i="6" s="1"/>
  <c r="I37" i="6"/>
  <c r="H37" i="6"/>
  <c r="G37" i="6"/>
  <c r="F37" i="6"/>
  <c r="J36" i="6"/>
  <c r="I36" i="6"/>
  <c r="H36" i="6"/>
  <c r="G36" i="6"/>
  <c r="K36" i="6" s="1"/>
  <c r="F36" i="6"/>
  <c r="J31" i="6"/>
  <c r="I31" i="6"/>
  <c r="H31" i="6"/>
  <c r="K31" i="6" s="1"/>
  <c r="G31" i="6"/>
  <c r="F31" i="6"/>
  <c r="J30" i="6"/>
  <c r="I30" i="6"/>
  <c r="H30" i="6"/>
  <c r="G30" i="6"/>
  <c r="F30" i="6"/>
  <c r="J29" i="6"/>
  <c r="I29" i="6"/>
  <c r="H29" i="6"/>
  <c r="G29" i="6"/>
  <c r="F29" i="6"/>
  <c r="J28" i="6"/>
  <c r="I28" i="6"/>
  <c r="H28" i="6"/>
  <c r="G28" i="6"/>
  <c r="K28" i="6" s="1"/>
  <c r="F28" i="6"/>
  <c r="J27" i="6"/>
  <c r="I27" i="6"/>
  <c r="H27" i="6"/>
  <c r="K27" i="6" s="1"/>
  <c r="G27" i="6"/>
  <c r="F27" i="6"/>
  <c r="J26" i="6"/>
  <c r="I26" i="6"/>
  <c r="H26" i="6"/>
  <c r="G26" i="6"/>
  <c r="K26" i="6" s="1"/>
  <c r="F26" i="6"/>
  <c r="J25" i="6"/>
  <c r="I25" i="6"/>
  <c r="H25" i="6"/>
  <c r="G25" i="6"/>
  <c r="F25" i="6"/>
  <c r="J24" i="6"/>
  <c r="I24" i="6"/>
  <c r="H24" i="6"/>
  <c r="G24" i="6"/>
  <c r="K24" i="6" s="1"/>
  <c r="F24" i="6"/>
  <c r="J23" i="6"/>
  <c r="I23" i="6"/>
  <c r="H23" i="6"/>
  <c r="K23" i="6" s="1"/>
  <c r="G23" i="6"/>
  <c r="F23" i="6"/>
  <c r="J22" i="6"/>
  <c r="I22" i="6"/>
  <c r="H22" i="6"/>
  <c r="G22" i="6"/>
  <c r="F22" i="6"/>
  <c r="J21" i="6"/>
  <c r="I21" i="6"/>
  <c r="H21" i="6"/>
  <c r="G21" i="6"/>
  <c r="F21" i="6"/>
  <c r="J20" i="6"/>
  <c r="I20" i="6"/>
  <c r="H20" i="6"/>
  <c r="G20" i="6"/>
  <c r="K20" i="6" s="1"/>
  <c r="F20" i="6"/>
  <c r="Z47" i="6"/>
  <c r="T47" i="6"/>
  <c r="Z46" i="6"/>
  <c r="AA46" i="6" s="1"/>
  <c r="T46" i="6"/>
  <c r="Z45" i="6"/>
  <c r="AA45" i="6" s="1"/>
  <c r="T45" i="6"/>
  <c r="Z44" i="6"/>
  <c r="AA44" i="6" s="1"/>
  <c r="T44" i="6"/>
  <c r="Z43" i="6"/>
  <c r="AA43" i="6" s="1"/>
  <c r="T43" i="6"/>
  <c r="Z42" i="6"/>
  <c r="AA42" i="6" s="1"/>
  <c r="T42" i="6"/>
  <c r="Z41" i="6"/>
  <c r="AA41" i="6" s="1"/>
  <c r="T41" i="6"/>
  <c r="Z40" i="6"/>
  <c r="AA40" i="6" s="1"/>
  <c r="T40" i="6"/>
  <c r="Z39" i="6"/>
  <c r="AA39" i="6" s="1"/>
  <c r="T39" i="6"/>
  <c r="Z38" i="6"/>
  <c r="T38" i="6"/>
  <c r="Z37" i="6"/>
  <c r="T37" i="6"/>
  <c r="Z36" i="6"/>
  <c r="T36" i="6"/>
  <c r="Z31" i="6"/>
  <c r="AA31" i="6" s="1"/>
  <c r="T31" i="6"/>
  <c r="Z30" i="6"/>
  <c r="AA30" i="6" s="1"/>
  <c r="T30" i="6"/>
  <c r="Z29" i="6"/>
  <c r="AA29" i="6" s="1"/>
  <c r="T29" i="6"/>
  <c r="Z28" i="6"/>
  <c r="AA28" i="6" s="1"/>
  <c r="T28" i="6"/>
  <c r="Z27" i="6"/>
  <c r="T27" i="6"/>
  <c r="Z26" i="6"/>
  <c r="AA26" i="6" s="1"/>
  <c r="T26" i="6"/>
  <c r="Z25" i="6"/>
  <c r="AA25" i="6" s="1"/>
  <c r="T25" i="6"/>
  <c r="Z24" i="6"/>
  <c r="AA24" i="6" s="1"/>
  <c r="T24" i="6"/>
  <c r="Z23" i="6"/>
  <c r="AA23" i="6" s="1"/>
  <c r="T23" i="6"/>
  <c r="Z22" i="6"/>
  <c r="AA22" i="6" s="1"/>
  <c r="T22" i="6"/>
  <c r="Z21" i="6"/>
  <c r="AA21" i="6" s="1"/>
  <c r="T21" i="6"/>
  <c r="Z20" i="6"/>
  <c r="AA20" i="6" s="1"/>
  <c r="T20" i="6"/>
  <c r="AA36" i="6"/>
  <c r="K47" i="6"/>
  <c r="AA38" i="6"/>
  <c r="AA27" i="6"/>
  <c r="AA47" i="6"/>
  <c r="AA37" i="6"/>
  <c r="K25" i="6"/>
  <c r="N95" i="5"/>
  <c r="M95" i="5"/>
  <c r="L95" i="5"/>
  <c r="K95" i="5"/>
  <c r="J95" i="5"/>
  <c r="O95" i="5" s="1"/>
  <c r="I95" i="5"/>
  <c r="H95" i="5"/>
  <c r="N94" i="5"/>
  <c r="M94" i="5"/>
  <c r="L94" i="5"/>
  <c r="K94" i="5"/>
  <c r="I94" i="5"/>
  <c r="J94" i="5"/>
  <c r="H94" i="5"/>
  <c r="N93" i="5"/>
  <c r="M93" i="5"/>
  <c r="L93" i="5"/>
  <c r="K93" i="5"/>
  <c r="J93" i="5"/>
  <c r="I93" i="5"/>
  <c r="H93" i="5"/>
  <c r="N92" i="5"/>
  <c r="M92" i="5"/>
  <c r="L92" i="5"/>
  <c r="K92" i="5"/>
  <c r="J92" i="5"/>
  <c r="I92" i="5"/>
  <c r="H92" i="5"/>
  <c r="N91" i="5"/>
  <c r="M91" i="5"/>
  <c r="L91" i="5"/>
  <c r="K91" i="5"/>
  <c r="J91" i="5"/>
  <c r="I91" i="5"/>
  <c r="O91" i="5" s="1"/>
  <c r="H91" i="5"/>
  <c r="N90" i="5"/>
  <c r="M90" i="5"/>
  <c r="L90" i="5"/>
  <c r="K90" i="5"/>
  <c r="I90" i="5"/>
  <c r="J90" i="5"/>
  <c r="O90" i="5"/>
  <c r="H90" i="5"/>
  <c r="N89" i="5"/>
  <c r="M89" i="5"/>
  <c r="L89" i="5"/>
  <c r="K89" i="5"/>
  <c r="J89" i="5"/>
  <c r="I89" i="5"/>
  <c r="H89" i="5"/>
  <c r="N88" i="5"/>
  <c r="M88" i="5"/>
  <c r="L88" i="5"/>
  <c r="K88" i="5"/>
  <c r="J88" i="5"/>
  <c r="I88" i="5"/>
  <c r="H88" i="5"/>
  <c r="N87" i="5"/>
  <c r="M87" i="5"/>
  <c r="L87" i="5"/>
  <c r="K87" i="5"/>
  <c r="J87" i="5"/>
  <c r="O87" i="5" s="1"/>
  <c r="I87" i="5"/>
  <c r="H87" i="5"/>
  <c r="N86" i="5"/>
  <c r="M86" i="5"/>
  <c r="L86" i="5"/>
  <c r="K86" i="5"/>
  <c r="I86" i="5"/>
  <c r="J86" i="5"/>
  <c r="O86" i="5" s="1"/>
  <c r="H86" i="5"/>
  <c r="N85" i="5"/>
  <c r="M85" i="5"/>
  <c r="L85" i="5"/>
  <c r="K85" i="5"/>
  <c r="J85" i="5"/>
  <c r="I85" i="5"/>
  <c r="H85" i="5"/>
  <c r="N84" i="5"/>
  <c r="M84" i="5"/>
  <c r="L84" i="5"/>
  <c r="K84" i="5"/>
  <c r="J84" i="5"/>
  <c r="O84" i="5" s="1"/>
  <c r="I84" i="5"/>
  <c r="H84" i="5"/>
  <c r="N79" i="5"/>
  <c r="M79" i="5"/>
  <c r="L79" i="5"/>
  <c r="K79" i="5"/>
  <c r="J79" i="5"/>
  <c r="I79" i="5"/>
  <c r="O79" i="5" s="1"/>
  <c r="H79" i="5"/>
  <c r="C110" i="5"/>
  <c r="D110" i="5" s="1"/>
  <c r="E110" i="5" s="1"/>
  <c r="N78" i="5"/>
  <c r="M78" i="5"/>
  <c r="L78" i="5"/>
  <c r="K78" i="5"/>
  <c r="J78" i="5"/>
  <c r="I78" i="5"/>
  <c r="O78" i="5" s="1"/>
  <c r="H78" i="5"/>
  <c r="C109" i="5"/>
  <c r="N77" i="5"/>
  <c r="M77" i="5"/>
  <c r="L77" i="5"/>
  <c r="K77" i="5"/>
  <c r="J77" i="5"/>
  <c r="I77" i="5"/>
  <c r="O77" i="5" s="1"/>
  <c r="H77" i="5"/>
  <c r="C108" i="5"/>
  <c r="D108" i="5" s="1"/>
  <c r="N76" i="5"/>
  <c r="M76" i="5"/>
  <c r="L76" i="5"/>
  <c r="K76" i="5"/>
  <c r="J76" i="5"/>
  <c r="I76" i="5"/>
  <c r="O76" i="5" s="1"/>
  <c r="H76" i="5"/>
  <c r="C107" i="5"/>
  <c r="N75" i="5"/>
  <c r="M75" i="5"/>
  <c r="L75" i="5"/>
  <c r="K75" i="5"/>
  <c r="J75" i="5"/>
  <c r="I75" i="5"/>
  <c r="O75" i="5" s="1"/>
  <c r="H75" i="5"/>
  <c r="C106" i="5"/>
  <c r="N74" i="5"/>
  <c r="M74" i="5"/>
  <c r="L74" i="5"/>
  <c r="K74" i="5"/>
  <c r="J74" i="5"/>
  <c r="I74" i="5"/>
  <c r="H74" i="5"/>
  <c r="C105" i="5"/>
  <c r="N73" i="5"/>
  <c r="M73" i="5"/>
  <c r="L73" i="5"/>
  <c r="K73" i="5"/>
  <c r="J73" i="5"/>
  <c r="I73" i="5"/>
  <c r="O73" i="5" s="1"/>
  <c r="H73" i="5"/>
  <c r="C104" i="5"/>
  <c r="N72" i="5"/>
  <c r="M72" i="5"/>
  <c r="L72" i="5"/>
  <c r="K72" i="5"/>
  <c r="J72" i="5"/>
  <c r="I72" i="5"/>
  <c r="O72" i="5" s="1"/>
  <c r="H72" i="5"/>
  <c r="C103" i="5"/>
  <c r="D103" i="5" s="1"/>
  <c r="N71" i="5"/>
  <c r="M71" i="5"/>
  <c r="L71" i="5"/>
  <c r="K71" i="5"/>
  <c r="J71" i="5"/>
  <c r="I71" i="5"/>
  <c r="O71" i="5" s="1"/>
  <c r="H71" i="5"/>
  <c r="C102" i="5"/>
  <c r="N70" i="5"/>
  <c r="M70" i="5"/>
  <c r="L70" i="5"/>
  <c r="K70" i="5"/>
  <c r="I70" i="5"/>
  <c r="J70" i="5"/>
  <c r="O70" i="5" s="1"/>
  <c r="H70" i="5"/>
  <c r="C101" i="5" s="1"/>
  <c r="N69" i="5"/>
  <c r="M69" i="5"/>
  <c r="L69" i="5"/>
  <c r="K69" i="5"/>
  <c r="J69" i="5"/>
  <c r="O69" i="5" s="1"/>
  <c r="I69" i="5"/>
  <c r="H69" i="5"/>
  <c r="C100" i="5" s="1"/>
  <c r="N68" i="5"/>
  <c r="M68" i="5"/>
  <c r="L68" i="5"/>
  <c r="K68" i="5"/>
  <c r="J68" i="5"/>
  <c r="I68" i="5"/>
  <c r="H68" i="5"/>
  <c r="C99" i="5" s="1"/>
  <c r="N63" i="5"/>
  <c r="M63" i="5"/>
  <c r="L63" i="5"/>
  <c r="K63" i="5"/>
  <c r="J63" i="5"/>
  <c r="O63" i="5" s="1"/>
  <c r="I63" i="5"/>
  <c r="H63" i="5"/>
  <c r="N62" i="5"/>
  <c r="M62" i="5"/>
  <c r="L62" i="5"/>
  <c r="K62" i="5"/>
  <c r="J62" i="5"/>
  <c r="I62" i="5"/>
  <c r="O62" i="5" s="1"/>
  <c r="H62" i="5"/>
  <c r="N61" i="5"/>
  <c r="M61" i="5"/>
  <c r="L61" i="5"/>
  <c r="K61" i="5"/>
  <c r="J61" i="5"/>
  <c r="I61" i="5"/>
  <c r="H61" i="5"/>
  <c r="N60" i="5"/>
  <c r="M60" i="5"/>
  <c r="L60" i="5"/>
  <c r="K60" i="5"/>
  <c r="J60" i="5"/>
  <c r="I60" i="5"/>
  <c r="H60" i="5"/>
  <c r="N59" i="5"/>
  <c r="M59" i="5"/>
  <c r="L59" i="5"/>
  <c r="K59" i="5"/>
  <c r="J59" i="5"/>
  <c r="O59" i="5" s="1"/>
  <c r="I59" i="5"/>
  <c r="H59" i="5"/>
  <c r="N58" i="5"/>
  <c r="M58" i="5"/>
  <c r="L58" i="5"/>
  <c r="K58" i="5"/>
  <c r="J58" i="5"/>
  <c r="I58" i="5"/>
  <c r="H58" i="5"/>
  <c r="N57" i="5"/>
  <c r="M57" i="5"/>
  <c r="L57" i="5"/>
  <c r="K57" i="5"/>
  <c r="J57" i="5"/>
  <c r="I57" i="5"/>
  <c r="H57" i="5"/>
  <c r="N56" i="5"/>
  <c r="M56" i="5"/>
  <c r="L56" i="5"/>
  <c r="K56" i="5"/>
  <c r="O56" i="5" s="1"/>
  <c r="J56" i="5"/>
  <c r="I56" i="5"/>
  <c r="H56" i="5"/>
  <c r="N55" i="5"/>
  <c r="M55" i="5"/>
  <c r="L55" i="5"/>
  <c r="K55" i="5"/>
  <c r="J55" i="5"/>
  <c r="O55" i="5" s="1"/>
  <c r="I55" i="5"/>
  <c r="H55" i="5"/>
  <c r="N54" i="5"/>
  <c r="M54" i="5"/>
  <c r="L54" i="5"/>
  <c r="K54" i="5"/>
  <c r="J54" i="5"/>
  <c r="I54" i="5"/>
  <c r="O54" i="5" s="1"/>
  <c r="H54" i="5"/>
  <c r="N53" i="5"/>
  <c r="M53" i="5"/>
  <c r="L53" i="5"/>
  <c r="K53" i="5"/>
  <c r="J53" i="5"/>
  <c r="I53" i="5"/>
  <c r="O53" i="5" s="1"/>
  <c r="H53" i="5"/>
  <c r="N52" i="5"/>
  <c r="M52" i="5"/>
  <c r="L52" i="5"/>
  <c r="K52" i="5"/>
  <c r="J52" i="5"/>
  <c r="I52" i="5"/>
  <c r="O52" i="5" s="1"/>
  <c r="H52" i="5"/>
  <c r="J47" i="5"/>
  <c r="I47" i="5"/>
  <c r="H47" i="5"/>
  <c r="K47" i="5" s="1"/>
  <c r="G47" i="5"/>
  <c r="F47" i="5"/>
  <c r="J46" i="5"/>
  <c r="I46" i="5"/>
  <c r="H46" i="5"/>
  <c r="G46" i="5"/>
  <c r="K46" i="5" s="1"/>
  <c r="F46" i="5"/>
  <c r="J45" i="5"/>
  <c r="I45" i="5"/>
  <c r="H45" i="5"/>
  <c r="K45" i="5" s="1"/>
  <c r="G45" i="5"/>
  <c r="F45" i="5"/>
  <c r="J44" i="5"/>
  <c r="I44" i="5"/>
  <c r="H44" i="5"/>
  <c r="G44" i="5"/>
  <c r="F44" i="5"/>
  <c r="J43" i="5"/>
  <c r="I43" i="5"/>
  <c r="H43" i="5"/>
  <c r="K43" i="5" s="1"/>
  <c r="G43" i="5"/>
  <c r="F43" i="5"/>
  <c r="J42" i="5"/>
  <c r="I42" i="5"/>
  <c r="H42" i="5"/>
  <c r="G42" i="5"/>
  <c r="K42" i="5" s="1"/>
  <c r="F42" i="5"/>
  <c r="J41" i="5"/>
  <c r="I41" i="5"/>
  <c r="H41" i="5"/>
  <c r="K41" i="5" s="1"/>
  <c r="G41" i="5"/>
  <c r="F41" i="5"/>
  <c r="J40" i="5"/>
  <c r="I40" i="5"/>
  <c r="H40" i="5"/>
  <c r="G40" i="5"/>
  <c r="F40" i="5"/>
  <c r="J39" i="5"/>
  <c r="I39" i="5"/>
  <c r="H39" i="5"/>
  <c r="G39" i="5"/>
  <c r="F39" i="5"/>
  <c r="J38" i="5"/>
  <c r="I38" i="5"/>
  <c r="H38" i="5"/>
  <c r="K38" i="5" s="1"/>
  <c r="G38" i="5"/>
  <c r="F38" i="5"/>
  <c r="J37" i="5"/>
  <c r="I37" i="5"/>
  <c r="H37" i="5"/>
  <c r="G37" i="5"/>
  <c r="F37" i="5"/>
  <c r="J36" i="5"/>
  <c r="I36" i="5"/>
  <c r="H36" i="5"/>
  <c r="G36" i="5"/>
  <c r="K36" i="5"/>
  <c r="F36" i="5"/>
  <c r="J31" i="5"/>
  <c r="I31" i="5"/>
  <c r="H31" i="5"/>
  <c r="K31" i="5" s="1"/>
  <c r="G31" i="5"/>
  <c r="F31" i="5"/>
  <c r="B110" i="5" s="1"/>
  <c r="J30" i="5"/>
  <c r="I30" i="5"/>
  <c r="H30" i="5"/>
  <c r="K30" i="5" s="1"/>
  <c r="G30" i="5"/>
  <c r="F30" i="5"/>
  <c r="B109" i="5" s="1"/>
  <c r="D109" i="5" s="1"/>
  <c r="F109" i="5" s="1"/>
  <c r="J29" i="5"/>
  <c r="I29" i="5"/>
  <c r="H29" i="5"/>
  <c r="G29" i="5"/>
  <c r="F29" i="5"/>
  <c r="B108" i="5" s="1"/>
  <c r="J28" i="5"/>
  <c r="I28" i="5"/>
  <c r="H28" i="5"/>
  <c r="G28" i="5"/>
  <c r="K28" i="5"/>
  <c r="F28" i="5"/>
  <c r="B107" i="5"/>
  <c r="D107" i="5" s="1"/>
  <c r="E107" i="5" s="1"/>
  <c r="J27" i="5"/>
  <c r="I27" i="5"/>
  <c r="H27" i="5"/>
  <c r="G27" i="5"/>
  <c r="F27" i="5"/>
  <c r="B106" i="5"/>
  <c r="D106" i="5" s="1"/>
  <c r="F106" i="5" s="1"/>
  <c r="J26" i="5"/>
  <c r="I26" i="5"/>
  <c r="H26" i="5"/>
  <c r="G26" i="5"/>
  <c r="K26" i="5" s="1"/>
  <c r="F26" i="5"/>
  <c r="B105" i="5"/>
  <c r="D105" i="5" s="1"/>
  <c r="J25" i="5"/>
  <c r="I25" i="5"/>
  <c r="H25" i="5"/>
  <c r="G25" i="5"/>
  <c r="F25" i="5"/>
  <c r="B104" i="5"/>
  <c r="D104" i="5" s="1"/>
  <c r="J24" i="5"/>
  <c r="I24" i="5"/>
  <c r="H24" i="5"/>
  <c r="G24" i="5"/>
  <c r="K24" i="5" s="1"/>
  <c r="F24" i="5"/>
  <c r="B103" i="5" s="1"/>
  <c r="J23" i="5"/>
  <c r="I23" i="5"/>
  <c r="H23" i="5"/>
  <c r="K23" i="5" s="1"/>
  <c r="G23" i="5"/>
  <c r="F23" i="5"/>
  <c r="B102" i="5" s="1"/>
  <c r="D102" i="5" s="1"/>
  <c r="J22" i="5"/>
  <c r="I22" i="5"/>
  <c r="H22" i="5"/>
  <c r="G22" i="5"/>
  <c r="F22" i="5"/>
  <c r="B101" i="5" s="1"/>
  <c r="J21" i="5"/>
  <c r="I21" i="5"/>
  <c r="H21" i="5"/>
  <c r="G21" i="5"/>
  <c r="F21" i="5"/>
  <c r="B100" i="5" s="1"/>
  <c r="D100" i="5" s="1"/>
  <c r="E100" i="5" s="1"/>
  <c r="J20" i="5"/>
  <c r="I20" i="5"/>
  <c r="H20" i="5"/>
  <c r="K20" i="5" s="1"/>
  <c r="G20" i="5"/>
  <c r="F20" i="5"/>
  <c r="B99" i="5"/>
  <c r="D99" i="5" s="1"/>
  <c r="K37" i="5"/>
  <c r="K39" i="5"/>
  <c r="K29" i="5"/>
  <c r="O85" i="5"/>
  <c r="O57" i="5"/>
  <c r="O89" i="5"/>
  <c r="O92" i="5"/>
  <c r="O74" i="5"/>
  <c r="O58" i="5"/>
  <c r="D101" i="5"/>
  <c r="F101" i="5" s="1"/>
  <c r="E101" i="5"/>
  <c r="N75" i="3"/>
  <c r="H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M41" i="7" s="1"/>
  <c r="H42" i="4"/>
  <c r="H43" i="4"/>
  <c r="H44" i="4"/>
  <c r="H45" i="4"/>
  <c r="M45" i="7" s="1"/>
  <c r="H46" i="4"/>
  <c r="H47" i="4"/>
  <c r="H48" i="4"/>
  <c r="H49" i="4"/>
  <c r="M49" i="7" s="1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M76" i="7" s="1"/>
  <c r="H77" i="4"/>
  <c r="H78" i="4"/>
  <c r="H79" i="4"/>
  <c r="H80" i="4"/>
  <c r="M80" i="7" s="1"/>
  <c r="H81" i="4"/>
  <c r="H82" i="4"/>
  <c r="H83" i="4"/>
  <c r="H84" i="4"/>
  <c r="M84" i="7" s="1"/>
  <c r="H85" i="4"/>
  <c r="H86" i="4"/>
  <c r="H87" i="4"/>
  <c r="H88" i="4"/>
  <c r="M88" i="7" s="1"/>
  <c r="H89" i="4"/>
  <c r="H90" i="4"/>
  <c r="H91" i="4"/>
  <c r="H92" i="4"/>
  <c r="M92" i="7" s="1"/>
  <c r="H93" i="4"/>
  <c r="H94" i="4"/>
  <c r="H95" i="4"/>
  <c r="H96" i="4"/>
  <c r="M96" i="7" s="1"/>
  <c r="H97" i="4"/>
  <c r="H98" i="4"/>
  <c r="H99" i="4"/>
  <c r="H100" i="4"/>
  <c r="M100" i="7" s="1"/>
  <c r="H101" i="4"/>
  <c r="H102" i="4"/>
  <c r="H103" i="4"/>
  <c r="H104" i="4"/>
  <c r="M104" i="7" s="1"/>
  <c r="H105" i="4"/>
  <c r="H106" i="4"/>
  <c r="H107" i="4"/>
  <c r="H108" i="4"/>
  <c r="M108" i="7" s="1"/>
  <c r="H109" i="4"/>
  <c r="H110" i="4"/>
  <c r="H111" i="4"/>
  <c r="H112" i="4"/>
  <c r="M112" i="7" s="1"/>
  <c r="H113" i="4"/>
  <c r="H114" i="4"/>
  <c r="H115" i="4"/>
  <c r="H116" i="4"/>
  <c r="M116" i="7" s="1"/>
  <c r="H117" i="4"/>
  <c r="H118" i="4"/>
  <c r="H119" i="4"/>
  <c r="H120" i="4"/>
  <c r="M120" i="7" s="1"/>
  <c r="H121" i="4"/>
  <c r="H122" i="4"/>
  <c r="H123" i="4"/>
  <c r="H124" i="4"/>
  <c r="M124" i="7" s="1"/>
  <c r="H125" i="4"/>
  <c r="H126" i="4"/>
  <c r="H127" i="4"/>
  <c r="H128" i="4"/>
  <c r="M128" i="7" s="1"/>
  <c r="H129" i="4"/>
  <c r="H130" i="4"/>
  <c r="H131" i="4"/>
  <c r="H132" i="4"/>
  <c r="M132" i="7" s="1"/>
  <c r="H133" i="4"/>
  <c r="H134" i="4"/>
  <c r="H135" i="4"/>
  <c r="H136" i="4"/>
  <c r="M136" i="7" s="1"/>
  <c r="H137" i="4"/>
  <c r="H138" i="4"/>
  <c r="H139" i="4"/>
  <c r="H140" i="4"/>
  <c r="M140" i="7" s="1"/>
  <c r="H141" i="4"/>
  <c r="H142" i="4"/>
  <c r="H143" i="4"/>
  <c r="H144" i="4"/>
  <c r="M144" i="7" s="1"/>
  <c r="H145" i="4"/>
  <c r="M145" i="7" s="1"/>
  <c r="H146" i="4"/>
  <c r="H147" i="4"/>
  <c r="H148" i="4"/>
  <c r="M148" i="7" s="1"/>
  <c r="H149" i="4"/>
  <c r="M149" i="7" s="1"/>
  <c r="H150" i="4"/>
  <c r="H151" i="4"/>
  <c r="H152" i="4"/>
  <c r="M152" i="7" s="1"/>
  <c r="H153" i="4"/>
  <c r="M153" i="7" s="1"/>
  <c r="H154" i="4"/>
  <c r="H155" i="4"/>
  <c r="H156" i="4"/>
  <c r="P156" i="7" s="1"/>
  <c r="H157" i="4"/>
  <c r="M157" i="7" s="1"/>
  <c r="H158" i="4"/>
  <c r="H159" i="4"/>
  <c r="H160" i="4"/>
  <c r="P160" i="7" s="1"/>
  <c r="H161" i="4"/>
  <c r="M161" i="7" s="1"/>
  <c r="H162" i="4"/>
  <c r="H163" i="4"/>
  <c r="H164" i="4"/>
  <c r="P164" i="7" s="1"/>
  <c r="H165" i="4"/>
  <c r="M165" i="7" s="1"/>
  <c r="H166" i="4"/>
  <c r="H167" i="4"/>
  <c r="H168" i="4"/>
  <c r="P168" i="7" s="1"/>
  <c r="H169" i="4"/>
  <c r="M169" i="7" s="1"/>
  <c r="H170" i="4"/>
  <c r="H171" i="4"/>
  <c r="H172" i="4"/>
  <c r="P172" i="7" s="1"/>
  <c r="H173" i="4"/>
  <c r="M173" i="7" s="1"/>
  <c r="H174" i="4"/>
  <c r="H175" i="4"/>
  <c r="H176" i="4"/>
  <c r="P176" i="7" s="1"/>
  <c r="H177" i="4"/>
  <c r="M177" i="7" s="1"/>
  <c r="H178" i="4"/>
  <c r="H179" i="4"/>
  <c r="H180" i="4"/>
  <c r="P180" i="7" s="1"/>
  <c r="H181" i="4"/>
  <c r="M181" i="7" s="1"/>
  <c r="H182" i="4"/>
  <c r="H183" i="4"/>
  <c r="H184" i="4"/>
  <c r="P184" i="7" s="1"/>
  <c r="H185" i="4"/>
  <c r="M185" i="7" s="1"/>
  <c r="H186" i="4"/>
  <c r="H187" i="4"/>
  <c r="H188" i="4"/>
  <c r="P188" i="7" s="1"/>
  <c r="H189" i="4"/>
  <c r="M189" i="7" s="1"/>
  <c r="H190" i="4"/>
  <c r="H191" i="4"/>
  <c r="H192" i="4"/>
  <c r="P192" i="7" s="1"/>
  <c r="H193" i="4"/>
  <c r="M193" i="7" s="1"/>
  <c r="H194" i="4"/>
  <c r="H195" i="4"/>
  <c r="H196" i="4"/>
  <c r="P196" i="7" s="1"/>
  <c r="H197" i="4"/>
  <c r="M197" i="7" s="1"/>
  <c r="H198" i="4"/>
  <c r="H199" i="4"/>
  <c r="H200" i="4"/>
  <c r="P200" i="7" s="1"/>
  <c r="H201" i="4"/>
  <c r="M201" i="7" s="1"/>
  <c r="H202" i="4"/>
  <c r="H203" i="4"/>
  <c r="H204" i="4"/>
  <c r="P204" i="7" s="1"/>
  <c r="H205" i="4"/>
  <c r="M205" i="7" s="1"/>
  <c r="H206" i="4"/>
  <c r="H207" i="4"/>
  <c r="H208" i="4"/>
  <c r="P208" i="7" s="1"/>
  <c r="H209" i="4"/>
  <c r="M209" i="7" s="1"/>
  <c r="H210" i="4"/>
  <c r="H211" i="4"/>
  <c r="H212" i="4"/>
  <c r="P212" i="7" s="1"/>
  <c r="H213" i="4"/>
  <c r="M213" i="7" s="1"/>
  <c r="H214" i="4"/>
  <c r="H215" i="4"/>
  <c r="H216" i="4"/>
  <c r="P216" i="7" s="1"/>
  <c r="H217" i="4"/>
  <c r="M217" i="7" s="1"/>
  <c r="H218" i="4"/>
  <c r="H219" i="4"/>
  <c r="H220" i="4"/>
  <c r="P220" i="7" s="1"/>
  <c r="H221" i="4"/>
  <c r="M221" i="7" s="1"/>
  <c r="H223" i="4"/>
  <c r="H224" i="4"/>
  <c r="P224" i="7" s="1"/>
  <c r="H225" i="4"/>
  <c r="H226" i="4"/>
  <c r="H227" i="4"/>
  <c r="H228" i="4"/>
  <c r="P228" i="7" s="1"/>
  <c r="H229" i="4"/>
  <c r="H230" i="4"/>
  <c r="H231" i="4"/>
  <c r="H240" i="4"/>
  <c r="H241" i="4"/>
  <c r="P241" i="7" s="1"/>
  <c r="H242" i="4"/>
  <c r="H243" i="4"/>
  <c r="H252" i="4"/>
  <c r="H253" i="4"/>
  <c r="P253" i="7" s="1"/>
  <c r="H254" i="4"/>
  <c r="P254" i="7" s="1"/>
  <c r="H255" i="4"/>
  <c r="M255" i="7" s="1"/>
  <c r="H256" i="4"/>
  <c r="P257" i="7"/>
  <c r="H258" i="4"/>
  <c r="H259" i="4"/>
  <c r="P259" i="7" s="1"/>
  <c r="H260" i="4"/>
  <c r="H261" i="4"/>
  <c r="H262" i="4"/>
  <c r="P262" i="7" s="1"/>
  <c r="H263" i="4"/>
  <c r="H264" i="4"/>
  <c r="H265" i="4"/>
  <c r="H266" i="4"/>
  <c r="P266" i="7" s="1"/>
  <c r="H267" i="4"/>
  <c r="H268" i="4"/>
  <c r="H269" i="4"/>
  <c r="H270" i="4"/>
  <c r="H271" i="4"/>
  <c r="H272" i="4"/>
  <c r="H273" i="4"/>
  <c r="P273" i="7" s="1"/>
  <c r="H274" i="4"/>
  <c r="P274" i="7" s="1"/>
  <c r="H275" i="4"/>
  <c r="P275" i="7" s="1"/>
  <c r="H276" i="4"/>
  <c r="H277" i="4"/>
  <c r="H278" i="4"/>
  <c r="H279" i="4"/>
  <c r="P279" i="7" s="1"/>
  <c r="H280" i="4"/>
  <c r="H281" i="4"/>
  <c r="P281" i="7" s="1"/>
  <c r="H282" i="4"/>
  <c r="P282" i="7" s="1"/>
  <c r="H283" i="4"/>
  <c r="P283" i="7" s="1"/>
  <c r="H284" i="4"/>
  <c r="H285" i="4"/>
  <c r="P285" i="7" s="1"/>
  <c r="H286" i="4"/>
  <c r="H287" i="4"/>
  <c r="P287" i="7" s="1"/>
  <c r="H288" i="4"/>
  <c r="H289" i="4"/>
  <c r="P289" i="7" s="1"/>
  <c r="H290" i="4"/>
  <c r="P290" i="7" s="1"/>
  <c r="H291" i="4"/>
  <c r="M291" i="7" s="1"/>
  <c r="H292" i="4"/>
  <c r="P292" i="7" s="1"/>
  <c r="H293" i="4"/>
  <c r="M293" i="7" s="1"/>
  <c r="H294" i="4"/>
  <c r="H295" i="4"/>
  <c r="P295" i="7" s="1"/>
  <c r="H296" i="4"/>
  <c r="P296" i="7" s="1"/>
  <c r="H297" i="4"/>
  <c r="P297" i="7" s="1"/>
  <c r="H298" i="4"/>
  <c r="P298" i="7" s="1"/>
  <c r="H299" i="4"/>
  <c r="H300" i="4"/>
  <c r="H301" i="4"/>
  <c r="P301" i="7" s="1"/>
  <c r="H302" i="4"/>
  <c r="P302" i="7" s="1"/>
  <c r="H303" i="4"/>
  <c r="P303" i="7" s="1"/>
  <c r="H304" i="4"/>
  <c r="H305" i="4"/>
  <c r="H306" i="4"/>
  <c r="P306" i="7" s="1"/>
  <c r="H307" i="4"/>
  <c r="M307" i="7" s="1"/>
  <c r="H308" i="4"/>
  <c r="P308" i="7" s="1"/>
  <c r="H309" i="4"/>
  <c r="P309" i="7" s="1"/>
  <c r="H310" i="4"/>
  <c r="P310" i="7" s="1"/>
  <c r="H311" i="4"/>
  <c r="H312" i="4"/>
  <c r="H313" i="4"/>
  <c r="P313" i="7" s="1"/>
  <c r="H314" i="4"/>
  <c r="H315" i="4"/>
  <c r="H316" i="4"/>
  <c r="P316" i="7" s="1"/>
  <c r="H317" i="4"/>
  <c r="H318" i="4"/>
  <c r="H319" i="4"/>
  <c r="M319" i="7" s="1"/>
  <c r="H320" i="4"/>
  <c r="H321" i="4"/>
  <c r="P321" i="7" s="1"/>
  <c r="H322" i="4"/>
  <c r="P322" i="7" s="1"/>
  <c r="H323" i="4"/>
  <c r="P323" i="7" s="1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M337" i="7" s="1"/>
  <c r="H338" i="4"/>
  <c r="H339" i="4"/>
  <c r="M339" i="7" s="1"/>
  <c r="H340" i="4"/>
  <c r="H341" i="4"/>
  <c r="H342" i="4"/>
  <c r="H343" i="4"/>
  <c r="M343" i="7" s="1"/>
  <c r="H344" i="4"/>
  <c r="H345" i="4"/>
  <c r="H346" i="4"/>
  <c r="H347" i="4"/>
  <c r="M347" i="7" s="1"/>
  <c r="H348" i="4"/>
  <c r="H349" i="4"/>
  <c r="M349" i="7" s="1"/>
  <c r="H350" i="4"/>
  <c r="H351" i="4"/>
  <c r="M351" i="7" s="1"/>
  <c r="H352" i="4"/>
  <c r="H353" i="4"/>
  <c r="M353" i="7" s="1"/>
  <c r="H354" i="4"/>
  <c r="H355" i="4"/>
  <c r="M355" i="7" s="1"/>
  <c r="H356" i="4"/>
  <c r="H357" i="4"/>
  <c r="M357" i="7" s="1"/>
  <c r="H358" i="4"/>
  <c r="H359" i="4"/>
  <c r="M359" i="7" s="1"/>
  <c r="H360" i="4"/>
  <c r="H361" i="4"/>
  <c r="M361" i="7" s="1"/>
  <c r="H362" i="4"/>
  <c r="H363" i="4"/>
  <c r="M363" i="7" s="1"/>
  <c r="H364" i="4"/>
  <c r="H365" i="4"/>
  <c r="M365" i="7" s="1"/>
  <c r="H366" i="4"/>
  <c r="N47" i="3"/>
  <c r="M47" i="3"/>
  <c r="L47" i="3"/>
  <c r="K47" i="3"/>
  <c r="O47" i="3" s="1"/>
  <c r="J47" i="3"/>
  <c r="I47" i="3"/>
  <c r="H47" i="3"/>
  <c r="N46" i="3"/>
  <c r="M46" i="3"/>
  <c r="L46" i="3"/>
  <c r="K46" i="3"/>
  <c r="J46" i="3"/>
  <c r="I46" i="3"/>
  <c r="H46" i="3"/>
  <c r="N45" i="3"/>
  <c r="M45" i="3"/>
  <c r="L45" i="3"/>
  <c r="K45" i="3"/>
  <c r="J45" i="3"/>
  <c r="I45" i="3"/>
  <c r="O45" i="3" s="1"/>
  <c r="H45" i="3"/>
  <c r="N44" i="3"/>
  <c r="M44" i="3"/>
  <c r="L44" i="3"/>
  <c r="O44" i="3" s="1"/>
  <c r="K44" i="3"/>
  <c r="J44" i="3"/>
  <c r="I44" i="3"/>
  <c r="H44" i="3"/>
  <c r="N43" i="3"/>
  <c r="M43" i="3"/>
  <c r="L43" i="3"/>
  <c r="K43" i="3"/>
  <c r="O43" i="3" s="1"/>
  <c r="J43" i="3"/>
  <c r="I43" i="3"/>
  <c r="H43" i="3"/>
  <c r="N42" i="3"/>
  <c r="M42" i="3"/>
  <c r="L42" i="3"/>
  <c r="K42" i="3"/>
  <c r="J42" i="3"/>
  <c r="O42" i="3" s="1"/>
  <c r="I42" i="3"/>
  <c r="H42" i="3"/>
  <c r="N41" i="3"/>
  <c r="M41" i="3"/>
  <c r="L41" i="3"/>
  <c r="K41" i="3"/>
  <c r="J41" i="3"/>
  <c r="I41" i="3"/>
  <c r="H41" i="3"/>
  <c r="N40" i="3"/>
  <c r="M40" i="3"/>
  <c r="L40" i="3"/>
  <c r="O40" i="3" s="1"/>
  <c r="K40" i="3"/>
  <c r="J40" i="3"/>
  <c r="I40" i="3"/>
  <c r="H40" i="3"/>
  <c r="N39" i="3"/>
  <c r="M39" i="3"/>
  <c r="L39" i="3"/>
  <c r="K39" i="3"/>
  <c r="O39" i="3" s="1"/>
  <c r="J39" i="3"/>
  <c r="I39" i="3"/>
  <c r="H39" i="3"/>
  <c r="N38" i="3"/>
  <c r="M38" i="3"/>
  <c r="L38" i="3"/>
  <c r="K38" i="3"/>
  <c r="J38" i="3"/>
  <c r="O38" i="3" s="1"/>
  <c r="I38" i="3"/>
  <c r="H38" i="3"/>
  <c r="N37" i="3"/>
  <c r="M37" i="3"/>
  <c r="L37" i="3"/>
  <c r="K37" i="3"/>
  <c r="J37" i="3"/>
  <c r="I37" i="3"/>
  <c r="O37" i="3" s="1"/>
  <c r="H37" i="3"/>
  <c r="N36" i="3"/>
  <c r="M36" i="3"/>
  <c r="L36" i="3"/>
  <c r="K36" i="3"/>
  <c r="J36" i="3"/>
  <c r="I36" i="3"/>
  <c r="H36" i="3"/>
  <c r="O46" i="3"/>
  <c r="O41" i="3"/>
  <c r="O36" i="3"/>
  <c r="J73" i="3"/>
  <c r="J57" i="3"/>
  <c r="J78" i="3"/>
  <c r="J62" i="3"/>
  <c r="J77" i="3"/>
  <c r="J61" i="3"/>
  <c r="J60" i="3"/>
  <c r="J76" i="3"/>
  <c r="J75" i="3"/>
  <c r="J58" i="3"/>
  <c r="J63" i="3"/>
  <c r="J79" i="3"/>
  <c r="O79" i="3" s="1"/>
  <c r="I79" i="3"/>
  <c r="K79" i="3"/>
  <c r="L79" i="3"/>
  <c r="M79" i="3"/>
  <c r="N79" i="3"/>
  <c r="H79" i="3"/>
  <c r="I78" i="3"/>
  <c r="K78" i="3"/>
  <c r="O78" i="3" s="1"/>
  <c r="L78" i="3"/>
  <c r="M78" i="3"/>
  <c r="N78" i="3"/>
  <c r="H78" i="3"/>
  <c r="I77" i="3"/>
  <c r="K77" i="3"/>
  <c r="L77" i="3"/>
  <c r="M77" i="3"/>
  <c r="N77" i="3"/>
  <c r="H77" i="3"/>
  <c r="I76" i="3"/>
  <c r="K76" i="3"/>
  <c r="L76" i="3"/>
  <c r="M76" i="3"/>
  <c r="N76" i="3"/>
  <c r="H76" i="3"/>
  <c r="I75" i="3"/>
  <c r="K75" i="3"/>
  <c r="L75" i="3"/>
  <c r="M75" i="3"/>
  <c r="O75" i="3" s="1"/>
  <c r="H75" i="3"/>
  <c r="I74" i="3"/>
  <c r="J74" i="3"/>
  <c r="K74" i="3"/>
  <c r="O74" i="3" s="1"/>
  <c r="L74" i="3"/>
  <c r="M74" i="3"/>
  <c r="N74" i="3"/>
  <c r="H74" i="3"/>
  <c r="I73" i="3"/>
  <c r="K73" i="3"/>
  <c r="L73" i="3"/>
  <c r="M73" i="3"/>
  <c r="O73" i="3" s="1"/>
  <c r="N73" i="3"/>
  <c r="H73" i="3"/>
  <c r="I72" i="3"/>
  <c r="J72" i="3"/>
  <c r="O72" i="3" s="1"/>
  <c r="K72" i="3"/>
  <c r="L72" i="3"/>
  <c r="M72" i="3"/>
  <c r="N72" i="3"/>
  <c r="H72" i="3"/>
  <c r="I71" i="3"/>
  <c r="J71" i="3"/>
  <c r="K71" i="3"/>
  <c r="O71" i="3" s="1"/>
  <c r="L71" i="3"/>
  <c r="M71" i="3"/>
  <c r="N71" i="3"/>
  <c r="H71" i="3"/>
  <c r="I70" i="3"/>
  <c r="J70" i="3"/>
  <c r="K70" i="3"/>
  <c r="L70" i="3"/>
  <c r="O70" i="3" s="1"/>
  <c r="M70" i="3"/>
  <c r="N70" i="3"/>
  <c r="H70" i="3"/>
  <c r="I69" i="3"/>
  <c r="O69" i="3" s="1"/>
  <c r="J69" i="3"/>
  <c r="K69" i="3"/>
  <c r="L69" i="3"/>
  <c r="M69" i="3"/>
  <c r="N69" i="3"/>
  <c r="H69" i="3"/>
  <c r="I68" i="3"/>
  <c r="J68" i="3"/>
  <c r="O68" i="3" s="1"/>
  <c r="K68" i="3"/>
  <c r="L68" i="3"/>
  <c r="M68" i="3"/>
  <c r="N68" i="3"/>
  <c r="H68" i="3"/>
  <c r="I63" i="3"/>
  <c r="K63" i="3"/>
  <c r="L63" i="3"/>
  <c r="O63" i="3" s="1"/>
  <c r="M63" i="3"/>
  <c r="N63" i="3"/>
  <c r="H63" i="3"/>
  <c r="C94" i="3"/>
  <c r="I62" i="3"/>
  <c r="K62" i="3"/>
  <c r="L62" i="3"/>
  <c r="M62" i="3"/>
  <c r="N62" i="3"/>
  <c r="H62" i="3"/>
  <c r="C93" i="3"/>
  <c r="I61" i="3"/>
  <c r="K61" i="3"/>
  <c r="L61" i="3"/>
  <c r="M61" i="3"/>
  <c r="N61" i="3"/>
  <c r="H61" i="3"/>
  <c r="C92" i="3" s="1"/>
  <c r="I60" i="3"/>
  <c r="K60" i="3"/>
  <c r="O60" i="3" s="1"/>
  <c r="L60" i="3"/>
  <c r="M60" i="3"/>
  <c r="N60" i="3"/>
  <c r="H60" i="3"/>
  <c r="C91" i="3" s="1"/>
  <c r="I59" i="3"/>
  <c r="J59" i="3"/>
  <c r="K59" i="3"/>
  <c r="O59" i="3" s="1"/>
  <c r="L59" i="3"/>
  <c r="M59" i="3"/>
  <c r="N59" i="3"/>
  <c r="H59" i="3"/>
  <c r="C90" i="3" s="1"/>
  <c r="I58" i="3"/>
  <c r="K58" i="3"/>
  <c r="L58" i="3"/>
  <c r="M58" i="3"/>
  <c r="N58" i="3"/>
  <c r="H58" i="3"/>
  <c r="C89" i="3"/>
  <c r="I57" i="3"/>
  <c r="K57" i="3"/>
  <c r="L57" i="3"/>
  <c r="M57" i="3"/>
  <c r="O57" i="3" s="1"/>
  <c r="N57" i="3"/>
  <c r="H57" i="3"/>
  <c r="C88" i="3"/>
  <c r="I56" i="3"/>
  <c r="O56" i="3" s="1"/>
  <c r="J56" i="3"/>
  <c r="K56" i="3"/>
  <c r="L56" i="3"/>
  <c r="M56" i="3"/>
  <c r="N56" i="3"/>
  <c r="H56" i="3"/>
  <c r="C87" i="3" s="1"/>
  <c r="I55" i="3"/>
  <c r="O55" i="3" s="1"/>
  <c r="J55" i="3"/>
  <c r="K55" i="3"/>
  <c r="L55" i="3"/>
  <c r="M55" i="3"/>
  <c r="N55" i="3"/>
  <c r="H55" i="3"/>
  <c r="C86" i="3" s="1"/>
  <c r="I54" i="3"/>
  <c r="J54" i="3"/>
  <c r="K54" i="3"/>
  <c r="L54" i="3"/>
  <c r="M54" i="3"/>
  <c r="N54" i="3"/>
  <c r="H54" i="3"/>
  <c r="C85" i="3" s="1"/>
  <c r="I53" i="3"/>
  <c r="O53" i="3" s="1"/>
  <c r="J53" i="3"/>
  <c r="K53" i="3"/>
  <c r="L53" i="3"/>
  <c r="M53" i="3"/>
  <c r="N53" i="3"/>
  <c r="H53" i="3"/>
  <c r="C84" i="3" s="1"/>
  <c r="I52" i="3"/>
  <c r="O52" i="3" s="1"/>
  <c r="J52" i="3"/>
  <c r="K52" i="3"/>
  <c r="L52" i="3"/>
  <c r="M52" i="3"/>
  <c r="N52" i="3"/>
  <c r="H52" i="3"/>
  <c r="C83" i="3" s="1"/>
  <c r="G31" i="3"/>
  <c r="K31" i="3" s="1"/>
  <c r="H31" i="3"/>
  <c r="I31" i="3"/>
  <c r="J31" i="3"/>
  <c r="F31" i="3"/>
  <c r="G30" i="3"/>
  <c r="H30" i="3"/>
  <c r="I30" i="3"/>
  <c r="J30" i="3"/>
  <c r="K30" i="3" s="1"/>
  <c r="F30" i="3"/>
  <c r="G29" i="3"/>
  <c r="H29" i="3"/>
  <c r="I29" i="3"/>
  <c r="K29" i="3" s="1"/>
  <c r="J29" i="3"/>
  <c r="F29" i="3"/>
  <c r="G28" i="3"/>
  <c r="H28" i="3"/>
  <c r="K28" i="3" s="1"/>
  <c r="I28" i="3"/>
  <c r="J28" i="3"/>
  <c r="F28" i="3"/>
  <c r="G27" i="3"/>
  <c r="K27" i="3" s="1"/>
  <c r="H27" i="3"/>
  <c r="I27" i="3"/>
  <c r="J27" i="3"/>
  <c r="F27" i="3"/>
  <c r="G26" i="3"/>
  <c r="H26" i="3"/>
  <c r="I26" i="3"/>
  <c r="J26" i="3"/>
  <c r="K26" i="3" s="1"/>
  <c r="F26" i="3"/>
  <c r="G25" i="3"/>
  <c r="H25" i="3"/>
  <c r="I25" i="3"/>
  <c r="J25" i="3"/>
  <c r="F25" i="3"/>
  <c r="G24" i="3"/>
  <c r="H24" i="3"/>
  <c r="I24" i="3"/>
  <c r="J24" i="3"/>
  <c r="F24" i="3"/>
  <c r="G23" i="3"/>
  <c r="K23" i="3" s="1"/>
  <c r="H23" i="3"/>
  <c r="I23" i="3"/>
  <c r="J23" i="3"/>
  <c r="F23" i="3"/>
  <c r="G22" i="3"/>
  <c r="H22" i="3"/>
  <c r="I22" i="3"/>
  <c r="J22" i="3"/>
  <c r="K22" i="3" s="1"/>
  <c r="F22" i="3"/>
  <c r="G21" i="3"/>
  <c r="H21" i="3"/>
  <c r="I21" i="3"/>
  <c r="K21" i="3" s="1"/>
  <c r="J21" i="3"/>
  <c r="F21" i="3"/>
  <c r="G20" i="3"/>
  <c r="H20" i="3"/>
  <c r="K20" i="3" s="1"/>
  <c r="I20" i="3"/>
  <c r="J20" i="3"/>
  <c r="F20" i="3"/>
  <c r="G15" i="3"/>
  <c r="H15" i="3"/>
  <c r="I15" i="3"/>
  <c r="J15" i="3"/>
  <c r="F15" i="3"/>
  <c r="B94" i="3" s="1"/>
  <c r="G14" i="3"/>
  <c r="H14" i="3"/>
  <c r="I14" i="3"/>
  <c r="J14" i="3"/>
  <c r="F14" i="3"/>
  <c r="B93" i="3" s="1"/>
  <c r="G13" i="3"/>
  <c r="K13" i="3" s="1"/>
  <c r="H13" i="3"/>
  <c r="I13" i="3"/>
  <c r="J13" i="3"/>
  <c r="F13" i="3"/>
  <c r="B92" i="3" s="1"/>
  <c r="G12" i="3"/>
  <c r="H12" i="3"/>
  <c r="I12" i="3"/>
  <c r="K12" i="3" s="1"/>
  <c r="J12" i="3"/>
  <c r="F12" i="3"/>
  <c r="B91" i="3" s="1"/>
  <c r="G11" i="3"/>
  <c r="K11" i="3" s="1"/>
  <c r="H11" i="3"/>
  <c r="I11" i="3"/>
  <c r="J11" i="3"/>
  <c r="F11" i="3"/>
  <c r="B90" i="3" s="1"/>
  <c r="G10" i="3"/>
  <c r="H10" i="3"/>
  <c r="I10" i="3"/>
  <c r="K10" i="3" s="1"/>
  <c r="J10" i="3"/>
  <c r="F10" i="3"/>
  <c r="B89" i="3" s="1"/>
  <c r="G9" i="3"/>
  <c r="K9" i="3" s="1"/>
  <c r="H9" i="3"/>
  <c r="I9" i="3"/>
  <c r="J9" i="3"/>
  <c r="F9" i="3"/>
  <c r="B88" i="3" s="1"/>
  <c r="G8" i="3"/>
  <c r="H8" i="3"/>
  <c r="I8" i="3"/>
  <c r="K8" i="3" s="1"/>
  <c r="J8" i="3"/>
  <c r="F8" i="3"/>
  <c r="B87" i="3" s="1"/>
  <c r="G7" i="3"/>
  <c r="K7" i="3" s="1"/>
  <c r="H7" i="3"/>
  <c r="I7" i="3"/>
  <c r="J7" i="3"/>
  <c r="F7" i="3"/>
  <c r="B86" i="3" s="1"/>
  <c r="G6" i="3"/>
  <c r="H6" i="3"/>
  <c r="I6" i="3"/>
  <c r="K6" i="3" s="1"/>
  <c r="J6" i="3"/>
  <c r="F6" i="3"/>
  <c r="B85" i="3" s="1"/>
  <c r="G5" i="3"/>
  <c r="H5" i="3"/>
  <c r="I5" i="3"/>
  <c r="J5" i="3"/>
  <c r="F5" i="3"/>
  <c r="B84" i="3" s="1"/>
  <c r="G4" i="3"/>
  <c r="H4" i="3"/>
  <c r="I4" i="3"/>
  <c r="J4" i="3"/>
  <c r="F4" i="3"/>
  <c r="B83" i="3"/>
  <c r="O54" i="3"/>
  <c r="O76" i="3"/>
  <c r="O58" i="3"/>
  <c r="O77" i="3"/>
  <c r="O62" i="3"/>
  <c r="O61" i="3"/>
  <c r="K5" i="3"/>
  <c r="K25" i="3"/>
  <c r="K15" i="3"/>
  <c r="K4" i="3"/>
  <c r="K24" i="3"/>
  <c r="K14" i="3"/>
  <c r="M242" i="7"/>
  <c r="M240" i="7"/>
  <c r="P230" i="7"/>
  <c r="P240" i="7"/>
  <c r="P242" i="7" l="1"/>
  <c r="M241" i="7"/>
  <c r="P234" i="7"/>
  <c r="P246" i="7"/>
  <c r="P232" i="7"/>
  <c r="M243" i="7"/>
  <c r="P231" i="7"/>
  <c r="M345" i="7"/>
  <c r="M341" i="7"/>
  <c r="M364" i="7"/>
  <c r="M360" i="7"/>
  <c r="M356" i="7"/>
  <c r="M352" i="7"/>
  <c r="M348" i="7"/>
  <c r="M344" i="7"/>
  <c r="M340" i="7"/>
  <c r="M320" i="7"/>
  <c r="M284" i="7"/>
  <c r="M256" i="7"/>
  <c r="M218" i="7"/>
  <c r="M206" i="7"/>
  <c r="M198" i="7"/>
  <c r="M190" i="7"/>
  <c r="M182" i="7"/>
  <c r="M170" i="7"/>
  <c r="M162" i="7"/>
  <c r="M154" i="7"/>
  <c r="M146" i="7"/>
  <c r="M134" i="7"/>
  <c r="M126" i="7"/>
  <c r="M118" i="7"/>
  <c r="M110" i="7"/>
  <c r="M102" i="7"/>
  <c r="M94" i="7"/>
  <c r="M86" i="7"/>
  <c r="M78" i="7"/>
  <c r="M70" i="7"/>
  <c r="M62" i="7"/>
  <c r="P243" i="7"/>
  <c r="M214" i="7"/>
  <c r="M210" i="7"/>
  <c r="M202" i="7"/>
  <c r="M194" i="7"/>
  <c r="M186" i="7"/>
  <c r="M178" i="7"/>
  <c r="M174" i="7"/>
  <c r="M166" i="7"/>
  <c r="M158" i="7"/>
  <c r="M150" i="7"/>
  <c r="M142" i="7"/>
  <c r="M138" i="7"/>
  <c r="M130" i="7"/>
  <c r="M122" i="7"/>
  <c r="M114" i="7"/>
  <c r="M106" i="7"/>
  <c r="M98" i="7"/>
  <c r="M90" i="7"/>
  <c r="M82" i="7"/>
  <c r="M74" i="7"/>
  <c r="M66" i="7"/>
  <c r="M366" i="7"/>
  <c r="M362" i="7"/>
  <c r="M358" i="7"/>
  <c r="M354" i="7"/>
  <c r="M350" i="7"/>
  <c r="M346" i="7"/>
  <c r="M342" i="7"/>
  <c r="M338" i="7"/>
  <c r="M318" i="7"/>
  <c r="M314" i="7"/>
  <c r="M230" i="7"/>
  <c r="M226" i="7"/>
  <c r="M141" i="7"/>
  <c r="M137" i="7"/>
  <c r="M133" i="7"/>
  <c r="M129" i="7"/>
  <c r="M125" i="7"/>
  <c r="M121" i="7"/>
  <c r="M117" i="7"/>
  <c r="M113" i="7"/>
  <c r="M109" i="7"/>
  <c r="M105" i="7"/>
  <c r="M101" i="7"/>
  <c r="M97" i="7"/>
  <c r="M93" i="7"/>
  <c r="M89" i="7"/>
  <c r="M85" i="7"/>
  <c r="M81" i="7"/>
  <c r="M77" i="7"/>
  <c r="M73" i="7"/>
  <c r="M69" i="7"/>
  <c r="M65" i="7"/>
  <c r="M61" i="7"/>
  <c r="M57" i="7"/>
  <c r="M53" i="7"/>
  <c r="M237" i="7"/>
  <c r="M236" i="7"/>
  <c r="D93" i="3"/>
  <c r="F93" i="3" s="1"/>
  <c r="E86" i="3"/>
  <c r="D86" i="3"/>
  <c r="D90" i="3"/>
  <c r="E90" i="3"/>
  <c r="E104" i="5"/>
  <c r="F104" i="5"/>
  <c r="F100" i="5"/>
  <c r="E85" i="3"/>
  <c r="D85" i="3"/>
  <c r="D94" i="3"/>
  <c r="F94" i="3" s="1"/>
  <c r="D87" i="3"/>
  <c r="F87" i="3" s="1"/>
  <c r="E87" i="3"/>
  <c r="E91" i="3"/>
  <c r="D91" i="3"/>
  <c r="D83" i="3"/>
  <c r="E83" i="3" s="1"/>
  <c r="F83" i="3"/>
  <c r="F91" i="3"/>
  <c r="D89" i="3"/>
  <c r="E89" i="3" s="1"/>
  <c r="F85" i="3"/>
  <c r="D84" i="3"/>
  <c r="F84" i="3" s="1"/>
  <c r="E88" i="3"/>
  <c r="D88" i="3"/>
  <c r="F88" i="3" s="1"/>
  <c r="D92" i="3"/>
  <c r="F92" i="3" s="1"/>
  <c r="F86" i="3"/>
  <c r="F90" i="3"/>
  <c r="F99" i="5"/>
  <c r="E99" i="5"/>
  <c r="F102" i="5"/>
  <c r="E102" i="5"/>
  <c r="E105" i="5"/>
  <c r="F105" i="5"/>
  <c r="E103" i="5"/>
  <c r="F103" i="5"/>
  <c r="F107" i="5"/>
  <c r="F108" i="5"/>
  <c r="E108" i="5"/>
  <c r="M336" i="7"/>
  <c r="K21" i="5"/>
  <c r="K25" i="5"/>
  <c r="K27" i="5"/>
  <c r="K40" i="5"/>
  <c r="K44" i="5"/>
  <c r="O60" i="5"/>
  <c r="O61" i="5"/>
  <c r="O94" i="5"/>
  <c r="K21" i="6"/>
  <c r="K22" i="6"/>
  <c r="K29" i="6"/>
  <c r="K30" i="6"/>
  <c r="K41" i="6"/>
  <c r="K42" i="6"/>
  <c r="K4" i="5"/>
  <c r="K15" i="5"/>
  <c r="M334" i="7"/>
  <c r="M335" i="7"/>
  <c r="M37" i="7"/>
  <c r="M33" i="7"/>
  <c r="M29" i="7"/>
  <c r="M25" i="7"/>
  <c r="M21" i="7"/>
  <c r="M17" i="7"/>
  <c r="M13" i="7"/>
  <c r="M9" i="7"/>
  <c r="M5" i="7"/>
  <c r="E106" i="5"/>
  <c r="F110" i="5"/>
  <c r="K22" i="5"/>
  <c r="O68" i="5"/>
  <c r="O88" i="5"/>
  <c r="O93" i="5"/>
  <c r="M333" i="7"/>
  <c r="P317" i="7"/>
  <c r="E109" i="5"/>
  <c r="P365" i="7"/>
  <c r="P361" i="7"/>
  <c r="P357" i="7"/>
  <c r="P353" i="7"/>
  <c r="P349" i="7"/>
  <c r="P345" i="7"/>
  <c r="P341" i="7"/>
  <c r="P337" i="7"/>
  <c r="P333" i="7"/>
  <c r="P151" i="7"/>
  <c r="P147" i="7"/>
  <c r="P143" i="7"/>
  <c r="P139" i="7"/>
  <c r="P135" i="7"/>
  <c r="P131" i="7"/>
  <c r="P127" i="7"/>
  <c r="P123" i="7"/>
  <c r="P119" i="7"/>
  <c r="P115" i="7"/>
  <c r="P111" i="7"/>
  <c r="P107" i="7"/>
  <c r="P103" i="7"/>
  <c r="P99" i="7"/>
  <c r="P95" i="7"/>
  <c r="P91" i="7"/>
  <c r="P87" i="7"/>
  <c r="P83" i="7"/>
  <c r="P79" i="7"/>
  <c r="P75" i="7"/>
  <c r="P364" i="7"/>
  <c r="P360" i="7"/>
  <c r="P356" i="7"/>
  <c r="P352" i="7"/>
  <c r="P348" i="7"/>
  <c r="P344" i="7"/>
  <c r="P340" i="7"/>
  <c r="P336" i="7"/>
  <c r="P245" i="7"/>
  <c r="P150" i="7"/>
  <c r="P146" i="7"/>
  <c r="P142" i="7"/>
  <c r="P138" i="7"/>
  <c r="P134" i="7"/>
  <c r="P130" i="7"/>
  <c r="P126" i="7"/>
  <c r="P122" i="7"/>
  <c r="P118" i="7"/>
  <c r="P114" i="7"/>
  <c r="P110" i="7"/>
  <c r="P106" i="7"/>
  <c r="P102" i="7"/>
  <c r="P98" i="7"/>
  <c r="P94" i="7"/>
  <c r="P90" i="7"/>
  <c r="P86" i="7"/>
  <c r="P82" i="7"/>
  <c r="P78" i="7"/>
  <c r="P74" i="7"/>
  <c r="S62" i="8"/>
  <c r="S60" i="8"/>
  <c r="R78" i="8"/>
  <c r="R76" i="8"/>
  <c r="P363" i="7"/>
  <c r="P359" i="7"/>
  <c r="P355" i="7"/>
  <c r="P351" i="7"/>
  <c r="P347" i="7"/>
  <c r="P343" i="7"/>
  <c r="P339" i="7"/>
  <c r="P335" i="7"/>
  <c r="P149" i="7"/>
  <c r="P145" i="7"/>
  <c r="P141" i="7"/>
  <c r="P137" i="7"/>
  <c r="P133" i="7"/>
  <c r="P129" i="7"/>
  <c r="P125" i="7"/>
  <c r="P121" i="7"/>
  <c r="P117" i="7"/>
  <c r="P113" i="7"/>
  <c r="P109" i="7"/>
  <c r="P105" i="7"/>
  <c r="P101" i="7"/>
  <c r="P97" i="7"/>
  <c r="P93" i="7"/>
  <c r="P89" i="7"/>
  <c r="P85" i="7"/>
  <c r="P81" i="7"/>
  <c r="P77" i="7"/>
  <c r="O74" i="8"/>
  <c r="C120" i="8" s="1"/>
  <c r="P366" i="7"/>
  <c r="P362" i="7"/>
  <c r="P358" i="7"/>
  <c r="P354" i="7"/>
  <c r="P350" i="7"/>
  <c r="P346" i="7"/>
  <c r="P342" i="7"/>
  <c r="P338" i="7"/>
  <c r="P334" i="7"/>
  <c r="P152" i="7"/>
  <c r="P148" i="7"/>
  <c r="P144" i="7"/>
  <c r="P140" i="7"/>
  <c r="P136" i="7"/>
  <c r="P132" i="7"/>
  <c r="P128" i="7"/>
  <c r="P124" i="7"/>
  <c r="P120" i="7"/>
  <c r="P116" i="7"/>
  <c r="P112" i="7"/>
  <c r="P108" i="7"/>
  <c r="P104" i="7"/>
  <c r="P100" i="7"/>
  <c r="P96" i="7"/>
  <c r="P92" i="7"/>
  <c r="P88" i="7"/>
  <c r="P84" i="7"/>
  <c r="P80" i="7"/>
  <c r="P76" i="7"/>
  <c r="S63" i="8"/>
  <c r="S61" i="8"/>
  <c r="M324" i="7"/>
  <c r="P325" i="7"/>
  <c r="P328" i="7"/>
  <c r="M328" i="7"/>
  <c r="P329" i="7"/>
  <c r="M329" i="7"/>
  <c r="M330" i="7"/>
  <c r="P330" i="7"/>
  <c r="M331" i="7"/>
  <c r="P331" i="7"/>
  <c r="P332" i="7"/>
  <c r="M332" i="7"/>
  <c r="M219" i="7"/>
  <c r="M211" i="7"/>
  <c r="M207" i="7"/>
  <c r="M199" i="7"/>
  <c r="M191" i="7"/>
  <c r="M179" i="7"/>
  <c r="M171" i="7"/>
  <c r="M163" i="7"/>
  <c r="M155" i="7"/>
  <c r="M147" i="7"/>
  <c r="M139" i="7"/>
  <c r="M131" i="7"/>
  <c r="M123" i="7"/>
  <c r="M115" i="7"/>
  <c r="M107" i="7"/>
  <c r="M95" i="7"/>
  <c r="M91" i="7"/>
  <c r="M83" i="7"/>
  <c r="M75" i="7"/>
  <c r="M67" i="7"/>
  <c r="M59" i="7"/>
  <c r="M51" i="7"/>
  <c r="M39" i="7"/>
  <c r="M35" i="7"/>
  <c r="M27" i="7"/>
  <c r="M19" i="7"/>
  <c r="M11" i="7"/>
  <c r="M7" i="7"/>
  <c r="M231" i="7"/>
  <c r="M227" i="7"/>
  <c r="M223" i="7"/>
  <c r="M58" i="7"/>
  <c r="M54" i="7"/>
  <c r="M46" i="7"/>
  <c r="M42" i="7"/>
  <c r="M38" i="7"/>
  <c r="M34" i="7"/>
  <c r="M30" i="7"/>
  <c r="M26" i="7"/>
  <c r="M22" i="7"/>
  <c r="M18" i="7"/>
  <c r="M14" i="7"/>
  <c r="M10" i="7"/>
  <c r="M6" i="7"/>
  <c r="M2" i="7"/>
  <c r="M239" i="7"/>
  <c r="M232" i="7"/>
  <c r="M229" i="7"/>
  <c r="M225" i="7"/>
  <c r="M72" i="7"/>
  <c r="M68" i="7"/>
  <c r="M64" i="7"/>
  <c r="M60" i="7"/>
  <c r="M56" i="7"/>
  <c r="M52" i="7"/>
  <c r="M48" i="7"/>
  <c r="M44" i="7"/>
  <c r="M40" i="7"/>
  <c r="M36" i="7"/>
  <c r="M32" i="7"/>
  <c r="M28" i="7"/>
  <c r="M24" i="7"/>
  <c r="M20" i="7"/>
  <c r="M16" i="7"/>
  <c r="M12" i="7"/>
  <c r="M8" i="7"/>
  <c r="M4" i="7"/>
  <c r="M235" i="7"/>
  <c r="M215" i="7"/>
  <c r="M203" i="7"/>
  <c r="M195" i="7"/>
  <c r="M187" i="7"/>
  <c r="M183" i="7"/>
  <c r="M175" i="7"/>
  <c r="M167" i="7"/>
  <c r="M159" i="7"/>
  <c r="M151" i="7"/>
  <c r="M143" i="7"/>
  <c r="M135" i="7"/>
  <c r="M127" i="7"/>
  <c r="M119" i="7"/>
  <c r="M111" i="7"/>
  <c r="M103" i="7"/>
  <c r="M99" i="7"/>
  <c r="M87" i="7"/>
  <c r="M79" i="7"/>
  <c r="M71" i="7"/>
  <c r="M63" i="7"/>
  <c r="M55" i="7"/>
  <c r="M47" i="7"/>
  <c r="M43" i="7"/>
  <c r="M31" i="7"/>
  <c r="M23" i="7"/>
  <c r="M15" i="7"/>
  <c r="M3" i="7"/>
  <c r="M238" i="7"/>
  <c r="M234" i="7"/>
  <c r="O58" i="8"/>
  <c r="C105" i="8" s="1"/>
  <c r="O52" i="8"/>
  <c r="C99" i="8" s="1"/>
  <c r="K26" i="8"/>
  <c r="B120" i="8" s="1"/>
  <c r="D120" i="8" s="1"/>
  <c r="F120" i="8" s="1"/>
  <c r="O79" i="8"/>
  <c r="C125" i="8" s="1"/>
  <c r="K44" i="8"/>
  <c r="B137" i="8" s="1"/>
  <c r="O87" i="8"/>
  <c r="C132" i="8" s="1"/>
  <c r="O94" i="8"/>
  <c r="C139" i="8" s="1"/>
  <c r="O95" i="8"/>
  <c r="C140" i="8" s="1"/>
  <c r="K15" i="8"/>
  <c r="B110" i="8" s="1"/>
  <c r="K21" i="8"/>
  <c r="B115" i="8" s="1"/>
  <c r="K37" i="8"/>
  <c r="B130" i="8" s="1"/>
  <c r="O86" i="8"/>
  <c r="C131" i="8" s="1"/>
  <c r="O90" i="8"/>
  <c r="C135" i="8" s="1"/>
  <c r="O72" i="8"/>
  <c r="C118" i="8" s="1"/>
  <c r="K31" i="8"/>
  <c r="B125" i="8" s="1"/>
  <c r="K9" i="8"/>
  <c r="B104" i="8" s="1"/>
  <c r="K8" i="8"/>
  <c r="B103" i="8" s="1"/>
  <c r="K5" i="8"/>
  <c r="B100" i="8" s="1"/>
  <c r="O59" i="8"/>
  <c r="C106" i="8" s="1"/>
  <c r="O53" i="8"/>
  <c r="C100" i="8" s="1"/>
  <c r="K42" i="8"/>
  <c r="B135" i="8" s="1"/>
  <c r="D135" i="8" s="1"/>
  <c r="F135" i="8" s="1"/>
  <c r="O85" i="8"/>
  <c r="C130" i="8" s="1"/>
  <c r="O89" i="8"/>
  <c r="C134" i="8" s="1"/>
  <c r="O69" i="8"/>
  <c r="C115" i="8" s="1"/>
  <c r="K22" i="8"/>
  <c r="B116" i="8" s="1"/>
  <c r="O75" i="8"/>
  <c r="C121" i="8" s="1"/>
  <c r="K11" i="8"/>
  <c r="B106" i="8" s="1"/>
  <c r="O91" i="8"/>
  <c r="C136" i="8" s="1"/>
  <c r="O73" i="8"/>
  <c r="C119" i="8" s="1"/>
  <c r="O84" i="8"/>
  <c r="C129" i="8" s="1"/>
  <c r="O88" i="8"/>
  <c r="C133" i="8" s="1"/>
  <c r="O68" i="8"/>
  <c r="C114" i="8" s="1"/>
  <c r="O76" i="8"/>
  <c r="C122" i="8" s="1"/>
  <c r="O63" i="8"/>
  <c r="C110" i="8" s="1"/>
  <c r="O60" i="8"/>
  <c r="C107" i="8" s="1"/>
  <c r="O57" i="8"/>
  <c r="C104" i="8" s="1"/>
  <c r="O56" i="8"/>
  <c r="C103" i="8" s="1"/>
  <c r="K43" i="8"/>
  <c r="B136" i="8" s="1"/>
  <c r="O93" i="8"/>
  <c r="C138" i="8" s="1"/>
  <c r="K28" i="8"/>
  <c r="K4" i="8"/>
  <c r="B99" i="8" s="1"/>
  <c r="K36" i="8"/>
  <c r="B129" i="8" s="1"/>
  <c r="K39" i="8"/>
  <c r="B132" i="8" s="1"/>
  <c r="K47" i="8"/>
  <c r="B140" i="8" s="1"/>
  <c r="O92" i="8"/>
  <c r="C137" i="8" s="1"/>
  <c r="K12" i="8"/>
  <c r="B107" i="8" s="1"/>
  <c r="K40" i="8"/>
  <c r="B133" i="8" s="1"/>
  <c r="K41" i="8"/>
  <c r="B134" i="8" s="1"/>
  <c r="K25" i="8"/>
  <c r="B119" i="8" s="1"/>
  <c r="K27" i="8"/>
  <c r="B121" i="8" s="1"/>
  <c r="K10" i="8"/>
  <c r="B105" i="8" s="1"/>
  <c r="O70" i="8"/>
  <c r="C116" i="8" s="1"/>
  <c r="K23" i="8"/>
  <c r="B117" i="8" s="1"/>
  <c r="O62" i="8"/>
  <c r="C109" i="8" s="1"/>
  <c r="K7" i="8"/>
  <c r="B102" i="8" s="1"/>
  <c r="O54" i="8"/>
  <c r="C101" i="8" s="1"/>
  <c r="K13" i="8"/>
  <c r="B108" i="8" s="1"/>
  <c r="O61" i="8"/>
  <c r="O55" i="8"/>
  <c r="C102" i="8" s="1"/>
  <c r="O71" i="8"/>
  <c r="C117" i="8" s="1"/>
  <c r="O78" i="8"/>
  <c r="C124" i="8" s="1"/>
  <c r="K14" i="8"/>
  <c r="B109" i="8" s="1"/>
  <c r="K6" i="8"/>
  <c r="B101" i="8" s="1"/>
  <c r="K46" i="8"/>
  <c r="B139" i="8" s="1"/>
  <c r="O77" i="8"/>
  <c r="C123" i="8" s="1"/>
  <c r="K38" i="8"/>
  <c r="B131" i="8" s="1"/>
  <c r="K45" i="8"/>
  <c r="B138" i="8" s="1"/>
  <c r="D138" i="8" s="1"/>
  <c r="D140" i="8"/>
  <c r="E140" i="8" s="1"/>
  <c r="K30" i="8"/>
  <c r="K20" i="8"/>
  <c r="B114" i="8" s="1"/>
  <c r="K24" i="8"/>
  <c r="B118" i="8" s="1"/>
  <c r="K29" i="8"/>
  <c r="P73" i="7"/>
  <c r="P69" i="7"/>
  <c r="P65" i="7"/>
  <c r="P61" i="7"/>
  <c r="P57" i="7"/>
  <c r="P53" i="7"/>
  <c r="P49" i="7"/>
  <c r="P45" i="7"/>
  <c r="P41" i="7"/>
  <c r="P37" i="7"/>
  <c r="P33" i="7"/>
  <c r="P29" i="7"/>
  <c r="P25" i="7"/>
  <c r="P21" i="7"/>
  <c r="P17" i="7"/>
  <c r="P13" i="7"/>
  <c r="P9" i="7"/>
  <c r="P5" i="7"/>
  <c r="M326" i="7"/>
  <c r="P72" i="7"/>
  <c r="P68" i="7"/>
  <c r="P64" i="7"/>
  <c r="P60" i="7"/>
  <c r="P56" i="7"/>
  <c r="P52" i="7"/>
  <c r="P48" i="7"/>
  <c r="P44" i="7"/>
  <c r="P40" i="7"/>
  <c r="P36" i="7"/>
  <c r="P32" i="7"/>
  <c r="P28" i="7"/>
  <c r="P24" i="7"/>
  <c r="P20" i="7"/>
  <c r="P16" i="7"/>
  <c r="P12" i="7"/>
  <c r="P8" i="7"/>
  <c r="P4" i="7"/>
  <c r="P327" i="7"/>
  <c r="P244" i="7"/>
  <c r="P71" i="7"/>
  <c r="P67" i="7"/>
  <c r="P63" i="7"/>
  <c r="P59" i="7"/>
  <c r="P55" i="7"/>
  <c r="P51" i="7"/>
  <c r="P47" i="7"/>
  <c r="P43" i="7"/>
  <c r="P39" i="7"/>
  <c r="P35" i="7"/>
  <c r="P31" i="7"/>
  <c r="P27" i="7"/>
  <c r="P23" i="7"/>
  <c r="P19" i="7"/>
  <c r="P15" i="7"/>
  <c r="P11" i="7"/>
  <c r="P7" i="7"/>
  <c r="P3" i="7"/>
  <c r="M327" i="7"/>
  <c r="P326" i="7"/>
  <c r="P70" i="7"/>
  <c r="P66" i="7"/>
  <c r="P62" i="7"/>
  <c r="P58" i="7"/>
  <c r="P54" i="7"/>
  <c r="P50" i="7"/>
  <c r="P46" i="7"/>
  <c r="P42" i="7"/>
  <c r="P38" i="7"/>
  <c r="P34" i="7"/>
  <c r="P30" i="7"/>
  <c r="P26" i="7"/>
  <c r="P22" i="7"/>
  <c r="P18" i="7"/>
  <c r="P14" i="7"/>
  <c r="P10" i="7"/>
  <c r="P6" i="7"/>
  <c r="P2" i="7"/>
  <c r="P324" i="7"/>
  <c r="M325" i="7"/>
  <c r="M323" i="7"/>
  <c r="M322" i="7"/>
  <c r="M317" i="7"/>
  <c r="P318" i="7"/>
  <c r="P319" i="7"/>
  <c r="P320" i="7"/>
  <c r="M321" i="7"/>
  <c r="M316" i="7"/>
  <c r="P315" i="7"/>
  <c r="M315" i="7"/>
  <c r="M312" i="7"/>
  <c r="P312" i="7"/>
  <c r="M313" i="7"/>
  <c r="P314" i="7"/>
  <c r="P311" i="7"/>
  <c r="M311" i="7"/>
  <c r="M309" i="7"/>
  <c r="M310" i="7"/>
  <c r="M305" i="7"/>
  <c r="M308" i="7"/>
  <c r="P305" i="7"/>
  <c r="M306" i="7"/>
  <c r="P307" i="7"/>
  <c r="P304" i="7"/>
  <c r="M304" i="7"/>
  <c r="M303" i="7"/>
  <c r="M302" i="7"/>
  <c r="M301" i="7"/>
  <c r="M299" i="7"/>
  <c r="M300" i="7"/>
  <c r="M297" i="7"/>
  <c r="M298" i="7"/>
  <c r="P299" i="7"/>
  <c r="P300" i="7"/>
  <c r="P229" i="7"/>
  <c r="P227" i="7"/>
  <c r="P225" i="7"/>
  <c r="P223" i="7"/>
  <c r="P221" i="7"/>
  <c r="P219" i="7"/>
  <c r="P217" i="7"/>
  <c r="P215" i="7"/>
  <c r="P213" i="7"/>
  <c r="P211" i="7"/>
  <c r="P209" i="7"/>
  <c r="P207" i="7"/>
  <c r="P205" i="7"/>
  <c r="P203" i="7"/>
  <c r="P201" i="7"/>
  <c r="P199" i="7"/>
  <c r="P197" i="7"/>
  <c r="P195" i="7"/>
  <c r="P193" i="7"/>
  <c r="P191" i="7"/>
  <c r="P189" i="7"/>
  <c r="P187" i="7"/>
  <c r="P185" i="7"/>
  <c r="P183" i="7"/>
  <c r="P181" i="7"/>
  <c r="P179" i="7"/>
  <c r="P177" i="7"/>
  <c r="P175" i="7"/>
  <c r="P173" i="7"/>
  <c r="P171" i="7"/>
  <c r="P169" i="7"/>
  <c r="P167" i="7"/>
  <c r="P165" i="7"/>
  <c r="P163" i="7"/>
  <c r="P161" i="7"/>
  <c r="P159" i="7"/>
  <c r="P157" i="7"/>
  <c r="P155" i="7"/>
  <c r="P153" i="7"/>
  <c r="M228" i="7"/>
  <c r="M224" i="7"/>
  <c r="M220" i="7"/>
  <c r="M216" i="7"/>
  <c r="M212" i="7"/>
  <c r="M208" i="7"/>
  <c r="M204" i="7"/>
  <c r="M200" i="7"/>
  <c r="M196" i="7"/>
  <c r="M192" i="7"/>
  <c r="M188" i="7"/>
  <c r="M184" i="7"/>
  <c r="M180" i="7"/>
  <c r="M176" i="7"/>
  <c r="M172" i="7"/>
  <c r="M168" i="7"/>
  <c r="M164" i="7"/>
  <c r="M160" i="7"/>
  <c r="M156" i="7"/>
  <c r="P226" i="7"/>
  <c r="P218" i="7"/>
  <c r="P214" i="7"/>
  <c r="P210" i="7"/>
  <c r="P206" i="7"/>
  <c r="P202" i="7"/>
  <c r="P198" i="7"/>
  <c r="P194" i="7"/>
  <c r="P190" i="7"/>
  <c r="P186" i="7"/>
  <c r="P182" i="7"/>
  <c r="P178" i="7"/>
  <c r="P174" i="7"/>
  <c r="P170" i="7"/>
  <c r="P166" i="7"/>
  <c r="P162" i="7"/>
  <c r="P158" i="7"/>
  <c r="P154" i="7"/>
  <c r="M294" i="7"/>
  <c r="M296" i="7"/>
  <c r="M295" i="7"/>
  <c r="P291" i="7"/>
  <c r="M292" i="7"/>
  <c r="P293" i="7"/>
  <c r="P294" i="7"/>
  <c r="M290" i="7"/>
  <c r="M288" i="7"/>
  <c r="M289" i="7"/>
  <c r="M287" i="7"/>
  <c r="P288" i="7"/>
  <c r="M286" i="7"/>
  <c r="P284" i="7"/>
  <c r="M285" i="7"/>
  <c r="P286" i="7"/>
  <c r="M283" i="7"/>
  <c r="M282" i="7"/>
  <c r="P280" i="7"/>
  <c r="M281" i="7"/>
  <c r="M280" i="7"/>
  <c r="M276" i="7"/>
  <c r="P276" i="7"/>
  <c r="M277" i="7"/>
  <c r="P277" i="7"/>
  <c r="P278" i="7"/>
  <c r="M278" i="7"/>
  <c r="M279" i="7"/>
  <c r="M275" i="7"/>
  <c r="M274" i="7"/>
  <c r="M273" i="7"/>
  <c r="M269" i="7"/>
  <c r="P269" i="7"/>
  <c r="M270" i="7"/>
  <c r="P270" i="7"/>
  <c r="P271" i="7"/>
  <c r="M271" i="7"/>
  <c r="P272" i="7"/>
  <c r="M272" i="7"/>
  <c r="P268" i="7"/>
  <c r="M268" i="7"/>
  <c r="P267" i="7"/>
  <c r="M267" i="7"/>
  <c r="M266" i="7"/>
  <c r="M263" i="7"/>
  <c r="P263" i="7"/>
  <c r="P264" i="7"/>
  <c r="M264" i="7"/>
  <c r="P265" i="7"/>
  <c r="M265" i="7"/>
  <c r="M262" i="7"/>
  <c r="P261" i="7"/>
  <c r="M261" i="7"/>
  <c r="P260" i="7"/>
  <c r="M260" i="7"/>
  <c r="M259" i="7"/>
  <c r="M258" i="7"/>
  <c r="P256" i="7"/>
  <c r="M257" i="7"/>
  <c r="P258" i="7"/>
  <c r="P247" i="7"/>
  <c r="M247" i="7"/>
  <c r="P251" i="7"/>
  <c r="M254" i="7"/>
  <c r="P255" i="7"/>
  <c r="P252" i="7"/>
  <c r="M251" i="7"/>
  <c r="M253" i="7"/>
  <c r="M246" i="7"/>
  <c r="M248" i="7"/>
  <c r="M249" i="7"/>
  <c r="M250" i="7"/>
  <c r="P250" i="7"/>
  <c r="M252" i="7"/>
  <c r="D136" i="8" l="1"/>
  <c r="F136" i="8" s="1"/>
  <c r="D105" i="8"/>
  <c r="E105" i="8" s="1"/>
  <c r="E92" i="3"/>
  <c r="E84" i="3"/>
  <c r="F89" i="3"/>
  <c r="E94" i="3"/>
  <c r="E93" i="3"/>
  <c r="D131" i="8"/>
  <c r="F131" i="8" s="1"/>
  <c r="D110" i="8"/>
  <c r="E110" i="8" s="1"/>
  <c r="Q59" i="8"/>
  <c r="D106" i="8"/>
  <c r="E106" i="8" s="1"/>
  <c r="D139" i="8"/>
  <c r="F139" i="8" s="1"/>
  <c r="D130" i="8"/>
  <c r="F130" i="8" s="1"/>
  <c r="D133" i="8"/>
  <c r="F133" i="8" s="1"/>
  <c r="D125" i="8"/>
  <c r="E125" i="8" s="1"/>
  <c r="Q79" i="8"/>
  <c r="D104" i="8"/>
  <c r="F104" i="8" s="1"/>
  <c r="D119" i="8"/>
  <c r="E119" i="8" s="1"/>
  <c r="D137" i="8"/>
  <c r="E137" i="8" s="1"/>
  <c r="D99" i="8"/>
  <c r="E99" i="8" s="1"/>
  <c r="D100" i="8"/>
  <c r="F100" i="8" s="1"/>
  <c r="D115" i="8"/>
  <c r="E115" i="8" s="1"/>
  <c r="D102" i="8"/>
  <c r="F102" i="8" s="1"/>
  <c r="D132" i="8"/>
  <c r="F132" i="8" s="1"/>
  <c r="H120" i="8"/>
  <c r="D129" i="8"/>
  <c r="F129" i="8" s="1"/>
  <c r="Q60" i="8"/>
  <c r="Q63" i="8"/>
  <c r="D103" i="8"/>
  <c r="F103" i="8" s="1"/>
  <c r="D134" i="8"/>
  <c r="F134" i="8" s="1"/>
  <c r="Q75" i="8"/>
  <c r="D116" i="8"/>
  <c r="K116" i="8" s="1"/>
  <c r="Q76" i="8"/>
  <c r="B122" i="8"/>
  <c r="D122" i="8" s="1"/>
  <c r="Q61" i="8"/>
  <c r="D101" i="8"/>
  <c r="F101" i="8" s="1"/>
  <c r="K120" i="8"/>
  <c r="Q62" i="8"/>
  <c r="C108" i="8"/>
  <c r="D108" i="8" s="1"/>
  <c r="E108" i="8" s="1"/>
  <c r="F110" i="8"/>
  <c r="E120" i="8"/>
  <c r="D117" i="8"/>
  <c r="H117" i="8" s="1"/>
  <c r="E138" i="8"/>
  <c r="F138" i="8"/>
  <c r="F140" i="8"/>
  <c r="J120" i="8"/>
  <c r="I120" i="8"/>
  <c r="E136" i="8"/>
  <c r="D118" i="8"/>
  <c r="E135" i="8"/>
  <c r="D121" i="8"/>
  <c r="E121" i="8" s="1"/>
  <c r="B123" i="8"/>
  <c r="Q77" i="8"/>
  <c r="D114" i="8"/>
  <c r="E114" i="8" s="1"/>
  <c r="B124" i="8"/>
  <c r="Q78" i="8"/>
  <c r="D107" i="8"/>
  <c r="F107" i="8" s="1"/>
  <c r="D109" i="8"/>
  <c r="F109" i="8" s="1"/>
  <c r="F105" i="8" l="1"/>
  <c r="E130" i="8"/>
  <c r="E131" i="8"/>
  <c r="F106" i="8"/>
  <c r="F137" i="8"/>
  <c r="K125" i="8"/>
  <c r="F115" i="8"/>
  <c r="H125" i="8"/>
  <c r="J115" i="8"/>
  <c r="E133" i="8"/>
  <c r="F119" i="8"/>
  <c r="E129" i="8"/>
  <c r="I115" i="8"/>
  <c r="H115" i="8"/>
  <c r="I119" i="8"/>
  <c r="E139" i="8"/>
  <c r="J119" i="8"/>
  <c r="E104" i="8"/>
  <c r="E132" i="8"/>
  <c r="I125" i="8"/>
  <c r="F125" i="8"/>
  <c r="J125" i="8"/>
  <c r="K115" i="8"/>
  <c r="F99" i="8"/>
  <c r="K119" i="8"/>
  <c r="H119" i="8"/>
  <c r="I116" i="8"/>
  <c r="E100" i="8"/>
  <c r="E134" i="8"/>
  <c r="E102" i="8"/>
  <c r="E101" i="8"/>
  <c r="H116" i="8"/>
  <c r="E103" i="8"/>
  <c r="F116" i="8"/>
  <c r="E116" i="8"/>
  <c r="J116" i="8"/>
  <c r="J117" i="8"/>
  <c r="F117" i="8"/>
  <c r="E117" i="8"/>
  <c r="L120" i="8"/>
  <c r="I117" i="8"/>
  <c r="F108" i="8"/>
  <c r="K117" i="8"/>
  <c r="E109" i="8"/>
  <c r="E107" i="8"/>
  <c r="I122" i="8"/>
  <c r="J122" i="8"/>
  <c r="F122" i="8"/>
  <c r="H122" i="8"/>
  <c r="K122" i="8"/>
  <c r="E122" i="8"/>
  <c r="J118" i="8"/>
  <c r="I118" i="8"/>
  <c r="F118" i="8"/>
  <c r="K118" i="8"/>
  <c r="H118" i="8"/>
  <c r="D124" i="8"/>
  <c r="D123" i="8"/>
  <c r="I114" i="8"/>
  <c r="F114" i="8"/>
  <c r="J114" i="8"/>
  <c r="H114" i="8"/>
  <c r="K114" i="8"/>
  <c r="H121" i="8"/>
  <c r="I121" i="8"/>
  <c r="F121" i="8"/>
  <c r="K121" i="8"/>
  <c r="J121" i="8"/>
  <c r="E118" i="8"/>
  <c r="L115" i="8" l="1"/>
  <c r="L125" i="8"/>
  <c r="L119" i="8"/>
  <c r="L116" i="8"/>
  <c r="L117" i="8"/>
  <c r="L122" i="8"/>
  <c r="L114" i="8"/>
  <c r="K123" i="8"/>
  <c r="J123" i="8"/>
  <c r="H123" i="8"/>
  <c r="I123" i="8"/>
  <c r="F123" i="8"/>
  <c r="L118" i="8"/>
  <c r="E123" i="8"/>
  <c r="K124" i="8"/>
  <c r="J124" i="8"/>
  <c r="I124" i="8"/>
  <c r="F124" i="8"/>
  <c r="H124" i="8"/>
  <c r="L121" i="8"/>
  <c r="E124" i="8"/>
  <c r="L123" i="8" l="1"/>
  <c r="L124" i="8"/>
</calcChain>
</file>

<file path=xl/comments1.xml><?xml version="1.0" encoding="utf-8"?>
<comments xmlns="http://schemas.openxmlformats.org/spreadsheetml/2006/main">
  <authors>
    <author>Yeazell, Jeffrey@Waterboards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SAC 4-RIVER FNF:</t>
        </r>
        <r>
          <rPr>
            <sz val="9"/>
            <color indexed="81"/>
            <rFont val="Tahoma"/>
            <family val="2"/>
          </rPr>
          <t xml:space="preserve">
BND, ORO, YRS, FOL
</t>
        </r>
      </text>
    </comment>
  </commentList>
</comments>
</file>

<file path=xl/comments2.xml><?xml version="1.0" encoding="utf-8"?>
<comments xmlns="http://schemas.openxmlformats.org/spreadsheetml/2006/main">
  <authors>
    <author>Yeazell, Jeffrey@Waterboards</author>
  </authors>
  <commentList>
    <comment ref="K1" authorId="0">
      <text>
        <r>
          <rPr>
            <b/>
            <sz val="9"/>
            <color indexed="81"/>
            <rFont val="Tahoma"/>
            <family val="2"/>
          </rPr>
          <t>SJ 4-RIVER FNF:</t>
        </r>
        <r>
          <rPr>
            <sz val="9"/>
            <color indexed="81"/>
            <rFont val="Tahoma"/>
            <family val="2"/>
          </rPr>
          <t xml:space="preserve">
TLG, MRC, GDW, MIL</t>
        </r>
      </text>
    </comment>
    <comment ref="L1" authorId="0">
      <text>
        <r>
          <rPr>
            <b/>
            <sz val="9"/>
            <color indexed="81"/>
            <rFont val="Tahoma"/>
            <family val="2"/>
          </rPr>
          <t>SJ 6-RIVER FNF:</t>
        </r>
        <r>
          <rPr>
            <sz val="9"/>
            <color indexed="81"/>
            <rFont val="Tahoma"/>
            <family val="2"/>
          </rPr>
          <t xml:space="preserve">
TLG, MRC, GDW, MIL, MKM, MHB</t>
        </r>
      </text>
    </comment>
    <comment ref="O1" authorId="0">
      <text>
        <r>
          <rPr>
            <b/>
            <sz val="9"/>
            <color indexed="81"/>
            <rFont val="Tahoma"/>
            <family val="2"/>
          </rPr>
          <t xml:space="preserve">NORTH SJ
 FNF:
</t>
        </r>
        <r>
          <rPr>
            <sz val="9"/>
            <color indexed="81"/>
            <rFont val="Tahoma"/>
            <family val="2"/>
          </rPr>
          <t xml:space="preserve">TLG, MRC, GDW, MKM, MHB
</t>
        </r>
      </text>
    </comment>
  </commentList>
</comments>
</file>

<file path=xl/comments3.xml><?xml version="1.0" encoding="utf-8"?>
<comments xmlns="http://schemas.openxmlformats.org/spreadsheetml/2006/main">
  <authors>
    <author>Yeazell, Jeffrey@Waterboards</author>
  </authors>
  <commentList>
    <comment ref="I1" authorId="0">
      <text>
        <r>
          <rPr>
            <b/>
            <sz val="9"/>
            <color indexed="81"/>
            <rFont val="Tahoma"/>
            <family val="2"/>
          </rPr>
          <t>SAC 4-RIVER FNF:</t>
        </r>
        <r>
          <rPr>
            <sz val="9"/>
            <color indexed="81"/>
            <rFont val="Tahoma"/>
            <family val="2"/>
          </rPr>
          <t xml:space="preserve">
BND, ORO, YRS, FOL
</t>
        </r>
      </text>
    </comment>
  </commentList>
</comments>
</file>

<file path=xl/comments4.xml><?xml version="1.0" encoding="utf-8"?>
<comments xmlns="http://schemas.openxmlformats.org/spreadsheetml/2006/main">
  <authors>
    <author>Yeazell, Jeffrey@Waterboards</author>
  </authors>
  <commentList>
    <comment ref="K1" authorId="0">
      <text>
        <r>
          <rPr>
            <b/>
            <sz val="9"/>
            <color indexed="81"/>
            <rFont val="Tahoma"/>
            <family val="2"/>
          </rPr>
          <t>SJ 4-RIVER FNF:</t>
        </r>
        <r>
          <rPr>
            <sz val="9"/>
            <color indexed="81"/>
            <rFont val="Tahoma"/>
            <family val="2"/>
          </rPr>
          <t xml:space="preserve">
TLG, MRC, GDW, MIL</t>
        </r>
      </text>
    </comment>
  </commentList>
</comments>
</file>

<file path=xl/sharedStrings.xml><?xml version="1.0" encoding="utf-8"?>
<sst xmlns="http://schemas.openxmlformats.org/spreadsheetml/2006/main" count="878" uniqueCount="159">
  <si>
    <t>BND</t>
  </si>
  <si>
    <t>ORO</t>
  </si>
  <si>
    <t>YRS</t>
  </si>
  <si>
    <t>FOL</t>
  </si>
  <si>
    <t>MIL</t>
  </si>
  <si>
    <t>MHB</t>
  </si>
  <si>
    <t>Date</t>
  </si>
  <si>
    <t>BND_OF</t>
  </si>
  <si>
    <t>ORO_OF</t>
  </si>
  <si>
    <t>YRS_OF</t>
  </si>
  <si>
    <t>FOL_OF</t>
  </si>
  <si>
    <t>NML_OF</t>
  </si>
  <si>
    <t>DNP_OF</t>
  </si>
  <si>
    <t>MIL_OF</t>
  </si>
  <si>
    <t>EXC_OF</t>
  </si>
  <si>
    <t>CMN_OF</t>
  </si>
  <si>
    <t>TOTAL</t>
  </si>
  <si>
    <t>GDW</t>
  </si>
  <si>
    <t>SACRAMENTO 90%</t>
  </si>
  <si>
    <t>ACRE-FEET</t>
  </si>
  <si>
    <t>CFS</t>
  </si>
  <si>
    <t>DATE</t>
  </si>
  <si>
    <t>BND_CFS</t>
  </si>
  <si>
    <t>ORO_CFS</t>
  </si>
  <si>
    <t>YRS_CFS</t>
  </si>
  <si>
    <t>FOL_CFS</t>
  </si>
  <si>
    <t>TOTAL_CFS</t>
  </si>
  <si>
    <t>SACRAMENTO 99%</t>
  </si>
  <si>
    <t>PAR</t>
  </si>
  <si>
    <t>LGR</t>
  </si>
  <si>
    <t>MHB_CFS</t>
  </si>
  <si>
    <t>PAR_CFS</t>
  </si>
  <si>
    <t>GDW_CFS</t>
  </si>
  <si>
    <t>LGR_CFS</t>
  </si>
  <si>
    <t>MIL_CFS</t>
  </si>
  <si>
    <t>SAN JOAQUIN 90%</t>
  </si>
  <si>
    <t>SAN JOAQUIN 99%</t>
  </si>
  <si>
    <t>COMBINED 90% (ACRE-FEET)</t>
  </si>
  <si>
    <t>Sacramento</t>
  </si>
  <si>
    <t>San Joaquin</t>
  </si>
  <si>
    <t>Total</t>
  </si>
  <si>
    <t>% San Joaquin</t>
  </si>
  <si>
    <t>% Sacramento</t>
  </si>
  <si>
    <t>BND_FNF</t>
  </si>
  <si>
    <t>ORO_FNF</t>
  </si>
  <si>
    <t>YRS_FNF</t>
  </si>
  <si>
    <t>FOL_FNF</t>
  </si>
  <si>
    <t>TLG_FNF</t>
  </si>
  <si>
    <t>MRC_FNF</t>
  </si>
  <si>
    <t>NML_FNF</t>
  </si>
  <si>
    <t>GDW_FNF</t>
  </si>
  <si>
    <t>MIL_FNF</t>
  </si>
  <si>
    <t>MKM_FNF</t>
  </si>
  <si>
    <t>MHB_FNF</t>
  </si>
  <si>
    <t>SAN JOAQUIN 50%</t>
  </si>
  <si>
    <t>SAC 4-RIVER
FNF</t>
  </si>
  <si>
    <t>SJ  4-RIVER
FNF</t>
  </si>
  <si>
    <t>SJ 6-RIVER
FNF</t>
  </si>
  <si>
    <t>MHB - 50%</t>
  </si>
  <si>
    <t>PAR - 50%</t>
  </si>
  <si>
    <t>MRC</t>
  </si>
  <si>
    <t>SAN JOAQUIN WATER YEAR 2010</t>
  </si>
  <si>
    <t>Oct. 2009</t>
  </si>
  <si>
    <t>Nov. 2009</t>
  </si>
  <si>
    <t>Dec. 2009</t>
  </si>
  <si>
    <t>Jan. 2010</t>
  </si>
  <si>
    <t>Feb. 2010</t>
  </si>
  <si>
    <t>Mar. 2010</t>
  </si>
  <si>
    <t>Apr. 2010</t>
  </si>
  <si>
    <t>May. 2010</t>
  </si>
  <si>
    <t>Jun. 2010</t>
  </si>
  <si>
    <t>Jul. 2010</t>
  </si>
  <si>
    <t>Aug. 2010</t>
  </si>
  <si>
    <t>Sep. 2010</t>
  </si>
  <si>
    <t xml:space="preserve">SAN JOAQUIN 50-YEAR AVERAGE </t>
  </si>
  <si>
    <t>UNIMPAIRED RUNOFF AVERAGE BASED ON DATA YEARS 1961-2010.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</si>
  <si>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</si>
  <si>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</si>
  <si>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</si>
  <si>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</si>
  <si>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</si>
  <si>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</si>
  <si>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</si>
  <si>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</si>
  <si>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</si>
  <si>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</si>
  <si>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</si>
  <si>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</si>
  <si>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SACRAMENTO 50-YEAR AVERAGE</t>
  </si>
  <si>
    <t>Source: http://cdec.water.ca.gov/cgi-progs/prevstages/FLOWOUT</t>
  </si>
  <si>
    <t>SACRAMENTO WATER YEAR 2010</t>
  </si>
  <si>
    <t>SACRAMENTO 50%</t>
  </si>
  <si>
    <t>TLG</t>
  </si>
  <si>
    <t>NML</t>
  </si>
  <si>
    <t>MKM</t>
  </si>
  <si>
    <t>Goodwin Dam (Stanislaus R.)</t>
  </si>
  <si>
    <t>Cosumnes R. at Michigan Bar</t>
  </si>
  <si>
    <t>Friant Dam (Millerton) (San Joaquin R.)</t>
  </si>
  <si>
    <t>Mokelumne R. at Mokelumne Hill</t>
  </si>
  <si>
    <t>Merced R. Near Merced Falls</t>
  </si>
  <si>
    <t>New Melones Res. (Stanislaus R.)</t>
  </si>
  <si>
    <t>Tuolumne R. - La Grange Dam</t>
  </si>
  <si>
    <t>4-River</t>
  </si>
  <si>
    <t>6-River</t>
  </si>
  <si>
    <t>X</t>
  </si>
  <si>
    <t>ID</t>
  </si>
  <si>
    <t>Name</t>
  </si>
  <si>
    <t>SACRAMENTO WATER YEAR 1983</t>
  </si>
  <si>
    <t>SAN JOAQUIN WATER YEAR 1983</t>
  </si>
  <si>
    <t>Dec. 1982</t>
  </si>
  <si>
    <t>Oct. 1982</t>
  </si>
  <si>
    <t>Nov. 1982</t>
  </si>
  <si>
    <t>Jan. 1983</t>
  </si>
  <si>
    <t>Feb. 1983</t>
  </si>
  <si>
    <t>Mar. 1983</t>
  </si>
  <si>
    <t>Apr. 1983</t>
  </si>
  <si>
    <t>May. 1983</t>
  </si>
  <si>
    <t>Jun. 1983</t>
  </si>
  <si>
    <t>Jul. 1983</t>
  </si>
  <si>
    <t>Aug. 1983</t>
  </si>
  <si>
    <t>Sep. 1983</t>
  </si>
  <si>
    <t>MMF</t>
  </si>
  <si>
    <t>MMF_CFS</t>
  </si>
  <si>
    <t>Oct. 2014</t>
  </si>
  <si>
    <t>Nov. 2014</t>
  </si>
  <si>
    <t>Dec. 2014</t>
  </si>
  <si>
    <t>Jan. 2015</t>
  </si>
  <si>
    <t>Feb. 2015</t>
  </si>
  <si>
    <t>Mar. 2015</t>
  </si>
  <si>
    <t>Apr. 2015</t>
  </si>
  <si>
    <t>May 2015</t>
  </si>
  <si>
    <t>Jun. 2015</t>
  </si>
  <si>
    <t>Jul. 2015</t>
  </si>
  <si>
    <t>Aug. 2015</t>
  </si>
  <si>
    <t>Sep. 2015</t>
  </si>
  <si>
    <t>TLG_CFS</t>
  </si>
  <si>
    <t>NORTH SJ FNF</t>
  </si>
  <si>
    <t>NORTH SJ_2010</t>
  </si>
  <si>
    <t>NORTH SJ_ AVE_50</t>
  </si>
  <si>
    <t>NORTH SJ</t>
  </si>
  <si>
    <t>NORTH SJ + SAC</t>
  </si>
  <si>
    <t>COMBINED 50% (cfs)</t>
  </si>
  <si>
    <t>COMBINED 90% (cfs)</t>
  </si>
  <si>
    <t>COMBINED 99% (cfs)</t>
  </si>
  <si>
    <t>SJ6 + SAC4</t>
  </si>
  <si>
    <t>Column1</t>
  </si>
  <si>
    <t>SAC 4-RIVER
OF</t>
  </si>
  <si>
    <t>FPT_FLOW</t>
  </si>
  <si>
    <t>VNS_FLOW</t>
  </si>
  <si>
    <t>SJ  4-RIVER
OF</t>
  </si>
  <si>
    <t>--</t>
  </si>
  <si>
    <t>MHB_FLOW</t>
  </si>
  <si>
    <t>Yellow-highlighted cells reported as negative FNFs. Treated as 0  in anlysis.</t>
  </si>
  <si>
    <t>Red-colored fonts indicate estimated values reported on CDEC.</t>
  </si>
  <si>
    <t>GDW+ MHB+ MKM+ TLG</t>
  </si>
  <si>
    <t>Assumed</t>
  </si>
  <si>
    <t>Negative FNF, substituted as 0</t>
  </si>
  <si>
    <t>BND, ORO</t>
  </si>
  <si>
    <t>BND + 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</si>
</sst>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m/d/yy;@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theme="6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  <xf numFmtId="0" fontId="7" fillId="7" borderId="0" applyNumberFormat="0" applyBorder="0" applyAlignment="0" applyProtection="0"/>
    <xf numFmtId="0" fontId="3" fillId="8" borderId="0" applyNumberFormat="0" applyBorder="0" applyAlignment="0" applyProtection="0"/>
  </cellStyleXfs>
  <cellXfs count="90">
    <xf numFmtId="0" fontId="0" fillId="0" borderId="0" xfId="0"/>
    <xf numFmtId="164" fontId="0" fillId="0" borderId="1" xfId="1" applyNumberFormat="1" applyFont="1" applyBorder="1"/>
    <xf numFmtId="165" fontId="0" fillId="0" borderId="1" xfId="0" applyNumberFormat="1" applyFont="1" applyBorder="1"/>
    <xf numFmtId="165" fontId="0" fillId="0" borderId="0" xfId="0" applyNumberFormat="1"/>
    <xf numFmtId="164" fontId="4" fillId="0" borderId="1" xfId="1" applyNumberFormat="1" applyFont="1" applyBorder="1"/>
    <xf numFmtId="164" fontId="4" fillId="0" borderId="0" xfId="1" applyNumberFormat="1" applyFont="1" applyBorder="1"/>
    <xf numFmtId="164" fontId="5" fillId="0" borderId="1" xfId="1" applyNumberFormat="1" applyFont="1" applyBorder="1"/>
    <xf numFmtId="164" fontId="5" fillId="0" borderId="0" xfId="1" applyNumberFormat="1" applyFont="1" applyBorder="1"/>
    <xf numFmtId="164" fontId="0" fillId="0" borderId="0" xfId="1" applyNumberFormat="1" applyFont="1" applyBorder="1"/>
    <xf numFmtId="165" fontId="0" fillId="0" borderId="0" xfId="0" applyNumberFormat="1" applyFont="1" applyBorder="1"/>
    <xf numFmtId="164" fontId="0" fillId="0" borderId="0" xfId="1" applyNumberFormat="1" applyFont="1"/>
    <xf numFmtId="14" fontId="0" fillId="0" borderId="0" xfId="0" applyNumberFormat="1"/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0" fontId="6" fillId="0" borderId="0" xfId="0" applyFont="1"/>
    <xf numFmtId="166" fontId="0" fillId="0" borderId="0" xfId="5" applyNumberFormat="1" applyFont="1"/>
    <xf numFmtId="164" fontId="1" fillId="6" borderId="0" xfId="6" applyNumberFormat="1"/>
    <xf numFmtId="164" fontId="1" fillId="0" borderId="0" xfId="6" applyNumberFormat="1" applyFill="1"/>
    <xf numFmtId="164" fontId="0" fillId="0" borderId="0" xfId="1" applyNumberFormat="1" applyFont="1" applyFill="1"/>
    <xf numFmtId="14" fontId="7" fillId="7" borderId="0" xfId="7" applyNumberFormat="1"/>
    <xf numFmtId="164" fontId="7" fillId="7" borderId="0" xfId="7" applyNumberFormat="1"/>
    <xf numFmtId="164" fontId="3" fillId="3" borderId="0" xfId="3" applyNumberFormat="1" applyAlignment="1">
      <alignment horizontal="right"/>
    </xf>
    <xf numFmtId="164" fontId="0" fillId="0" borderId="2" xfId="1" applyNumberFormat="1" applyFont="1" applyBorder="1"/>
    <xf numFmtId="164" fontId="0" fillId="0" borderId="3" xfId="1" applyNumberFormat="1" applyFont="1" applyBorder="1"/>
    <xf numFmtId="0" fontId="2" fillId="5" borderId="0" xfId="0" applyFont="1" applyFill="1" applyBorder="1" applyAlignment="1">
      <alignment horizontal="right" wrapText="1"/>
    </xf>
    <xf numFmtId="165" fontId="2" fillId="5" borderId="0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3" fillId="4" borderId="0" xfId="4" applyAlignment="1">
      <alignment wrapText="1"/>
    </xf>
    <xf numFmtId="166" fontId="7" fillId="7" borderId="0" xfId="7" applyNumberFormat="1"/>
    <xf numFmtId="164" fontId="0" fillId="0" borderId="4" xfId="1" applyNumberFormat="1" applyFont="1" applyBorder="1"/>
    <xf numFmtId="164" fontId="0" fillId="0" borderId="5" xfId="1" applyNumberFormat="1" applyFont="1" applyBorder="1"/>
    <xf numFmtId="164" fontId="7" fillId="7" borderId="0" xfId="7" applyNumberFormat="1" applyBorder="1"/>
    <xf numFmtId="164" fontId="3" fillId="2" borderId="0" xfId="2" applyNumberFormat="1" applyAlignment="1">
      <alignment horizontal="right"/>
    </xf>
    <xf numFmtId="0" fontId="3" fillId="4" borderId="0" xfId="4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/>
    <xf numFmtId="0" fontId="6" fillId="0" borderId="0" xfId="0" applyFont="1" applyAlignment="1"/>
    <xf numFmtId="164" fontId="7" fillId="7" borderId="6" xfId="7" applyNumberFormat="1" applyBorder="1"/>
    <xf numFmtId="164" fontId="7" fillId="7" borderId="7" xfId="7" applyNumberFormat="1" applyBorder="1"/>
    <xf numFmtId="164" fontId="7" fillId="7" borderId="8" xfId="7" applyNumberFormat="1" applyBorder="1"/>
    <xf numFmtId="164" fontId="0" fillId="0" borderId="9" xfId="1" applyNumberFormat="1" applyFont="1" applyBorder="1"/>
    <xf numFmtId="164" fontId="0" fillId="0" borderId="10" xfId="1" applyNumberFormat="1" applyFont="1" applyBorder="1"/>
    <xf numFmtId="164" fontId="0" fillId="0" borderId="11" xfId="1" applyNumberFormat="1" applyFont="1" applyBorder="1"/>
    <xf numFmtId="164" fontId="0" fillId="0" borderId="12" xfId="1" applyNumberFormat="1" applyFont="1" applyBorder="1"/>
    <xf numFmtId="164" fontId="0" fillId="0" borderId="13" xfId="1" applyNumberFormat="1" applyFont="1" applyBorder="1"/>
    <xf numFmtId="164" fontId="10" fillId="7" borderId="14" xfId="7" applyNumberFormat="1" applyFont="1" applyBorder="1"/>
    <xf numFmtId="164" fontId="6" fillId="6" borderId="15" xfId="6" applyNumberFormat="1" applyFont="1" applyBorder="1"/>
    <xf numFmtId="164" fontId="6" fillId="6" borderId="16" xfId="6" applyNumberFormat="1" applyFont="1" applyBorder="1"/>
    <xf numFmtId="14" fontId="7" fillId="7" borderId="0" xfId="7" quotePrefix="1" applyNumberFormat="1"/>
    <xf numFmtId="14" fontId="0" fillId="0" borderId="0" xfId="0" quotePrefix="1" applyNumberFormat="1"/>
    <xf numFmtId="14" fontId="0" fillId="0" borderId="1" xfId="0" applyNumberFormat="1" applyFont="1" applyBorder="1"/>
    <xf numFmtId="164" fontId="0" fillId="0" borderId="0" xfId="0" applyNumberFormat="1" applyFont="1" applyBorder="1"/>
    <xf numFmtId="0" fontId="2" fillId="5" borderId="0" xfId="0" applyFont="1" applyFill="1" applyBorder="1" applyAlignment="1">
      <alignment wrapText="1"/>
    </xf>
    <xf numFmtId="164" fontId="0" fillId="0" borderId="0" xfId="0" applyNumberFormat="1"/>
    <xf numFmtId="164" fontId="11" fillId="0" borderId="0" xfId="6" applyNumberFormat="1" applyFont="1" applyFill="1" applyBorder="1"/>
    <xf numFmtId="164" fontId="12" fillId="0" borderId="0" xfId="1" applyNumberFormat="1" applyFont="1" applyBorder="1"/>
    <xf numFmtId="165" fontId="3" fillId="8" borderId="0" xfId="8" applyNumberFormat="1" applyBorder="1" applyAlignment="1">
      <alignment horizontal="right" wrapText="1"/>
    </xf>
    <xf numFmtId="0" fontId="3" fillId="8" borderId="0" xfId="8" applyBorder="1" applyAlignment="1">
      <alignment horizontal="right" wrapText="1"/>
    </xf>
    <xf numFmtId="0" fontId="3" fillId="8" borderId="0" xfId="8" applyAlignment="1">
      <alignment wrapText="1"/>
    </xf>
    <xf numFmtId="164" fontId="13" fillId="0" borderId="0" xfId="1" applyNumberFormat="1" applyFont="1" applyBorder="1"/>
    <xf numFmtId="164" fontId="13" fillId="0" borderId="1" xfId="1" applyNumberFormat="1" applyFont="1" applyBorder="1"/>
    <xf numFmtId="165" fontId="0" fillId="0" borderId="17" xfId="0" applyNumberFormat="1" applyFont="1" applyBorder="1"/>
    <xf numFmtId="164" fontId="4" fillId="0" borderId="18" xfId="1" applyNumberFormat="1" applyFont="1" applyBorder="1"/>
    <xf numFmtId="164" fontId="14" fillId="0" borderId="0" xfId="1" applyNumberFormat="1" applyFont="1" applyBorder="1"/>
    <xf numFmtId="164" fontId="13" fillId="0" borderId="18" xfId="1" applyNumberFormat="1" applyFont="1" applyBorder="1"/>
    <xf numFmtId="164" fontId="14" fillId="0" borderId="18" xfId="1" applyNumberFormat="1" applyFont="1" applyBorder="1"/>
    <xf numFmtId="9" fontId="0" fillId="0" borderId="0" xfId="5" applyFont="1"/>
    <xf numFmtId="0" fontId="6" fillId="0" borderId="0" xfId="0" applyFont="1" applyAlignment="1">
      <alignment horizontal="right"/>
    </xf>
    <xf numFmtId="166" fontId="0" fillId="0" borderId="0" xfId="0" applyNumberFormat="1"/>
    <xf numFmtId="164" fontId="0" fillId="9" borderId="0" xfId="1" applyNumberFormat="1" applyFont="1" applyFill="1" applyBorder="1"/>
    <xf numFmtId="164" fontId="13" fillId="9" borderId="0" xfId="1" applyNumberFormat="1" applyFont="1" applyFill="1" applyBorder="1"/>
    <xf numFmtId="164" fontId="13" fillId="0" borderId="0" xfId="1" applyNumberFormat="1" applyFont="1" applyFill="1" applyBorder="1"/>
    <xf numFmtId="0" fontId="0" fillId="9" borderId="0" xfId="0" applyFill="1"/>
    <xf numFmtId="0" fontId="13" fillId="0" borderId="0" xfId="0" applyFont="1"/>
    <xf numFmtId="164" fontId="0" fillId="0" borderId="0" xfId="1" applyNumberFormat="1" applyFont="1" applyFill="1" applyBorder="1"/>
    <xf numFmtId="164" fontId="14" fillId="0" borderId="0" xfId="1" applyNumberFormat="1" applyFont="1" applyFill="1" applyBorder="1"/>
    <xf numFmtId="0" fontId="0" fillId="10" borderId="0" xfId="0" applyFill="1"/>
    <xf numFmtId="164" fontId="14" fillId="9" borderId="0" xfId="1" applyNumberFormat="1" applyFont="1" applyFill="1" applyBorder="1"/>
    <xf numFmtId="164" fontId="15" fillId="0" borderId="1" xfId="1" applyNumberFormat="1" applyFont="1" applyBorder="1"/>
    <xf numFmtId="164" fontId="15" fillId="0" borderId="0" xfId="1" applyNumberFormat="1" applyFont="1" applyBorder="1"/>
    <xf numFmtId="164" fontId="15" fillId="0" borderId="0" xfId="1" applyNumberFormat="1" applyFont="1"/>
    <xf numFmtId="164" fontId="16" fillId="0" borderId="1" xfId="1" applyNumberFormat="1" applyFont="1" applyBorder="1"/>
    <xf numFmtId="164" fontId="16" fillId="0" borderId="0" xfId="1" applyNumberFormat="1" applyFont="1" applyBorder="1"/>
    <xf numFmtId="164" fontId="16" fillId="0" borderId="0" xfId="1" applyNumberFormat="1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</cellXfs>
  <cellStyles count="9">
    <cellStyle name="20% - Accent1" xfId="6" builtinId="30"/>
    <cellStyle name="60% - Accent2" xfId="4" builtinId="36"/>
    <cellStyle name="Accent1" xfId="2" builtinId="29"/>
    <cellStyle name="Accent2" xfId="3" builtinId="33"/>
    <cellStyle name="Accent3" xfId="8" builtinId="37"/>
    <cellStyle name="Comma" xfId="1" builtinId="3"/>
    <cellStyle name="Good" xfId="7" builtinId="26"/>
    <cellStyle name="Normal" xfId="0" builtinId="0"/>
    <cellStyle name="Percent" xfId="5" builtinId="5"/>
  </cellStyles>
  <dxfs count="4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horizontal="right" vertical="bottom" textRotation="0" wrapText="0" indent="0" justifyLastLine="0" shrinkToFit="0" readingOrder="0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 style="thin">
          <color theme="5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 style="thin">
          <color theme="5" tint="-0.499984740745262"/>
        </left>
        <right/>
        <top style="thin">
          <color theme="5" tint="-0.499984740745262"/>
        </top>
        <bottom style="thin">
          <color theme="5" tint="-0.499984740745262"/>
        </bottom>
        <vertical/>
        <horizontal style="thin">
          <color theme="5" tint="-0.499984740745262"/>
        </horizontal>
      </border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  <border diagonalUp="0" diagonalDown="0">
        <left/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 style="thin">
          <color theme="5" tint="-0.499984740745262"/>
        </horizontal>
      </border>
    </dxf>
    <dxf>
      <numFmt numFmtId="164" formatCode="_(* #,##0_);_(* \(#,##0\);_(* &quot;-&quot;??_);_(@_)"/>
      <border diagonalUp="0" diagonalDown="0">
        <left style="thin">
          <color theme="5" tint="-0.499984740745262"/>
        </left>
        <right/>
        <top style="thin">
          <color theme="5" tint="-0.499984740745262"/>
        </top>
        <bottom style="thin">
          <color theme="5" tint="-0.499984740745262"/>
        </bottom>
        <vertical/>
        <horizontal style="thin">
          <color theme="5" tint="-0.499984740745262"/>
        </horizontal>
      </border>
    </dxf>
    <dxf>
      <numFmt numFmtId="19" formatCode="m/d/yyyy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horizontal="right" vertical="bottom" textRotation="0" wrapText="0" indent="0" justifyLastLine="0" shrinkToFit="0" readingOrder="0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 style="thin">
          <color theme="5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 style="thin">
          <color theme="5" tint="-0.499984740745262"/>
        </left>
        <right/>
        <top style="thin">
          <color theme="5" tint="-0.499984740745262"/>
        </top>
        <bottom style="thin">
          <color theme="5" tint="-0.499984740745262"/>
        </bottom>
        <vertical/>
        <horizontal style="thin">
          <color theme="5" tint="-0.499984740745262"/>
        </horizontal>
      </border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  <border diagonalUp="0" diagonalDown="0">
        <left/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 style="thin">
          <color theme="5" tint="-0.499984740745262"/>
        </horizontal>
      </border>
    </dxf>
    <dxf>
      <numFmt numFmtId="164" formatCode="_(* #,##0_);_(* \(#,##0\);_(* &quot;-&quot;??_);_(@_)"/>
      <border diagonalUp="0" diagonalDown="0">
        <left style="thin">
          <color theme="5" tint="-0.499984740745262"/>
        </left>
        <right/>
        <top style="thin">
          <color theme="5" tint="-0.499984740745262"/>
        </top>
        <bottom style="thin">
          <color theme="5" tint="-0.499984740745262"/>
        </bottom>
        <vertical/>
        <horizontal style="thin">
          <color theme="5" tint="-0.499984740745262"/>
        </horizontal>
      </border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horizontal="right" vertical="bottom" textRotation="0" wrapText="0" indent="0" justifyLastLine="0" shrinkToFit="0" readingOrder="0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 style="thin">
          <color theme="5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 style="thin">
          <color theme="5" tint="-0.499984740745262"/>
        </left>
        <right/>
        <top style="thin">
          <color theme="5" tint="-0.499984740745262"/>
        </top>
        <bottom style="thin">
          <color theme="5" tint="-0.499984740745262"/>
        </bottom>
        <vertical/>
        <horizontal style="thin">
          <color theme="5" tint="-0.499984740745262"/>
        </horizontal>
      </border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  <border diagonalUp="0" diagonalDown="0">
        <left/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 style="thin">
          <color theme="5" tint="-0.499984740745262"/>
        </horizontal>
      </border>
    </dxf>
    <dxf>
      <numFmt numFmtId="164" formatCode="_(* #,##0_);_(* \(#,##0\);_(* &quot;-&quot;??_);_(@_)"/>
      <border diagonalUp="0" diagonalDown="0">
        <left style="thin">
          <color theme="5" tint="-0.499984740745262"/>
        </left>
        <right/>
        <top style="thin">
          <color theme="5" tint="-0.499984740745262"/>
        </top>
        <bottom style="thin">
          <color theme="5" tint="-0.499984740745262"/>
        </bottom>
        <vertical/>
        <horizontal style="thin">
          <color theme="5" tint="-0.499984740745262"/>
        </horizontal>
      </border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m/d/yyyy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  <border diagonalUp="0" diagonalDown="0" outline="0">
        <left/>
        <right/>
        <top style="thin">
          <color theme="5" tint="-0.499984740745262"/>
        </top>
        <bottom style="thin">
          <color theme="5" tint="-0.499984740745262"/>
        </bottom>
      </border>
    </dxf>
    <dxf>
      <numFmt numFmtId="164" formatCode="_(* #,##0_);_(* \(#,##0\);_(* &quot;-&quot;??_);_(@_)"/>
      <border diagonalUp="0" diagonalDown="0" outline="0">
        <left/>
        <right/>
        <top style="thin">
          <color theme="5" tint="-0.499984740745262"/>
        </top>
        <bottom style="thin">
          <color theme="5" tint="-0.499984740745262"/>
        </bottom>
      </border>
    </dxf>
    <dxf>
      <numFmt numFmtId="19" formatCode="m/d/yyyy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horizontal="right" vertical="bottom" textRotation="0" wrapText="0" indent="0" justifyLastLine="0" shrinkToFit="0" readingOrder="0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horizontal="right" vertical="bottom" textRotation="0" wrapText="0" indent="0" justifyLastLine="0" shrinkToFit="0" readingOrder="0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horizontal="right" vertical="bottom" textRotation="0" wrapText="0" indent="0" justifyLastLine="0" shrinkToFit="0" readingOrder="0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  <border diagonalUp="0" diagonalDown="0" outline="0">
        <left/>
        <right/>
        <top style="thin">
          <color theme="5" tint="-0.499984740745262"/>
        </top>
        <bottom style="thin">
          <color theme="5" tint="-0.499984740745262"/>
        </bottom>
      </border>
    </dxf>
    <dxf>
      <numFmt numFmtId="164" formatCode="_(* #,##0_);_(* \(#,##0\);_(* &quot;-&quot;??_);_(@_)"/>
      <border diagonalUp="0" diagonalDown="0" outline="0">
        <left/>
        <right/>
        <top style="thin">
          <color theme="5" tint="-0.499984740745262"/>
        </top>
        <bottom style="thin">
          <color theme="5" tint="-0.499984740745262"/>
        </bottom>
      </border>
    </dxf>
    <dxf>
      <numFmt numFmtId="19" formatCode="m/d/yyyy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  <border diagonalUp="0" diagonalDown="0" outline="0">
        <left/>
        <right/>
        <top style="thin">
          <color theme="5" tint="-0.499984740745262"/>
        </top>
        <bottom style="thin">
          <color theme="5" tint="-0.499984740745262"/>
        </bottom>
      </border>
    </dxf>
    <dxf>
      <numFmt numFmtId="164" formatCode="_(* #,##0_);_(* \(#,##0\);_(* &quot;-&quot;??_);_(@_)"/>
      <border diagonalUp="0" diagonalDown="0" outline="0">
        <left/>
        <right/>
        <top style="thin">
          <color theme="5" tint="-0.499984740745262"/>
        </top>
        <bottom style="thin">
          <color theme="5" tint="-0.499984740745262"/>
        </bottom>
      </border>
    </dxf>
    <dxf>
      <numFmt numFmtId="19" formatCode="m/d/yyyy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/d/yy;@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alignment horizontal="right" vertical="bottom" textRotation="0" wrapText="1" indent="0" justifyLastLine="0" shrinkToFit="0" readingOrder="0"/>
    </dxf>
    <dxf>
      <numFmt numFmtId="164" formatCode="_(* #,##0_);_(* \(#,##0\);_(* &quot;-&quot;??_);_(@_)"/>
    </dxf>
    <dxf>
      <numFmt numFmtId="19" formatCode="m/d/yyyy"/>
    </dxf>
    <dxf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/d/yy;@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alignment horizontal="right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/d/yy;@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right" vertical="bottom" textRotation="0" wrapText="1" indent="0" justifyLastLine="0" shrinkToFit="0" readingOrder="0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/d/yy;@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right" vertical="bottom" textRotation="0" wrapText="1" indent="0" justifyLastLine="0" shrinkToFit="0" readingOrder="0"/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1" name="FNF" displayName="FNF" ref="A1:E397" totalsRowShown="0" headerRowDxfId="432" dataDxfId="431" tableBorderDxfId="430" dataCellStyle="Comma">
  <tableColumns count="5">
    <tableColumn id="1" name="Date" dataDxfId="429"/>
    <tableColumn id="2" name="BND_FNF" dataDxfId="428" dataCellStyle="Comma"/>
    <tableColumn id="3" name="ORO_FNF" dataDxfId="427" dataCellStyle="Comma"/>
    <tableColumn id="4" name="YRS_FNF" dataDxfId="426" dataCellStyle="Comma"/>
    <tableColumn id="5" name="FOL_FNF" dataDxfId="425" dataCellStyle="Comma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23" name="Table1724" displayName="Table1724" ref="M19:AA31" totalsRowShown="0">
  <tableColumns count="15">
    <tableColumn id="1" name="DATE" dataDxfId="371"/>
    <tableColumn id="2" name="MHB" dataDxfId="370" dataCellStyle="Comma"/>
    <tableColumn id="3" name="PAR" dataDxfId="369" dataCellStyle="Comma"/>
    <tableColumn id="4" name="GDW" dataDxfId="368" dataCellStyle="Comma"/>
    <tableColumn id="5" name="LGR" dataDxfId="367" dataCellStyle="Comma"/>
    <tableColumn id="6" name="MMF" dataDxfId="366" dataCellStyle="Comma"/>
    <tableColumn id="7" name="MIL" dataDxfId="365" dataCellStyle="Comma"/>
    <tableColumn id="8" name="TOTAL" dataDxfId="364" dataCellStyle="20% - Accent1">
      <calculatedColumnFormula>SUM(N20:S20)</calculatedColumnFormula>
    </tableColumn>
    <tableColumn id="9" name="MHB_CFS" dataDxfId="363" dataCellStyle="Comma"/>
    <tableColumn id="10" name="PAR_CFS" dataDxfId="362" dataCellStyle="Comma"/>
    <tableColumn id="11" name="GDW_CFS" dataDxfId="361" dataCellStyle="Comma"/>
    <tableColumn id="12" name="LGR_CFS" dataDxfId="360" dataCellStyle="Comma"/>
    <tableColumn id="13" name="MMF_CFS" dataDxfId="359" dataCellStyle="Comma"/>
    <tableColumn id="14" name="MIL_CFS" dataDxfId="358" dataCellStyle="Comma"/>
    <tableColumn id="15" name="TOTAL_CFS" dataDxfId="357" dataCellStyle="20% - Accent1">
      <calculatedColumnFormula>SUM(Table1724[[#This Row],[MHB_CFS]:[MIL_CFS]])</calculatedColumnFormula>
    </tableColumn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24" name="Table17825" displayName="Table17825" ref="M35:AA47" totalsRowShown="0">
  <tableColumns count="15">
    <tableColumn id="1" name="DATE" dataDxfId="356"/>
    <tableColumn id="2" name="MHB" dataDxfId="355" dataCellStyle="Comma"/>
    <tableColumn id="3" name="PAR" dataDxfId="354" dataCellStyle="Comma"/>
    <tableColumn id="4" name="GDW" dataDxfId="353" dataCellStyle="Comma"/>
    <tableColumn id="5" name="LGR" dataDxfId="352" dataCellStyle="Comma"/>
    <tableColumn id="6" name="MMF" dataDxfId="351" dataCellStyle="Comma"/>
    <tableColumn id="7" name="MIL" dataDxfId="350" dataCellStyle="Comma"/>
    <tableColumn id="8" name="TOTAL" dataDxfId="349" dataCellStyle="20% - Accent1">
      <calculatedColumnFormula>SUM(N36:S36)</calculatedColumnFormula>
    </tableColumn>
    <tableColumn id="9" name="MHB_CFS" dataDxfId="348" dataCellStyle="Comma"/>
    <tableColumn id="10" name="PAR_CFS" dataDxfId="347" dataCellStyle="Comma"/>
    <tableColumn id="11" name="GDW_CFS" dataDxfId="346" dataCellStyle="Comma"/>
    <tableColumn id="12" name="LGR_CFS" dataDxfId="345" dataCellStyle="Comma"/>
    <tableColumn id="13" name="MMF_CFS" dataDxfId="344" dataCellStyle="Comma"/>
    <tableColumn id="14" name="MIL_CFS" dataDxfId="343" dataCellStyle="Comma"/>
    <tableColumn id="15" name="TOTAL_CFS" dataDxfId="342" dataCellStyle="20% - Accent1">
      <calculatedColumnFormula>SUM(Table17825[[#This Row],[MHB_CFS]:[MIL_CFS]])</calculatedColumnFormula>
    </tableColumn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26" name="Table9232627" displayName="Table9232627" ref="A19:K31" totalsRowShown="0" headerRowDxfId="341">
  <tableColumns count="11">
    <tableColumn id="1" name="DATE" dataDxfId="340"/>
    <tableColumn id="2" name="BND" dataDxfId="339" dataCellStyle="Comma"/>
    <tableColumn id="3" name="ORO" dataDxfId="338" dataCellStyle="Comma"/>
    <tableColumn id="4" name="YRS" dataDxfId="337" dataCellStyle="Comma"/>
    <tableColumn id="5" name="FOL" dataDxfId="336" dataCellStyle="Comma"/>
    <tableColumn id="6" name="TOTAL" dataDxfId="335" dataCellStyle="20% - Accent1">
      <calculatedColumnFormula>SUM(B20:E20)</calculatedColumnFormula>
    </tableColumn>
    <tableColumn id="7" name="BND_CFS" dataDxfId="334" dataCellStyle="Comma"/>
    <tableColumn id="8" name="ORO_CFS" dataDxfId="333" dataCellStyle="Comma"/>
    <tableColumn id="9" name="YRS_CFS" dataDxfId="332" dataCellStyle="Comma"/>
    <tableColumn id="10" name="FOL_CFS" dataDxfId="331" dataCellStyle="Comma"/>
    <tableColumn id="11" name="TOTAL_CFS" dataDxfId="330" dataCellStyle="20% - Accent1">
      <calculatedColumnFormula>SUM(G20:J20)</calculatedColumnFormula>
    </tableColumn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27" name="Table9232628" displayName="Table9232628" ref="A35:K47" totalsRowShown="0" headerRowDxfId="329">
  <tableColumns count="11">
    <tableColumn id="1" name="DATE" dataDxfId="328"/>
    <tableColumn id="2" name="BND" dataDxfId="327" dataCellStyle="Comma"/>
    <tableColumn id="3" name="ORO" dataDxfId="326" dataCellStyle="Comma"/>
    <tableColumn id="4" name="YRS" dataDxfId="325" dataCellStyle="Comma"/>
    <tableColumn id="5" name="FOL" dataDxfId="324" dataCellStyle="Comma"/>
    <tableColumn id="6" name="TOTAL" dataDxfId="323" dataCellStyle="20% - Accent1">
      <calculatedColumnFormula>SUM(B36:E36)</calculatedColumnFormula>
    </tableColumn>
    <tableColumn id="7" name="BND_CFS" dataDxfId="322" dataCellStyle="Comma"/>
    <tableColumn id="8" name="ORO_CFS" dataDxfId="321" dataCellStyle="Comma"/>
    <tableColumn id="9" name="YRS_CFS" dataDxfId="320" dataCellStyle="Comma"/>
    <tableColumn id="10" name="FOL_CFS" dataDxfId="319" dataCellStyle="Comma"/>
    <tableColumn id="11" name="TOTAL_CFS" dataDxfId="318" dataCellStyle="20% - Accent1">
      <calculatedColumnFormula>SUM(G36:J36)</calculatedColumnFormula>
    </tableColumn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28" name="Table923262729" displayName="Table923262729" ref="A3:K15" totalsRowShown="0" headerRowDxfId="317">
  <tableColumns count="11">
    <tableColumn id="1" name="DATE" dataDxfId="316"/>
    <tableColumn id="2" name="BND" dataDxfId="315" dataCellStyle="Comma"/>
    <tableColumn id="3" name="ORO" dataDxfId="314" dataCellStyle="Comma"/>
    <tableColumn id="4" name="YRS" dataDxfId="313" dataCellStyle="Comma"/>
    <tableColumn id="5" name="FOL" dataDxfId="312" dataCellStyle="Comma"/>
    <tableColumn id="6" name="TOTAL" dataDxfId="311" dataCellStyle="20% - Accent1">
      <calculatedColumnFormula>SUM(B4:E4)</calculatedColumnFormula>
    </tableColumn>
    <tableColumn id="7" name="BND_CFS" dataDxfId="310" dataCellStyle="Comma"/>
    <tableColumn id="8" name="ORO_CFS" dataDxfId="309" dataCellStyle="Comma"/>
    <tableColumn id="9" name="YRS_CFS" dataDxfId="308" dataCellStyle="Comma"/>
    <tableColumn id="10" name="FOL_CFS" dataDxfId="307" dataCellStyle="Comma"/>
    <tableColumn id="11" name="TOTAL_CFS" dataDxfId="306" dataCellStyle="20% - Accent1">
      <calculatedColumnFormula>SUM(G4:J4)</calculatedColumnFormula>
    </tableColumn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35" name="Table172436" displayName="Table172436" ref="M3:AA15" totalsRowShown="0">
  <tableColumns count="15">
    <tableColumn id="1" name="DATE" dataDxfId="305"/>
    <tableColumn id="2" name="MHB" dataDxfId="304" dataCellStyle="Comma"/>
    <tableColumn id="3" name="PAR" dataDxfId="303" dataCellStyle="Comma"/>
    <tableColumn id="4" name="GDW" dataDxfId="302" dataCellStyle="Comma"/>
    <tableColumn id="5" name="LGR" dataDxfId="301" dataCellStyle="Comma"/>
    <tableColumn id="6" name="MMF" dataDxfId="300" dataCellStyle="Comma"/>
    <tableColumn id="7" name="MIL" dataDxfId="299" dataCellStyle="Comma"/>
    <tableColumn id="8" name="TOTAL" dataDxfId="298" dataCellStyle="20% - Accent1">
      <calculatedColumnFormula>SUM(N4:S4)</calculatedColumnFormula>
    </tableColumn>
    <tableColumn id="9" name="MHB_CFS" dataDxfId="297" dataCellStyle="Comma"/>
    <tableColumn id="10" name="PAR_CFS" dataDxfId="296" dataCellStyle="Comma"/>
    <tableColumn id="11" name="GDW_CFS" dataDxfId="295" dataCellStyle="Comma"/>
    <tableColumn id="12" name="LGR_CFS" dataDxfId="294" dataCellStyle="Comma"/>
    <tableColumn id="13" name="MMF_CFS" dataDxfId="293" dataCellStyle="Comma"/>
    <tableColumn id="14" name="MIL_CFS" dataDxfId="292" dataCellStyle="Comma"/>
    <tableColumn id="15" name="TOTAL_CFS" dataDxfId="291" dataCellStyle="20% - Accent1">
      <calculatedColumnFormula>SUM(Table172436[[#This Row],[MHB_CFS]:[MIL_CFS]])</calculatedColumnFormula>
    </tableColumn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17" name="Table17" displayName="Table17" ref="M53:O65" totalsRowShown="0" headerRowDxfId="290" dataDxfId="289" tableBorderDxfId="288">
  <tableColumns count="3">
    <tableColumn id="1" name="DATE" dataDxfId="287"/>
    <tableColumn id="2" name="NORTH SJ_ AVE_50" dataDxfId="286">
      <calculatedColumnFormula>SUM(U36:Y36)</calculatedColumnFormula>
    </tableColumn>
    <tableColumn id="3" name="NORTH SJ_2010" dataDxfId="285">
      <calculatedColumnFormula>SUM(U20:Y20)</calculatedColumnFormula>
    </tableColumn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1" name="Table1" displayName="Table1" ref="A67:O79" totalsRowShown="0">
  <tableColumns count="15">
    <tableColumn id="1" name="DATE" dataDxfId="284"/>
    <tableColumn id="2" name="MHB - 50%" dataDxfId="283" dataCellStyle="Comma">
      <calculatedColumnFormula>#REF!*SUM(Table1[[#This Row],[GDW]:[MIL]])</calculatedColumnFormula>
    </tableColumn>
    <tableColumn id="3" name="PAR - 50%" dataDxfId="282" dataCellStyle="Comma">
      <calculatedColumnFormula>#REF!*SUM(Table1[[#This Row],[GDW]:[MIL]])</calculatedColumnFormula>
    </tableColumn>
    <tableColumn id="4" name="GDW" dataDxfId="281" dataCellStyle="Comma"/>
    <tableColumn id="5" name="TLG" dataDxfId="280" dataCellStyle="Comma"/>
    <tableColumn id="6" name="MMF" dataDxfId="279" dataCellStyle="Comma"/>
    <tableColumn id="7" name="MIL" dataDxfId="278" dataCellStyle="Comma"/>
    <tableColumn id="8" name="TOTAL" dataDxfId="277" dataCellStyle="Comma">
      <calculatedColumnFormula>SUM(B68:G68)</calculatedColumnFormula>
    </tableColumn>
    <tableColumn id="9" name="MHB_CFS" dataDxfId="276" dataCellStyle="Comma"/>
    <tableColumn id="10" name="PAR_CFS" dataDxfId="275" dataCellStyle="Comma"/>
    <tableColumn id="11" name="GDW_CFS" dataDxfId="274" dataCellStyle="Comma"/>
    <tableColumn id="12" name="TLG_CFS" dataDxfId="273" dataCellStyle="Comma"/>
    <tableColumn id="13" name="MMF_CFS" dataDxfId="272" dataCellStyle="Comma"/>
    <tableColumn id="14" name="MIL_CFS" dataDxfId="271" dataCellStyle="Comma"/>
    <tableColumn id="15" name="TOTAL_CFS" dataDxfId="270" dataCellStyle="Comma">
      <calculatedColumnFormula>SUM(Table1[[#This Row],[MHB_CFS]:[MIL_CFS]])</calculatedColumnFormula>
    </tableColumn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2" name="Table2" displayName="Table2" ref="A51:O63" totalsRowShown="0" headerRowDxfId="269" dataDxfId="268" headerRowCellStyle="Comma" dataCellStyle="Comma">
  <tableColumns count="15">
    <tableColumn id="1" name="DATE" dataDxfId="267"/>
    <tableColumn id="2" name="MHB - 50%" dataDxfId="266" dataCellStyle="Comma">
      <calculatedColumnFormula>#REF!*SUM(Table2[[#This Row],[GDW]:[MIL]])</calculatedColumnFormula>
    </tableColumn>
    <tableColumn id="3" name="PAR - 50%" dataDxfId="265" dataCellStyle="Comma">
      <calculatedColumnFormula>#REF!*SUM(Table2[[#This Row],[GDW]:[MIL]])</calculatedColumnFormula>
    </tableColumn>
    <tableColumn id="4" name="GDW" dataDxfId="264" dataCellStyle="Comma"/>
    <tableColumn id="5" name="TLG" dataDxfId="263" dataCellStyle="Comma"/>
    <tableColumn id="6" name="MMF" dataDxfId="262" dataCellStyle="Comma"/>
    <tableColumn id="7" name="MIL" dataDxfId="261" dataCellStyle="Comma"/>
    <tableColumn id="8" name="TOTAL" dataDxfId="260" dataCellStyle="Comma"/>
    <tableColumn id="9" name="MHB_CFS" dataDxfId="259" dataCellStyle="Comma"/>
    <tableColumn id="10" name="PAR_CFS" dataDxfId="258" dataCellStyle="Comma"/>
    <tableColumn id="11" name="GDW_CFS" dataDxfId="257" dataCellStyle="Comma"/>
    <tableColumn id="12" name="TLG_CFS" dataDxfId="256" dataCellStyle="Comma"/>
    <tableColumn id="13" name="MMF_CFS" dataDxfId="255" dataCellStyle="Comma"/>
    <tableColumn id="14" name="MIL_CFS" dataDxfId="254" dataCellStyle="Comma"/>
    <tableColumn id="15" name="TOTAL_CFS" dataDxfId="253" dataCellStyle="Comma">
      <calculatedColumnFormula>SUM(Table2[[#This Row],[MHB_CFS]:[MIL_CFS]])</calculatedColumnFormula>
    </tableColumn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4" name="Table4" displayName="Table4" ref="A82:F94" totalsRowShown="0" dataDxfId="252" dataCellStyle="Comma">
  <tableColumns count="6">
    <tableColumn id="1" name="DATE" dataDxfId="251"/>
    <tableColumn id="2" name="Sacramento" dataDxfId="250" dataCellStyle="Comma">
      <calculatedColumnFormula>F4</calculatedColumnFormula>
    </tableColumn>
    <tableColumn id="3" name="San Joaquin" dataDxfId="249" dataCellStyle="Comma">
      <calculatedColumnFormula>H52</calculatedColumnFormula>
    </tableColumn>
    <tableColumn id="4" name="Total" dataDxfId="248" dataCellStyle="Comma">
      <calculatedColumnFormula>SUM(B83:C83)</calculatedColumnFormula>
    </tableColumn>
    <tableColumn id="5" name="% Sacramento" dataDxfId="247" dataCellStyle="Percent">
      <calculatedColumnFormula>Table4[[#This Row],[Sacramento]]/Table4[[#This Row],[Total]]</calculatedColumnFormula>
    </tableColumn>
    <tableColumn id="6" name="% San Joaquin" dataDxfId="246" dataCellStyle="Percent">
      <calculatedColumnFormula>Table4[[#This Row],[San Joaquin]]/Table4[[#This Row],[Total]]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3" name="Table13" displayName="Table13" ref="G1:I397" totalsRowShown="0" headerRowDxfId="424" headerRowCellStyle="60% - Accent2">
  <tableColumns count="3">
    <tableColumn id="1" name="Date" dataDxfId="423"/>
    <tableColumn id="2" name="SAC 4-RIVER_x000a_FNF" dataDxfId="422" dataCellStyle="Comma">
      <calculatedColumnFormula>IF(COUNTA(FNF[[#This Row],[BND_FNF]],FNF[[#This Row],[ORO_FNF]],FNF[[#This Row],[YRS_FNF]],FNF[[#This Row],[FOL_FNF]])&lt;4,NA(),SUM(FNF[[#This Row],[BND_FNF]],FNF[[#This Row],[ORO_FNF]],FNF[[#This Row],[YRS_FNF]],FNF[[#This Row],[FOL_FNF]]))</calculatedColumnFormula>
    </tableColumn>
    <tableColumn id="3" name="BND, ORO" dataDxfId="421" dataCellStyle="Comma">
      <calculatedColumnFormula>IF(COUNTA(FNF[[#This Row],[BND_FNF]],FNF[[#This Row],[ORO_FNF]])&lt;2,NA(),SUM(FNF[[#This Row],[BND_FNF]],FNF[[#This Row],[ORO_FNF]]))</calculatedColumnFormula>
    </tableColumn>
  </tableColumns>
  <tableStyleInfo name="TableStyleLight10" showFirstColumn="0" showLastColumn="0" showRowStripes="1" showColumnStripes="0"/>
</table>
</file>

<file path=xl/tables/table20.xml><?xml version="1.0" encoding="utf-8"?>
<table xmlns="http://schemas.openxmlformats.org/spreadsheetml/2006/main" id="8" name="Table8" displayName="Table8" ref="A3:K15" totalsRowShown="0" headerRowDxfId="245">
  <tableColumns count="11">
    <tableColumn id="1" name="DATE" dataDxfId="244"/>
    <tableColumn id="2" name="BND" dataDxfId="243" dataCellStyle="Comma"/>
    <tableColumn id="3" name="ORO" dataDxfId="242" dataCellStyle="Comma"/>
    <tableColumn id="4" name="YRS" dataDxfId="241" dataCellStyle="Comma"/>
    <tableColumn id="5" name="FOL" dataDxfId="240" dataCellStyle="Comma"/>
    <tableColumn id="6" name="TOTAL" dataDxfId="239" dataCellStyle="20% - Accent1">
      <calculatedColumnFormula>SUM(B4:E4)</calculatedColumnFormula>
    </tableColumn>
    <tableColumn id="7" name="BND_CFS" dataDxfId="238" dataCellStyle="Comma"/>
    <tableColumn id="8" name="ORO_CFS" dataDxfId="237" dataCellStyle="Comma"/>
    <tableColumn id="9" name="YRS_CFS" dataDxfId="236" dataCellStyle="Comma"/>
    <tableColumn id="10" name="FOL_CFS" dataDxfId="235" dataCellStyle="Comma"/>
    <tableColumn id="11" name="TOTAL_CFS" dataDxfId="234" dataCellStyle="20% - Accent1">
      <calculatedColumnFormula>SUM(G4:J4)</calculatedColumnFormula>
    </tableColumn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9" name="Table9" displayName="Table9" ref="A19:K31" totalsRowShown="0" headerRowDxfId="233">
  <tableColumns count="11">
    <tableColumn id="1" name="DATE" dataDxfId="232"/>
    <tableColumn id="2" name="BND" dataDxfId="231" dataCellStyle="Comma"/>
    <tableColumn id="3" name="ORO" dataDxfId="230" dataCellStyle="Comma"/>
    <tableColumn id="4" name="YRS" dataDxfId="229" dataCellStyle="Comma"/>
    <tableColumn id="5" name="FOL" dataDxfId="228" dataCellStyle="Comma"/>
    <tableColumn id="6" name="TOTAL" dataDxfId="227" dataCellStyle="20% - Accent1">
      <calculatedColumnFormula>SUM(B20:E20)</calculatedColumnFormula>
    </tableColumn>
    <tableColumn id="7" name="BND_CFS" dataDxfId="226" dataCellStyle="Comma"/>
    <tableColumn id="8" name="ORO_CFS" dataDxfId="225" dataCellStyle="Comma"/>
    <tableColumn id="9" name="YRS_CFS" dataDxfId="224" dataCellStyle="Comma"/>
    <tableColumn id="10" name="FOL_CFS" dataDxfId="223" dataCellStyle="Comma"/>
    <tableColumn id="11" name="TOTAL_CFS" dataDxfId="222" dataCellStyle="20% - Accent1">
      <calculatedColumnFormula>SUM(G20:J20)</calculatedColumnFormula>
    </tableColumn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10" name="Table211" displayName="Table211" ref="A35:O47" totalsRowShown="0" headerRowDxfId="221" dataDxfId="220" headerRowCellStyle="Comma" dataCellStyle="Comma">
  <tableColumns count="15">
    <tableColumn id="1" name="DATE" dataDxfId="219"/>
    <tableColumn id="2" name="MHB" dataDxfId="218" dataCellStyle="Comma"/>
    <tableColumn id="3" name="PAR" dataDxfId="217" dataCellStyle="Comma"/>
    <tableColumn id="4" name="GDW" dataDxfId="216" dataCellStyle="Comma"/>
    <tableColumn id="5" name="TLG" dataDxfId="215" dataCellStyle="Comma"/>
    <tableColumn id="6" name="MMF" dataDxfId="214" dataCellStyle="Comma"/>
    <tableColumn id="7" name="MIL" dataDxfId="213" dataCellStyle="Comma"/>
    <tableColumn id="8" name="TOTAL" dataDxfId="212" dataCellStyle="Comma">
      <calculatedColumnFormula>SUM(D36:G36)</calculatedColumnFormula>
    </tableColumn>
    <tableColumn id="9" name="MHB_CFS" dataDxfId="211" dataCellStyle="Comma"/>
    <tableColumn id="10" name="PAR_CFS" dataDxfId="210" dataCellStyle="Comma"/>
    <tableColumn id="11" name="GDW_CFS" dataDxfId="209" dataCellStyle="Comma"/>
    <tableColumn id="12" name="TLG_CFS" dataDxfId="208" dataCellStyle="Comma"/>
    <tableColumn id="13" name="MMF_CFS" dataDxfId="207" dataCellStyle="Comma"/>
    <tableColumn id="14" name="MIL_CFS" dataDxfId="206" dataCellStyle="Comma"/>
    <tableColumn id="15" name="TOTAL_CFS" dataDxfId="205" dataCellStyle="Comma">
      <calculatedColumnFormula>SUM(I36:N36)</calculatedColumnFormula>
    </tableColumn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id="12" name="Table113" displayName="Table113" ref="A83:O95" totalsRowShown="0">
  <tableColumns count="15">
    <tableColumn id="1" name="DATE" dataDxfId="204"/>
    <tableColumn id="2" name="MHB - 50%" dataDxfId="203" dataCellStyle="Comma">
      <calculatedColumnFormula>#REF!*SUM(Table113[[#This Row],[GDW]:[MIL]])</calculatedColumnFormula>
    </tableColumn>
    <tableColumn id="3" name="PAR - 50%" dataDxfId="202" dataCellStyle="Comma">
      <calculatedColumnFormula>#REF!*SUM(Table113[[#This Row],[GDW]:[MIL]])</calculatedColumnFormula>
    </tableColumn>
    <tableColumn id="4" name="GDW" dataDxfId="201" dataCellStyle="Comma"/>
    <tableColumn id="5" name="TLG" dataDxfId="200" dataCellStyle="Comma"/>
    <tableColumn id="6" name="MMF" dataDxfId="199" dataCellStyle="Comma"/>
    <tableColumn id="7" name="MIL" dataDxfId="198" dataCellStyle="Comma"/>
    <tableColumn id="8" name="TOTAL" dataDxfId="197" dataCellStyle="Comma">
      <calculatedColumnFormula>SUM(B84:G84)</calculatedColumnFormula>
    </tableColumn>
    <tableColumn id="9" name="MHB_CFS" dataDxfId="196" dataCellStyle="Comma"/>
    <tableColumn id="10" name="PAR_CFS" dataDxfId="195" dataCellStyle="Comma"/>
    <tableColumn id="11" name="GDW_CFS" dataDxfId="194" dataCellStyle="Comma"/>
    <tableColumn id="12" name="TLG_CFS" dataDxfId="193" dataCellStyle="Comma"/>
    <tableColumn id="13" name="MMF_CFS" dataDxfId="192" dataCellStyle="Comma"/>
    <tableColumn id="14" name="MIL_CFS" dataDxfId="191" dataCellStyle="Comma"/>
    <tableColumn id="15" name="TOTAL_CFS" dataDxfId="190" dataCellStyle="Comma">
      <calculatedColumnFormula>SUM(Table113[[#This Row],[MHB_CFS]:[MIL_CFS]])</calculatedColumnFormula>
    </tableColumn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id="14" name="Table215" displayName="Table215" ref="A67:O79" totalsRowShown="0" headerRowDxfId="189" dataDxfId="188" headerRowCellStyle="Comma" dataCellStyle="Comma">
  <tableColumns count="15">
    <tableColumn id="1" name="DATE" dataDxfId="187"/>
    <tableColumn id="2" name="MHB - 50%" dataDxfId="186" dataCellStyle="Comma">
      <calculatedColumnFormula>#REF!*SUM(Table215[[#This Row],[GDW]:[MIL]])</calculatedColumnFormula>
    </tableColumn>
    <tableColumn id="3" name="PAR - 50%" dataDxfId="185" dataCellStyle="Comma">
      <calculatedColumnFormula>#REF!*SUM(Table215[[#This Row],[GDW]:[MIL]])</calculatedColumnFormula>
    </tableColumn>
    <tableColumn id="4" name="GDW" dataDxfId="184" dataCellStyle="Comma"/>
    <tableColumn id="5" name="TLG" dataDxfId="183" dataCellStyle="Comma"/>
    <tableColumn id="6" name="MMF" dataDxfId="182" dataCellStyle="Comma"/>
    <tableColumn id="7" name="MIL" dataDxfId="181" dataCellStyle="Comma"/>
    <tableColumn id="8" name="TOTAL" dataDxfId="180" dataCellStyle="Comma">
      <calculatedColumnFormula>SUM(D68:G68)</calculatedColumnFormula>
    </tableColumn>
    <tableColumn id="9" name="MHB_CFS" dataDxfId="179" dataCellStyle="Comma"/>
    <tableColumn id="10" name="PAR_CFS" dataDxfId="178" dataCellStyle="Comma"/>
    <tableColumn id="11" name="GDW_CFS" dataDxfId="177" dataCellStyle="Comma"/>
    <tableColumn id="12" name="TLG_CFS" dataDxfId="176" dataCellStyle="Comma"/>
    <tableColumn id="13" name="MMF_CFS" dataDxfId="175" dataCellStyle="Comma"/>
    <tableColumn id="14" name="MIL_CFS" dataDxfId="174" dataCellStyle="Comma"/>
    <tableColumn id="15" name="TOTAL_CFS" dataDxfId="173" dataCellStyle="Comma">
      <calculatedColumnFormula>SUM(Table215[[#This Row],[MHB_CFS]:[MIL_CFS]])</calculatedColumnFormula>
    </tableColumn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id="15" name="Table416" displayName="Table416" ref="A98:F110" totalsRowShown="0" dataDxfId="172" dataCellStyle="Comma">
  <tableColumns count="6">
    <tableColumn id="1" name="DATE" dataDxfId="171"/>
    <tableColumn id="2" name="Sacramento" dataDxfId="170" dataCellStyle="Comma">
      <calculatedColumnFormula>F20</calculatedColumnFormula>
    </tableColumn>
    <tableColumn id="3" name="San Joaquin" dataDxfId="169" dataCellStyle="Comma">
      <calculatedColumnFormula>H68</calculatedColumnFormula>
    </tableColumn>
    <tableColumn id="4" name="Total" dataDxfId="168" dataCellStyle="Comma">
      <calculatedColumnFormula>SUM(B99:C99)</calculatedColumnFormula>
    </tableColumn>
    <tableColumn id="5" name="% Sacramento" dataDxfId="167" dataCellStyle="Percent">
      <calculatedColumnFormula>Table416[[#This Row],[Sacramento]]/Table416[[#This Row],[Total]]</calculatedColumnFormula>
    </tableColumn>
    <tableColumn id="6" name="% San Joaquin" dataDxfId="166" dataCellStyle="Percent">
      <calculatedColumnFormula>Table416[[#This Row],[San Joaquin]]/Table416[[#This Row],[Total]]</calculatedColumnFormula>
    </tableColumn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id="19" name="Table820" displayName="Table820" ref="A19:K31" totalsRowShown="0" headerRowDxfId="165">
  <tableColumns count="11">
    <tableColumn id="1" name="DATE" dataDxfId="164"/>
    <tableColumn id="2" name="BND" dataDxfId="163" dataCellStyle="Comma"/>
    <tableColumn id="3" name="ORO" dataDxfId="162" dataCellStyle="Comma"/>
    <tableColumn id="4" name="YRS" dataDxfId="161" dataCellStyle="Comma"/>
    <tableColumn id="5" name="FOL" dataDxfId="160" dataCellStyle="Comma"/>
    <tableColumn id="6" name="TOTAL" dataDxfId="159" dataCellStyle="20% - Accent1">
      <calculatedColumnFormula>SUM(B20:E20)</calculatedColumnFormula>
    </tableColumn>
    <tableColumn id="7" name="BND_CFS" dataDxfId="158" dataCellStyle="Comma"/>
    <tableColumn id="8" name="ORO_CFS" dataDxfId="157" dataCellStyle="Comma"/>
    <tableColumn id="9" name="YRS_CFS" dataDxfId="156" dataCellStyle="Comma"/>
    <tableColumn id="10" name="FOL_CFS" dataDxfId="155" dataCellStyle="Comma"/>
    <tableColumn id="11" name="TOTAL_CFS" dataDxfId="154" dataCellStyle="20% - Accent1">
      <calculatedColumnFormula>SUM(G20:J20)</calculatedColumnFormula>
    </tableColumn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id="20" name="Table921" displayName="Table921" ref="A35:K47" totalsRowShown="0" headerRowDxfId="153">
  <tableColumns count="11">
    <tableColumn id="1" name="DATE" dataDxfId="152"/>
    <tableColumn id="2" name="BND" dataDxfId="151" dataCellStyle="Comma"/>
    <tableColumn id="3" name="ORO" dataDxfId="150" dataCellStyle="Comma"/>
    <tableColumn id="4" name="YRS" dataDxfId="149" dataCellStyle="Comma"/>
    <tableColumn id="5" name="FOL" dataDxfId="148" dataCellStyle="Comma"/>
    <tableColumn id="6" name="TOTAL" dataDxfId="147" dataCellStyle="20% - Accent1">
      <calculatedColumnFormula>SUM(B36:E36)</calculatedColumnFormula>
    </tableColumn>
    <tableColumn id="7" name="BND_CFS" dataDxfId="146" dataCellStyle="Comma"/>
    <tableColumn id="8" name="ORO_CFS" dataDxfId="145" dataCellStyle="Comma"/>
    <tableColumn id="9" name="YRS_CFS" dataDxfId="144" dataCellStyle="Comma"/>
    <tableColumn id="10" name="FOL_CFS" dataDxfId="143" dataCellStyle="Comma"/>
    <tableColumn id="11" name="TOTAL_CFS" dataDxfId="142" dataCellStyle="20% - Accent1">
      <calculatedColumnFormula>SUM(G36:J36)</calculatedColumnFormula>
    </tableColumn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id="21" name="Table21122" displayName="Table21122" ref="A51:O63" totalsRowShown="0" headerRowDxfId="141" dataDxfId="140" headerRowCellStyle="Comma" dataCellStyle="Comma">
  <tableColumns count="15">
    <tableColumn id="1" name="DATE" dataDxfId="139"/>
    <tableColumn id="2" name="MHB" dataDxfId="138" dataCellStyle="Comma"/>
    <tableColumn id="3" name="PAR" dataDxfId="137" dataCellStyle="Comma"/>
    <tableColumn id="4" name="GDW" dataDxfId="136" dataCellStyle="Comma"/>
    <tableColumn id="5" name="TLG" dataDxfId="135" dataCellStyle="Comma"/>
    <tableColumn id="6" name="MMF" dataDxfId="134" dataCellStyle="Comma"/>
    <tableColumn id="7" name="MIL" dataDxfId="133" dataCellStyle="Comma"/>
    <tableColumn id="8" name="TOTAL" dataDxfId="132" dataCellStyle="Comma">
      <calculatedColumnFormula>SUM(D52:G52)</calculatedColumnFormula>
    </tableColumn>
    <tableColumn id="9" name="MHB_CFS" dataDxfId="131" dataCellStyle="Comma"/>
    <tableColumn id="10" name="PAR_CFS" dataDxfId="130" dataCellStyle="Comma"/>
    <tableColumn id="11" name="GDW_CFS" dataDxfId="129" dataCellStyle="Comma"/>
    <tableColumn id="12" name="TLG_CFS" dataDxfId="128" dataCellStyle="Comma"/>
    <tableColumn id="13" name="MMF_CFS" dataDxfId="127" dataCellStyle="Comma"/>
    <tableColumn id="14" name="MIL_CFS" dataDxfId="126" dataCellStyle="Comma"/>
    <tableColumn id="15" name="TOTAL_CFS" dataDxfId="125" dataCellStyle="Comma">
      <calculatedColumnFormula>SUM(I52:N52)</calculatedColumnFormula>
    </tableColumn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id="6" name="Table8207" displayName="Table8207" ref="A3:K15" totalsRowShown="0" headerRowDxfId="124">
  <tableColumns count="11">
    <tableColumn id="1" name="DATE" dataDxfId="123"/>
    <tableColumn id="2" name="BND" dataDxfId="122" dataCellStyle="Comma"/>
    <tableColumn id="3" name="ORO" dataDxfId="121" dataCellStyle="Comma"/>
    <tableColumn id="4" name="YRS" dataDxfId="120" dataCellStyle="Comma"/>
    <tableColumn id="5" name="FOL" dataDxfId="119" dataCellStyle="Comma"/>
    <tableColumn id="6" name="TOTAL" dataDxfId="118" dataCellStyle="20% - Accent1">
      <calculatedColumnFormula>SUM(B4:E4)</calculatedColumnFormula>
    </tableColumn>
    <tableColumn id="7" name="BND_CFS" dataDxfId="117" dataCellStyle="Comma"/>
    <tableColumn id="8" name="ORO_CFS" dataDxfId="116" dataCellStyle="Comma"/>
    <tableColumn id="9" name="YRS_CFS" dataDxfId="115" dataCellStyle="Comma"/>
    <tableColumn id="10" name="FOL_CFS" dataDxfId="114" dataCellStyle="Comma"/>
    <tableColumn id="11" name="TOTAL_CFS" dataDxfId="113" dataCellStyle="20% - Accent1">
      <calculatedColumnFormula>SUM(G4:J4)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7" name="FNF_8" displayName="FNF_8" ref="A1:H397" totalsRowShown="0" headerRowDxfId="420" dataDxfId="419" tableBorderDxfId="418" dataCellStyle="Comma">
  <tableColumns count="8">
    <tableColumn id="1" name="Date" dataDxfId="417"/>
    <tableColumn id="12" name="TLG_FNF" dataDxfId="416" dataCellStyle="Comma"/>
    <tableColumn id="13" name="MRC_FNF" dataDxfId="415" dataCellStyle="Comma"/>
    <tableColumn id="14" name="NML_FNF" dataDxfId="414" dataCellStyle="Comma"/>
    <tableColumn id="29" name="GDW_FNF" dataDxfId="413" dataCellStyle="Comma"/>
    <tableColumn id="15" name="MIL_FNF" dataDxfId="412" dataCellStyle="Comma"/>
    <tableColumn id="16" name="MKM_FNF" dataDxfId="411" dataCellStyle="Comma"/>
    <tableColumn id="17" name="MHB_FNF" dataDxfId="410" dataCellStyle="Comma"/>
  </tableColumns>
  <tableStyleInfo name="TableStyleLight9" showFirstColumn="0" showLastColumn="0" showRowStripes="1" showColumnStripes="0"/>
</table>
</file>

<file path=xl/tables/table30.xml><?xml version="1.0" encoding="utf-8"?>
<table xmlns="http://schemas.openxmlformats.org/spreadsheetml/2006/main" id="29" name="Table11330" displayName="Table11330" ref="A83:O95" totalsRowShown="0">
  <tableColumns count="15">
    <tableColumn id="1" name="DATE" dataDxfId="112"/>
    <tableColumn id="2" name="MHB - 50%" dataDxfId="111" dataCellStyle="Comma">
      <calculatedColumnFormula>#REF!*SUM(Table11330[[#This Row],[GDW]:[MIL]])</calculatedColumnFormula>
    </tableColumn>
    <tableColumn id="3" name="PAR - 50%" dataDxfId="110" dataCellStyle="Comma">
      <calculatedColumnFormula>#REF!*SUM(Table11330[[#This Row],[GDW]:[MIL]])</calculatedColumnFormula>
    </tableColumn>
    <tableColumn id="4" name="GDW" dataDxfId="109" dataCellStyle="Comma"/>
    <tableColumn id="5" name="TLG" dataDxfId="108" dataCellStyle="Comma"/>
    <tableColumn id="6" name="MMF" dataDxfId="107" dataCellStyle="Comma"/>
    <tableColumn id="7" name="MIL" dataDxfId="106" dataCellStyle="Comma"/>
    <tableColumn id="8" name="TOTAL" dataDxfId="105" dataCellStyle="Comma">
      <calculatedColumnFormula>SUM(B84:G84)</calculatedColumnFormula>
    </tableColumn>
    <tableColumn id="9" name="MHB_CFS" dataDxfId="104" dataCellStyle="Comma"/>
    <tableColumn id="10" name="PAR_CFS" dataDxfId="103" dataCellStyle="Comma"/>
    <tableColumn id="11" name="GDW_CFS" dataDxfId="102" dataCellStyle="Comma"/>
    <tableColumn id="12" name="TLG_CFS" dataDxfId="101" dataCellStyle="Comma"/>
    <tableColumn id="13" name="MMF_CFS" dataDxfId="100" dataCellStyle="Comma"/>
    <tableColumn id="14" name="MIL_CFS" dataDxfId="99" dataCellStyle="Comma"/>
    <tableColumn id="15" name="TOTAL_CFS" dataDxfId="98" dataCellStyle="Comma">
      <calculatedColumnFormula>SUM(Table11330[[#This Row],[MHB_CFS]:[MIL_CFS]])</calculatedColumnFormula>
    </tableColumn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id="30" name="Table21531" displayName="Table21531" ref="A67:O79" totalsRowShown="0" headerRowDxfId="97" dataDxfId="96" headerRowCellStyle="Comma" dataCellStyle="Comma">
  <tableColumns count="15">
    <tableColumn id="1" name="DATE" dataDxfId="95"/>
    <tableColumn id="2" name="MHB - 50%" dataDxfId="94" dataCellStyle="Comma">
      <calculatedColumnFormula>#REF!*SUM(Table21531[[#This Row],[GDW]:[MIL]])</calculatedColumnFormula>
    </tableColumn>
    <tableColumn id="3" name="PAR - 50%" dataDxfId="93" dataCellStyle="Comma">
      <calculatedColumnFormula>#REF!*SUM(Table21531[[#This Row],[GDW]:[MIL]])</calculatedColumnFormula>
    </tableColumn>
    <tableColumn id="4" name="GDW" dataDxfId="92" dataCellStyle="Comma"/>
    <tableColumn id="5" name="TLG" dataDxfId="91" dataCellStyle="Comma"/>
    <tableColumn id="6" name="MMF" dataDxfId="90" dataCellStyle="Comma"/>
    <tableColumn id="7" name="MIL" dataDxfId="89" dataCellStyle="Comma"/>
    <tableColumn id="8" name="TOTAL" dataDxfId="88" dataCellStyle="Comma">
      <calculatedColumnFormula>SUM(D68:G68)</calculatedColumnFormula>
    </tableColumn>
    <tableColumn id="9" name="MHB_CFS" dataDxfId="87" dataCellStyle="Comma"/>
    <tableColumn id="10" name="PAR_CFS" dataDxfId="86" dataCellStyle="Comma"/>
    <tableColumn id="11" name="GDW_CFS" dataDxfId="85" dataCellStyle="Comma"/>
    <tableColumn id="12" name="TLG_CFS" dataDxfId="84" dataCellStyle="Comma"/>
    <tableColumn id="13" name="MMF_CFS" dataDxfId="83" dataCellStyle="Comma"/>
    <tableColumn id="14" name="MIL_CFS" dataDxfId="82" dataCellStyle="Comma"/>
    <tableColumn id="15" name="TOTAL_CFS" dataDxfId="81" dataCellStyle="Comma">
      <calculatedColumnFormula>SUM(Table21531[[#This Row],[MHB_CFS]:[MIL_CFS]])</calculatedColumnFormula>
    </tableColumn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id="31" name="Table41632" displayName="Table41632" ref="A113:F125" totalsRowShown="0" dataDxfId="80" dataCellStyle="Comma">
  <tableColumns count="6">
    <tableColumn id="1" name="DATE" dataDxfId="79"/>
    <tableColumn id="2" name="Sacramento" dataDxfId="78" dataCellStyle="Comma">
      <calculatedColumnFormula>K20</calculatedColumnFormula>
    </tableColumn>
    <tableColumn id="3" name="San Joaquin" dataDxfId="77" dataCellStyle="Comma">
      <calculatedColumnFormula>O68</calculatedColumnFormula>
    </tableColumn>
    <tableColumn id="4" name="Total" dataDxfId="76" dataCellStyle="Comma">
      <calculatedColumnFormula>SUM(B114:C114)</calculatedColumnFormula>
    </tableColumn>
    <tableColumn id="5" name="% Sacramento" dataDxfId="75" dataCellStyle="Percent">
      <calculatedColumnFormula>Table41632[[#This Row],[Sacramento]]/Table41632[[#This Row],[Total]]</calculatedColumnFormula>
    </tableColumn>
    <tableColumn id="6" name="% San Joaquin" dataDxfId="74" dataCellStyle="Percent">
      <calculatedColumnFormula>Table41632[[#This Row],[San Joaquin]]/Table41632[[#This Row],[Total]]</calculatedColumnFormula>
    </tableColumn>
  </tableColumns>
  <tableStyleInfo name="TableStyleLight9" showFirstColumn="0" showLastColumn="0" showRowStripes="1" showColumnStripes="0"/>
</table>
</file>

<file path=xl/tables/table33.xml><?xml version="1.0" encoding="utf-8"?>
<table xmlns="http://schemas.openxmlformats.org/spreadsheetml/2006/main" id="36" name="Table82037" displayName="Table82037" ref="A19:K31" totalsRowShown="0" headerRowDxfId="73">
  <tableColumns count="11">
    <tableColumn id="1" name="DATE" dataDxfId="72"/>
    <tableColumn id="2" name="BND" dataDxfId="71" dataCellStyle="Comma"/>
    <tableColumn id="3" name="ORO" dataDxfId="70" dataCellStyle="Comma"/>
    <tableColumn id="4" name="YRS" dataDxfId="69" dataCellStyle="Comma"/>
    <tableColumn id="5" name="FOL" dataDxfId="68" dataCellStyle="Comma"/>
    <tableColumn id="6" name="TOTAL" dataDxfId="67" dataCellStyle="20% - Accent1">
      <calculatedColumnFormula>SUM(B20:E20)</calculatedColumnFormula>
    </tableColumn>
    <tableColumn id="7" name="BND_CFS" dataDxfId="66" dataCellStyle="Comma"/>
    <tableColumn id="8" name="ORO_CFS" dataDxfId="65" dataCellStyle="Comma"/>
    <tableColumn id="9" name="YRS_CFS" dataDxfId="64" dataCellStyle="Comma"/>
    <tableColumn id="10" name="FOL_CFS" dataDxfId="63" dataCellStyle="Comma"/>
    <tableColumn id="11" name="TOTAL_CFS" dataDxfId="62" dataCellStyle="20% - Accent1">
      <calculatedColumnFormula>SUM(G20:J20)</calculatedColumnFormula>
    </tableColumn>
  </tableColumns>
  <tableStyleInfo name="TableStyleLight9" showFirstColumn="0" showLastColumn="0" showRowStripes="1" showColumnStripes="0"/>
</table>
</file>

<file path=xl/tables/table34.xml><?xml version="1.0" encoding="utf-8"?>
<table xmlns="http://schemas.openxmlformats.org/spreadsheetml/2006/main" id="37" name="Table92138" displayName="Table92138" ref="A35:K47" totalsRowShown="0" headerRowDxfId="61">
  <tableColumns count="11">
    <tableColumn id="1" name="DATE" dataDxfId="60"/>
    <tableColumn id="2" name="BND" dataDxfId="59" dataCellStyle="Comma"/>
    <tableColumn id="3" name="ORO" dataDxfId="58" dataCellStyle="Comma"/>
    <tableColumn id="4" name="YRS" dataDxfId="57" dataCellStyle="Comma"/>
    <tableColumn id="5" name="FOL" dataDxfId="56" dataCellStyle="Comma"/>
    <tableColumn id="6" name="TOTAL" dataDxfId="55" dataCellStyle="20% - Accent1">
      <calculatedColumnFormula>SUM(B36:E36)</calculatedColumnFormula>
    </tableColumn>
    <tableColumn id="7" name="BND_CFS" dataDxfId="54" dataCellStyle="Comma"/>
    <tableColumn id="8" name="ORO_CFS" dataDxfId="53" dataCellStyle="Comma"/>
    <tableColumn id="9" name="YRS_CFS" dataDxfId="52" dataCellStyle="Comma"/>
    <tableColumn id="10" name="FOL_CFS" dataDxfId="51" dataCellStyle="Comma"/>
    <tableColumn id="11" name="TOTAL_CFS" dataDxfId="50" dataCellStyle="20% - Accent1">
      <calculatedColumnFormula>SUM(G36:J36)</calculatedColumnFormula>
    </tableColumn>
  </tableColumns>
  <tableStyleInfo name="TableStyleLight9" showFirstColumn="0" showLastColumn="0" showRowStripes="1" showColumnStripes="0"/>
</table>
</file>

<file path=xl/tables/table35.xml><?xml version="1.0" encoding="utf-8"?>
<table xmlns="http://schemas.openxmlformats.org/spreadsheetml/2006/main" id="38" name="Table2112239" displayName="Table2112239" ref="A51:O63" totalsRowShown="0" headerRowDxfId="49" dataDxfId="48" headerRowCellStyle="Comma" dataCellStyle="Comma">
  <tableColumns count="15">
    <tableColumn id="1" name="DATE" dataDxfId="47"/>
    <tableColumn id="2" name="MHB" dataDxfId="46" dataCellStyle="Comma"/>
    <tableColumn id="3" name="PAR" dataDxfId="45" dataCellStyle="Comma"/>
    <tableColumn id="4" name="GDW" dataDxfId="44" dataCellStyle="Comma"/>
    <tableColumn id="5" name="TLG" dataDxfId="43" dataCellStyle="Comma"/>
    <tableColumn id="6" name="MMF" dataDxfId="42" dataCellStyle="Comma"/>
    <tableColumn id="7" name="MIL" dataDxfId="41" dataCellStyle="Comma"/>
    <tableColumn id="8" name="TOTAL" dataDxfId="40" dataCellStyle="Comma">
      <calculatedColumnFormula>SUM(D52:G52)</calculatedColumnFormula>
    </tableColumn>
    <tableColumn id="9" name="MHB_CFS" dataDxfId="39" dataCellStyle="Comma"/>
    <tableColumn id="10" name="PAR_CFS" dataDxfId="38" dataCellStyle="Comma"/>
    <tableColumn id="11" name="GDW_CFS" dataDxfId="37" dataCellStyle="Comma"/>
    <tableColumn id="12" name="TLG_CFS" dataDxfId="36" dataCellStyle="Comma"/>
    <tableColumn id="13" name="MMF_CFS" dataDxfId="35" dataCellStyle="Comma"/>
    <tableColumn id="14" name="MIL_CFS" dataDxfId="34" dataCellStyle="Comma"/>
    <tableColumn id="15" name="TOTAL_CFS" dataDxfId="33" dataCellStyle="Comma">
      <calculatedColumnFormula>SUM(I52:N52)</calculatedColumnFormula>
    </tableColumn>
  </tableColumns>
  <tableStyleInfo name="TableStyleLight9" showFirstColumn="0" showLastColumn="0" showRowStripes="1" showColumnStripes="0"/>
</table>
</file>

<file path=xl/tables/table36.xml><?xml version="1.0" encoding="utf-8"?>
<table xmlns="http://schemas.openxmlformats.org/spreadsheetml/2006/main" id="39" name="Table820740" displayName="Table820740" ref="A3:K15" totalsRowShown="0" headerRowDxfId="32">
  <tableColumns count="11">
    <tableColumn id="1" name="DATE" dataDxfId="31"/>
    <tableColumn id="2" name="BND" dataDxfId="30" dataCellStyle="Comma"/>
    <tableColumn id="3" name="ORO" dataDxfId="29" dataCellStyle="Comma"/>
    <tableColumn id="4" name="YRS" dataDxfId="28" dataCellStyle="Comma"/>
    <tableColumn id="5" name="FOL" dataDxfId="27" dataCellStyle="Comma"/>
    <tableColumn id="6" name="TOTAL" dataDxfId="26" dataCellStyle="20% - Accent1">
      <calculatedColumnFormula>SUM(B4:E4)</calculatedColumnFormula>
    </tableColumn>
    <tableColumn id="7" name="BND_CFS" dataDxfId="25" dataCellStyle="Comma"/>
    <tableColumn id="8" name="ORO_CFS" dataDxfId="24" dataCellStyle="Comma"/>
    <tableColumn id="9" name="YRS_CFS" dataDxfId="23" dataCellStyle="Comma"/>
    <tableColumn id="10" name="FOL_CFS" dataDxfId="22" dataCellStyle="Comma"/>
    <tableColumn id="11" name="TOTAL_CFS" dataDxfId="21" dataCellStyle="20% - Accent1">
      <calculatedColumnFormula>SUM(G4:J4)</calculatedColumnFormula>
    </tableColumn>
  </tableColumns>
  <tableStyleInfo name="TableStyleLight9" showFirstColumn="0" showLastColumn="0" showRowStripes="1" showColumnStripes="0"/>
</table>
</file>

<file path=xl/tables/table37.xml><?xml version="1.0" encoding="utf-8"?>
<table xmlns="http://schemas.openxmlformats.org/spreadsheetml/2006/main" id="16" name="Table4163217" displayName="Table4163217" ref="A98:F110" totalsRowShown="0" dataDxfId="20" dataCellStyle="Comma">
  <tableColumns count="6">
    <tableColumn id="1" name="DATE" dataDxfId="19"/>
    <tableColumn id="2" name="Sacramento" dataDxfId="18" dataCellStyle="Comma">
      <calculatedColumnFormula>K4</calculatedColumnFormula>
    </tableColumn>
    <tableColumn id="3" name="San Joaquin" dataDxfId="17" dataCellStyle="Comma">
      <calculatedColumnFormula>O52</calculatedColumnFormula>
    </tableColumn>
    <tableColumn id="4" name="Total" dataDxfId="16" dataCellStyle="Comma">
      <calculatedColumnFormula>SUM(B99:C99)</calculatedColumnFormula>
    </tableColumn>
    <tableColumn id="5" name="% Sacramento" dataDxfId="15" dataCellStyle="Percent">
      <calculatedColumnFormula>Table4163217[[#This Row],[Sacramento]]/Table4163217[[#This Row],[Total]]</calculatedColumnFormula>
    </tableColumn>
    <tableColumn id="6" name="% San Joaquin" dataDxfId="14" dataCellStyle="Percent">
      <calculatedColumnFormula>Table4163217[[#This Row],[San Joaquin]]/Table4163217[[#This Row],[Total]]</calculatedColumnFormula>
    </tableColumn>
  </tableColumns>
  <tableStyleInfo name="TableStyleLight9" showFirstColumn="0" showLastColumn="0" showRowStripes="1" showColumnStripes="0"/>
</table>
</file>

<file path=xl/tables/table38.xml><?xml version="1.0" encoding="utf-8"?>
<table xmlns="http://schemas.openxmlformats.org/spreadsheetml/2006/main" id="18" name="Table4163219" displayName="Table4163219" ref="A128:F140" totalsRowShown="0" dataDxfId="13" dataCellStyle="Comma">
  <tableColumns count="6">
    <tableColumn id="1" name="DATE" dataDxfId="12"/>
    <tableColumn id="2" name="Sacramento" dataDxfId="11" dataCellStyle="Comma">
      <calculatedColumnFormula>K36</calculatedColumnFormula>
    </tableColumn>
    <tableColumn id="3" name="San Joaquin" dataDxfId="10" dataCellStyle="Comma">
      <calculatedColumnFormula>O84</calculatedColumnFormula>
    </tableColumn>
    <tableColumn id="4" name="Total" dataDxfId="9" dataCellStyle="Comma">
      <calculatedColumnFormula>SUM(B129:C129)</calculatedColumnFormula>
    </tableColumn>
    <tableColumn id="5" name="% Sacramento" dataDxfId="8" dataCellStyle="Percent">
      <calculatedColumnFormula>Table4163219[[#This Row],[Sacramento]]/Table4163219[[#This Row],[Total]]</calculatedColumnFormula>
    </tableColumn>
    <tableColumn id="6" name="% San Joaquin" dataDxfId="7" dataCellStyle="Percent">
      <calculatedColumnFormula>Table4163219[[#This Row],[San Joaquin]]/Table4163219[[#This Row],[Total]]</calculatedColumnFormula>
    </tableColumn>
  </tableColumns>
  <tableStyleInfo name="TableStyleLight9" showFirstColumn="0" showLastColumn="0" showRowStripes="1" showColumnStripes="0"/>
</table>
</file>

<file path=xl/tables/table39.xml><?xml version="1.0" encoding="utf-8"?>
<table xmlns="http://schemas.openxmlformats.org/spreadsheetml/2006/main" id="3" name="Table416324" displayName="Table416324" ref="N113:S125" totalsRowShown="0" dataDxfId="6" dataCellStyle="Comma">
  <tableColumns count="6">
    <tableColumn id="1" name="DATE" dataDxfId="5"/>
    <tableColumn id="2" name="BND + ORO" dataDxfId="4" dataCellStyle="Comma"/>
    <tableColumn id="3" name="San Joaquin" dataDxfId="3" dataCellStyle="Comma"/>
    <tableColumn id="4" name="Total" dataDxfId="2" dataCellStyle="Comma">
      <calculatedColumnFormula>SUM(O114:P114)</calculatedColumnFormula>
    </tableColumn>
    <tableColumn id="5" name="% Sacramento" dataDxfId="1" dataCellStyle="Percent">
      <calculatedColumnFormula>Table416324[[#This Row],[BND + ORO]]/Table416324[[#This Row],[Total]]</calculatedColumnFormula>
    </tableColumn>
    <tableColumn id="6" name="% San Joaquin" dataDxfId="0" dataCellStyle="Percent">
      <calculatedColumnFormula>Table416324[[#This Row],[San Joaquin]]/Table416324[[#This Row],[Total]]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22" name="Table1323" displayName="Table1323" ref="J1:P397" totalsRowShown="0" headerRowDxfId="409" headerRowCellStyle="60% - Accent2">
  <tableColumns count="7">
    <tableColumn id="1" name="Date" dataDxfId="408"/>
    <tableColumn id="3" name="SJ  4-RIVER_x000a_FNF" dataDxfId="407" dataCellStyle="Comma">
      <calculatedColumnFormula>IF(COUNTA(FNF_8[[#This Row],[TLG_FNF]],FNF_8[[#This Row],[MRC_FNF]],FNF_8[[#This Row],[GDW_FNF]],FNF_8[[#This Row],[MIL_FNF]])&lt;4,NA(),SUM(FNF_8[[#This Row],[TLG_FNF]],FNF_8[[#This Row],[MRC_FNF]],FNF_8[[#This Row],[GDW_FNF]],FNF_8[[#This Row],[MIL_FNF]]))</calculatedColumnFormula>
    </tableColumn>
    <tableColumn id="4" name="SJ 6-RIVER_x000a_FNF" dataDxfId="406" dataCellStyle="Comma">
      <calculatedColumnFormula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calculatedColumnFormula>
    </tableColumn>
    <tableColumn id="6" name="SJ6 + SAC4" dataDxfId="405" dataCellStyle="Comma">
      <calculatedColumnFormula>Table1323[[#This Row],[SJ 6-RIVER
FNF]]+Table13[[#This Row],[SAC 4-RIVER
FNF]]</calculatedColumnFormula>
    </tableColumn>
    <tableColumn id="7" name="GDW+ MHB+ MKM+ TLG" dataDxfId="404" dataCellStyle="Comma">
      <calculatedColumnFormula>IF(COUNTA(FNF_8[[#This Row],[GDW_FNF]],FNF_8[[#This Row],[MHB_FNF]],FNF_8[[#This Row],[MKM_FNF]],FNF_8[[#This Row],[TLG_FNF]])&lt;4,NA(),FNF_8[[#This Row],[GDW_FNF]]+FNF_8[[#This Row],[MHB_FNF]]+FNF_8[[#This Row],[MKM_FNF]]+FNF_8[[#This Row],[TLG_FNF]])</calculatedColumnFormula>
    </tableColumn>
    <tableColumn id="2" name="NORTH SJ FNF" dataDxfId="403" dataCellStyle="Comma">
      <calculatedColumnFormula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calculatedColumnFormula>
    </tableColumn>
    <tableColumn id="5" name="NORTH SJ + SAC" dataDxfId="402" dataCellStyle="Comma">
      <calculatedColumnFormula>Table1323[[#This Row],[NORTH SJ FNF]]+Table13[[#This Row],[SAC 4-RIVER
FNF]]</calculatedColumnFormula>
    </tableColumn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id="25" name="Table25" displayName="Table25" ref="R1:V8" totalsRowShown="0">
  <tableColumns count="5">
    <tableColumn id="1" name="ID"/>
    <tableColumn id="2" name="Name"/>
    <tableColumn id="3" name="4-River" dataDxfId="401"/>
    <tableColumn id="4" name="6-River" dataDxfId="400"/>
    <tableColumn id="5" name="NORTH SJ" dataDxfId="399"/>
  </tableColumns>
  <tableStyleInfo name="TableStyleLight12" showFirstColumn="0" showLastColumn="0" showRowStripes="1" showColumnStripes="0"/>
</table>
</file>

<file path=xl/tables/table6.xml><?xml version="1.0" encoding="utf-8"?>
<table xmlns="http://schemas.openxmlformats.org/spreadsheetml/2006/main" id="5" name="FNF_6" displayName="FNF_6" ref="A1:F366" totalsRowShown="0" headerRowDxfId="398" dataDxfId="397" tableBorderDxfId="396" headerRowCellStyle="Accent3" dataCellStyle="Comma">
  <tableColumns count="6">
    <tableColumn id="1" name="Date" dataDxfId="395"/>
    <tableColumn id="2" name="BND_OF" dataDxfId="394" dataCellStyle="Comma"/>
    <tableColumn id="3" name="ORO_OF" dataDxfId="393" dataCellStyle="Comma"/>
    <tableColumn id="4" name="YRS_OF" dataDxfId="392" dataCellStyle="Comma"/>
    <tableColumn id="5" name="FOL_OF" dataDxfId="391" dataCellStyle="Comma"/>
    <tableColumn id="6" name="FPT_FLOW" dataDxfId="390" dataCellStyle="Comma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32" name="Table1333" displayName="Table1333" ref="H1:I366" totalsRowShown="0" headerRowDxfId="389" headerRowCellStyle="60% - Accent2">
  <tableColumns count="2">
    <tableColumn id="1" name="Date" dataDxfId="388"/>
    <tableColumn id="2" name="SAC 4-RIVER_x000a_OF" dataDxfId="387" dataCellStyle="Comma">
      <calculatedColumnFormula>IF(COUNTA(FNF_6[[#This Row],[BND_OF]],FNF_6[[#This Row],[ORO_OF]],FNF_6[[#This Row],[YRS_OF]],FNF_6[[#This Row],[FOL_OF]])&lt;4,NA(),SUM(FNF_6[[#This Row],[BND_OF]],FNF_6[[#This Row],[ORO_OF]],FNF_6[[#This Row],[YRS_OF]],FNF_6[[#This Row],[FOL_OF]]))</calculatedColumnFormula>
    </tableColumn>
  </tableColumns>
  <tableStyleInfo name="TableStyleLight10" showFirstColumn="0" showLastColumn="0" showRowStripes="1" showColumnStripes="0"/>
</table>
</file>

<file path=xl/tables/table8.xml><?xml version="1.0" encoding="utf-8"?>
<table xmlns="http://schemas.openxmlformats.org/spreadsheetml/2006/main" id="33" name="FNF_834" displayName="FNF_834" ref="A1:H366" totalsRowShown="0" headerRowDxfId="386" dataDxfId="385" tableBorderDxfId="384" headerRowCellStyle="Accent3" dataCellStyle="Comma">
  <tableColumns count="8">
    <tableColumn id="1" name="Date" dataDxfId="383"/>
    <tableColumn id="12" name="NML_OF" dataDxfId="382" dataCellStyle="Comma"/>
    <tableColumn id="13" name="DNP_OF" dataDxfId="381" dataCellStyle="Comma"/>
    <tableColumn id="14" name="MIL_OF" dataDxfId="380" dataCellStyle="Comma"/>
    <tableColumn id="29" name="EXC_OF" dataDxfId="379" dataCellStyle="Comma"/>
    <tableColumn id="15" name="CMN_OF" dataDxfId="378" dataCellStyle="Comma"/>
    <tableColumn id="16" name="MHB_FLOW" dataDxfId="377" dataCellStyle="Comma"/>
    <tableColumn id="17" name="VNS_FLOW" dataDxfId="376" dataCellStyle="Comma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34" name="Table132335" displayName="Table132335" ref="J1:L366" totalsRowShown="0" headerRowDxfId="375" headerRowCellStyle="60% - Accent2">
  <tableColumns count="3">
    <tableColumn id="1" name="Date" dataDxfId="374"/>
    <tableColumn id="3" name="SJ  4-RIVER_x000a_OF" dataDxfId="373" dataCellStyle="Comma">
      <calculatedColumnFormula>IF(COUNTA(FNF_834[[#This Row],[NML_OF]],FNF_834[[#This Row],[DNP_OF]],FNF_834[[#This Row],[EXC_OF]],FNF_834[[#This Row],[CMN_OF]])&lt;4,NA(),SUM(FNF_834[[#This Row],[NML_OF]],FNF_834[[#This Row],[DNP_OF]],FNF_834[[#This Row],[EXC_OF]],FNF_834[[#This Row],[CMN_OF]]))</calculatedColumnFormula>
    </tableColumn>
    <tableColumn id="4" name="Column1" dataDxfId="372" dataCellStyle="Comma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4.xml"/><Relationship Id="rId4" Type="http://schemas.openxmlformats.org/officeDocument/2006/relationships/table" Target="../tables/table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7" Type="http://schemas.openxmlformats.org/officeDocument/2006/relationships/table" Target="../tables/table16.xml"/><Relationship Id="rId2" Type="http://schemas.openxmlformats.org/officeDocument/2006/relationships/table" Target="../tables/table11.xml"/><Relationship Id="rId1" Type="http://schemas.openxmlformats.org/officeDocument/2006/relationships/table" Target="../tables/table10.xml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7" Type="http://schemas.openxmlformats.org/officeDocument/2006/relationships/table" Target="../tables/table22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21.xml"/><Relationship Id="rId5" Type="http://schemas.openxmlformats.org/officeDocument/2006/relationships/table" Target="../tables/table20.xml"/><Relationship Id="rId4" Type="http://schemas.openxmlformats.org/officeDocument/2006/relationships/table" Target="../tables/table1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7" Type="http://schemas.openxmlformats.org/officeDocument/2006/relationships/table" Target="../tables/table29.xml"/><Relationship Id="rId2" Type="http://schemas.openxmlformats.org/officeDocument/2006/relationships/table" Target="../tables/table24.xml"/><Relationship Id="rId1" Type="http://schemas.openxmlformats.org/officeDocument/2006/relationships/table" Target="../tables/table23.xml"/><Relationship Id="rId6" Type="http://schemas.openxmlformats.org/officeDocument/2006/relationships/table" Target="../tables/table28.xml"/><Relationship Id="rId5" Type="http://schemas.openxmlformats.org/officeDocument/2006/relationships/table" Target="../tables/table27.xml"/><Relationship Id="rId4" Type="http://schemas.openxmlformats.org/officeDocument/2006/relationships/table" Target="../tables/table26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6.xml"/><Relationship Id="rId3" Type="http://schemas.openxmlformats.org/officeDocument/2006/relationships/table" Target="../tables/table31.xml"/><Relationship Id="rId7" Type="http://schemas.openxmlformats.org/officeDocument/2006/relationships/table" Target="../tables/table35.xml"/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34.xml"/><Relationship Id="rId11" Type="http://schemas.openxmlformats.org/officeDocument/2006/relationships/table" Target="../tables/table39.xml"/><Relationship Id="rId5" Type="http://schemas.openxmlformats.org/officeDocument/2006/relationships/table" Target="../tables/table33.xml"/><Relationship Id="rId10" Type="http://schemas.openxmlformats.org/officeDocument/2006/relationships/table" Target="../tables/table38.xml"/><Relationship Id="rId4" Type="http://schemas.openxmlformats.org/officeDocument/2006/relationships/table" Target="../tables/table32.xml"/><Relationship Id="rId9" Type="http://schemas.openxmlformats.org/officeDocument/2006/relationships/table" Target="../tables/table3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I397"/>
  <sheetViews>
    <sheetView tabSelected="1" zoomScaleNormal="100" workbookViewId="0">
      <pane ySplit="1" topLeftCell="A337" activePane="bottomLeft" state="frozen"/>
      <selection activeCell="S233" sqref="S233"/>
      <selection pane="bottomLeft" activeCell="N349" sqref="N349"/>
    </sheetView>
  </sheetViews>
  <sheetFormatPr defaultColWidth="11.42578125" defaultRowHeight="15" x14ac:dyDescent="0.25"/>
  <cols>
    <col min="1" max="1" width="8.7109375" style="3" bestFit="1" customWidth="1"/>
    <col min="2" max="2" width="9.28515625" bestFit="1" customWidth="1"/>
    <col min="3" max="3" width="9.42578125" bestFit="1" customWidth="1"/>
    <col min="4" max="4" width="9" bestFit="1" customWidth="1"/>
    <col min="5" max="6" width="8.7109375" bestFit="1" customWidth="1"/>
    <col min="7" max="7" width="10.7109375" bestFit="1" customWidth="1"/>
    <col min="8" max="8" width="9.5703125" bestFit="1" customWidth="1"/>
    <col min="9" max="9" width="10.140625" bestFit="1" customWidth="1"/>
    <col min="10" max="10" width="8.7109375" bestFit="1" customWidth="1"/>
    <col min="11" max="11" width="10.28515625" bestFit="1" customWidth="1"/>
    <col min="12" max="12" width="9.7109375" bestFit="1" customWidth="1"/>
    <col min="13" max="13" width="8" bestFit="1" customWidth="1"/>
    <col min="14" max="14" width="10.7109375" bestFit="1" customWidth="1"/>
    <col min="15" max="15" width="11.5703125" bestFit="1" customWidth="1"/>
    <col min="16" max="18" width="11.5703125" customWidth="1"/>
    <col min="19" max="19" width="8.7109375" bestFit="1" customWidth="1"/>
    <col min="20" max="20" width="10.28515625" bestFit="1" customWidth="1"/>
    <col min="21" max="21" width="9.7109375" bestFit="1" customWidth="1"/>
    <col min="22" max="22" width="8" bestFit="1" customWidth="1"/>
    <col min="23" max="23" width="8.5703125" bestFit="1" customWidth="1"/>
    <col min="24" max="24" width="8.28515625" bestFit="1" customWidth="1"/>
    <col min="25" max="26" width="7.7109375" bestFit="1" customWidth="1"/>
    <col min="27" max="27" width="8.85546875" bestFit="1" customWidth="1"/>
    <col min="28" max="28" width="8.7109375" bestFit="1" customWidth="1"/>
    <col min="29" max="29" width="5.42578125" bestFit="1" customWidth="1"/>
    <col min="30" max="30" width="7" bestFit="1" customWidth="1"/>
    <col min="31" max="31" width="8.28515625" bestFit="1" customWidth="1"/>
  </cols>
  <sheetData>
    <row r="1" spans="1:9" s="26" customFormat="1" ht="45" x14ac:dyDescent="0.25">
      <c r="A1" s="25" t="s">
        <v>6</v>
      </c>
      <c r="B1" s="24" t="s">
        <v>43</v>
      </c>
      <c r="C1" s="24" t="s">
        <v>44</v>
      </c>
      <c r="D1" s="24" t="s">
        <v>45</v>
      </c>
      <c r="E1" s="24" t="s">
        <v>46</v>
      </c>
      <c r="G1" s="27" t="s">
        <v>6</v>
      </c>
      <c r="H1" s="27" t="s">
        <v>55</v>
      </c>
      <c r="I1" s="27" t="s">
        <v>157</v>
      </c>
    </row>
    <row r="2" spans="1:9" x14ac:dyDescent="0.25">
      <c r="A2" s="2">
        <v>41913</v>
      </c>
      <c r="B2" s="1">
        <v>2344</v>
      </c>
      <c r="C2" s="1">
        <v>992</v>
      </c>
      <c r="D2" s="1">
        <v>58</v>
      </c>
      <c r="E2" s="1">
        <v>65</v>
      </c>
      <c r="G2" s="11">
        <v>41913</v>
      </c>
      <c r="H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3459</v>
      </c>
      <c r="I2" s="10">
        <f>IF(COUNTA(FNF[[#This Row],[BND_FNF]],FNF[[#This Row],[ORO_FNF]])&lt;2,NA(),SUM(FNF[[#This Row],[BND_FNF]],FNF[[#This Row],[ORO_FNF]]))</f>
        <v>3336</v>
      </c>
    </row>
    <row r="3" spans="1:9" x14ac:dyDescent="0.25">
      <c r="A3" s="2">
        <v>41914</v>
      </c>
      <c r="B3" s="1">
        <v>3262</v>
      </c>
      <c r="C3" s="1">
        <v>491</v>
      </c>
      <c r="D3" s="1">
        <v>97</v>
      </c>
      <c r="E3" s="1">
        <v>65</v>
      </c>
      <c r="G3" s="11">
        <v>41914</v>
      </c>
      <c r="H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3915</v>
      </c>
      <c r="I3" s="10">
        <f>IF(COUNTA(FNF[[#This Row],[BND_FNF]],FNF[[#This Row],[ORO_FNF]])&lt;2,NA(),SUM(FNF[[#This Row],[BND_FNF]],FNF[[#This Row],[ORO_FNF]]))</f>
        <v>3753</v>
      </c>
    </row>
    <row r="4" spans="1:9" x14ac:dyDescent="0.25">
      <c r="A4" s="2">
        <v>41915</v>
      </c>
      <c r="B4" s="1">
        <v>4009</v>
      </c>
      <c r="C4" s="1">
        <v>321</v>
      </c>
      <c r="D4" s="1">
        <v>290</v>
      </c>
      <c r="E4" s="1">
        <v>65</v>
      </c>
      <c r="G4" s="11">
        <v>41915</v>
      </c>
      <c r="H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4685</v>
      </c>
      <c r="I4" s="10">
        <f>IF(COUNTA(FNF[[#This Row],[BND_FNF]],FNF[[#This Row],[ORO_FNF]])&lt;2,NA(),SUM(FNF[[#This Row],[BND_FNF]],FNF[[#This Row],[ORO_FNF]]))</f>
        <v>4330</v>
      </c>
    </row>
    <row r="5" spans="1:9" x14ac:dyDescent="0.25">
      <c r="A5" s="2">
        <v>41916</v>
      </c>
      <c r="B5" s="1">
        <v>4428</v>
      </c>
      <c r="C5" s="1">
        <v>404</v>
      </c>
      <c r="D5" s="1">
        <v>6</v>
      </c>
      <c r="E5" s="1">
        <v>65</v>
      </c>
      <c r="G5" s="11">
        <v>41916</v>
      </c>
      <c r="H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4903</v>
      </c>
      <c r="I5" s="10">
        <f>IF(COUNTA(FNF[[#This Row],[BND_FNF]],FNF[[#This Row],[ORO_FNF]])&lt;2,NA(),SUM(FNF[[#This Row],[BND_FNF]],FNF[[#This Row],[ORO_FNF]]))</f>
        <v>4832</v>
      </c>
    </row>
    <row r="6" spans="1:9" x14ac:dyDescent="0.25">
      <c r="A6" s="2">
        <v>41917</v>
      </c>
      <c r="B6" s="1">
        <v>4227</v>
      </c>
      <c r="C6" s="1">
        <v>471</v>
      </c>
      <c r="D6" s="1">
        <v>285</v>
      </c>
      <c r="E6" s="1">
        <v>52</v>
      </c>
      <c r="G6" s="11">
        <v>41917</v>
      </c>
      <c r="H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5035</v>
      </c>
      <c r="I6" s="10">
        <f>IF(COUNTA(FNF[[#This Row],[BND_FNF]],FNF[[#This Row],[ORO_FNF]])&lt;2,NA(),SUM(FNF[[#This Row],[BND_FNF]],FNF[[#This Row],[ORO_FNF]]))</f>
        <v>4698</v>
      </c>
    </row>
    <row r="7" spans="1:9" x14ac:dyDescent="0.25">
      <c r="A7" s="2">
        <v>41918</v>
      </c>
      <c r="B7" s="1">
        <v>4428</v>
      </c>
      <c r="C7" s="1">
        <v>471</v>
      </c>
      <c r="D7" s="1">
        <v>260</v>
      </c>
      <c r="E7" s="1">
        <v>52</v>
      </c>
      <c r="G7" s="11">
        <v>41918</v>
      </c>
      <c r="H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5211</v>
      </c>
      <c r="I7" s="10">
        <f>IF(COUNTA(FNF[[#This Row],[BND_FNF]],FNF[[#This Row],[ORO_FNF]])&lt;2,NA(),SUM(FNF[[#This Row],[BND_FNF]],FNF[[#This Row],[ORO_FNF]]))</f>
        <v>4899</v>
      </c>
    </row>
    <row r="8" spans="1:9" x14ac:dyDescent="0.25">
      <c r="A8" s="2">
        <v>41919</v>
      </c>
      <c r="B8" s="1">
        <v>4225</v>
      </c>
      <c r="C8" s="1">
        <v>538</v>
      </c>
      <c r="D8" s="1">
        <v>351</v>
      </c>
      <c r="E8" s="1">
        <v>52</v>
      </c>
      <c r="G8" s="11">
        <v>41919</v>
      </c>
      <c r="H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5166</v>
      </c>
      <c r="I8" s="10">
        <f>IF(COUNTA(FNF[[#This Row],[BND_FNF]],FNF[[#This Row],[ORO_FNF]])&lt;2,NA(),SUM(FNF[[#This Row],[BND_FNF]],FNF[[#This Row],[ORO_FNF]]))</f>
        <v>4763</v>
      </c>
    </row>
    <row r="9" spans="1:9" x14ac:dyDescent="0.25">
      <c r="A9" s="2">
        <v>41920</v>
      </c>
      <c r="B9" s="1">
        <v>4315</v>
      </c>
      <c r="C9" s="1">
        <v>538</v>
      </c>
      <c r="D9" s="1">
        <v>68</v>
      </c>
      <c r="E9" s="1">
        <v>52</v>
      </c>
      <c r="G9" s="11">
        <v>41920</v>
      </c>
      <c r="H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4973</v>
      </c>
      <c r="I9" s="10">
        <f>IF(COUNTA(FNF[[#This Row],[BND_FNF]],FNF[[#This Row],[ORO_FNF]])&lt;2,NA(),SUM(FNF[[#This Row],[BND_FNF]],FNF[[#This Row],[ORO_FNF]]))</f>
        <v>4853</v>
      </c>
    </row>
    <row r="10" spans="1:9" x14ac:dyDescent="0.25">
      <c r="A10" s="2">
        <v>41921</v>
      </c>
      <c r="B10" s="1">
        <v>3779</v>
      </c>
      <c r="C10" s="1">
        <v>538</v>
      </c>
      <c r="D10" s="1">
        <v>364</v>
      </c>
      <c r="E10" s="1">
        <v>52</v>
      </c>
      <c r="G10" s="11">
        <v>41921</v>
      </c>
      <c r="H1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4733</v>
      </c>
      <c r="I10" s="10">
        <f>IF(COUNTA(FNF[[#This Row],[BND_FNF]],FNF[[#This Row],[ORO_FNF]])&lt;2,NA(),SUM(FNF[[#This Row],[BND_FNF]],FNF[[#This Row],[ORO_FNF]]))</f>
        <v>4317</v>
      </c>
    </row>
    <row r="11" spans="1:9" x14ac:dyDescent="0.25">
      <c r="A11" s="2">
        <v>41922</v>
      </c>
      <c r="B11" s="1">
        <v>3779</v>
      </c>
      <c r="C11" s="1">
        <v>538</v>
      </c>
      <c r="D11" s="1">
        <v>256</v>
      </c>
      <c r="E11" s="1">
        <v>52</v>
      </c>
      <c r="G11" s="11">
        <v>41922</v>
      </c>
      <c r="H1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4625</v>
      </c>
      <c r="I11" s="10">
        <f>IF(COUNTA(FNF[[#This Row],[BND_FNF]],FNF[[#This Row],[ORO_FNF]])&lt;2,NA(),SUM(FNF[[#This Row],[BND_FNF]],FNF[[#This Row],[ORO_FNF]]))</f>
        <v>4317</v>
      </c>
    </row>
    <row r="12" spans="1:9" x14ac:dyDescent="0.25">
      <c r="A12" s="2">
        <v>41923</v>
      </c>
      <c r="B12" s="1">
        <v>2609</v>
      </c>
      <c r="C12" s="1">
        <v>538</v>
      </c>
      <c r="D12" s="1">
        <v>105</v>
      </c>
      <c r="E12" s="1">
        <v>43</v>
      </c>
      <c r="G12" s="11">
        <v>41923</v>
      </c>
      <c r="H1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3295</v>
      </c>
      <c r="I12" s="10">
        <f>IF(COUNTA(FNF[[#This Row],[BND_FNF]],FNF[[#This Row],[ORO_FNF]])&lt;2,NA(),SUM(FNF[[#This Row],[BND_FNF]],FNF[[#This Row],[ORO_FNF]]))</f>
        <v>3147</v>
      </c>
    </row>
    <row r="13" spans="1:9" x14ac:dyDescent="0.25">
      <c r="A13" s="2">
        <v>41924</v>
      </c>
      <c r="B13" s="1">
        <v>2940</v>
      </c>
      <c r="C13" s="1">
        <v>555</v>
      </c>
      <c r="D13" s="1">
        <v>434</v>
      </c>
      <c r="E13" s="1">
        <v>43</v>
      </c>
      <c r="G13" s="11">
        <v>41924</v>
      </c>
      <c r="H1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3972</v>
      </c>
      <c r="I13" s="10">
        <f>IF(COUNTA(FNF[[#This Row],[BND_FNF]],FNF[[#This Row],[ORO_FNF]])&lt;2,NA(),SUM(FNF[[#This Row],[BND_FNF]],FNF[[#This Row],[ORO_FNF]]))</f>
        <v>3495</v>
      </c>
    </row>
    <row r="14" spans="1:9" x14ac:dyDescent="0.25">
      <c r="A14" s="2">
        <v>41925</v>
      </c>
      <c r="B14" s="1">
        <v>3581</v>
      </c>
      <c r="C14" s="1">
        <v>591</v>
      </c>
      <c r="D14" s="1">
        <v>250</v>
      </c>
      <c r="E14" s="1">
        <v>43</v>
      </c>
      <c r="G14" s="11">
        <v>41925</v>
      </c>
      <c r="H1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4465</v>
      </c>
      <c r="I14" s="10">
        <f>IF(COUNTA(FNF[[#This Row],[BND_FNF]],FNF[[#This Row],[ORO_FNF]])&lt;2,NA(),SUM(FNF[[#This Row],[BND_FNF]],FNF[[#This Row],[ORO_FNF]]))</f>
        <v>4172</v>
      </c>
    </row>
    <row r="15" spans="1:9" x14ac:dyDescent="0.25">
      <c r="A15" s="2">
        <v>41926</v>
      </c>
      <c r="B15" s="1">
        <v>4897</v>
      </c>
      <c r="C15" s="1">
        <v>601</v>
      </c>
      <c r="D15" s="1">
        <v>61</v>
      </c>
      <c r="E15" s="1">
        <v>43</v>
      </c>
      <c r="G15" s="11">
        <v>41926</v>
      </c>
      <c r="H1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5602</v>
      </c>
      <c r="I15" s="10">
        <f>IF(COUNTA(FNF[[#This Row],[BND_FNF]],FNF[[#This Row],[ORO_FNF]])&lt;2,NA(),SUM(FNF[[#This Row],[BND_FNF]],FNF[[#This Row],[ORO_FNF]]))</f>
        <v>5498</v>
      </c>
    </row>
    <row r="16" spans="1:9" x14ac:dyDescent="0.25">
      <c r="A16" s="2">
        <v>41927</v>
      </c>
      <c r="B16" s="1">
        <v>4678</v>
      </c>
      <c r="C16" s="1">
        <v>600</v>
      </c>
      <c r="D16" s="1">
        <v>660</v>
      </c>
      <c r="E16" s="1">
        <v>43</v>
      </c>
      <c r="G16" s="11">
        <v>41927</v>
      </c>
      <c r="H1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5981</v>
      </c>
      <c r="I16" s="10">
        <f>IF(COUNTA(FNF[[#This Row],[BND_FNF]],FNF[[#This Row],[ORO_FNF]])&lt;2,NA(),SUM(FNF[[#This Row],[BND_FNF]],FNF[[#This Row],[ORO_FNF]]))</f>
        <v>5278</v>
      </c>
    </row>
    <row r="17" spans="1:9" x14ac:dyDescent="0.25">
      <c r="A17" s="2">
        <v>41928</v>
      </c>
      <c r="B17" s="1">
        <v>5057</v>
      </c>
      <c r="C17" s="1">
        <v>575</v>
      </c>
      <c r="D17" s="1">
        <v>383</v>
      </c>
      <c r="E17" s="1">
        <v>29</v>
      </c>
      <c r="G17" s="11">
        <v>41928</v>
      </c>
      <c r="H1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6044</v>
      </c>
      <c r="I17" s="10">
        <f>IF(COUNTA(FNF[[#This Row],[BND_FNF]],FNF[[#This Row],[ORO_FNF]])&lt;2,NA(),SUM(FNF[[#This Row],[BND_FNF]],FNF[[#This Row],[ORO_FNF]]))</f>
        <v>5632</v>
      </c>
    </row>
    <row r="18" spans="1:9" x14ac:dyDescent="0.25">
      <c r="A18" s="2">
        <v>41929</v>
      </c>
      <c r="B18" s="1">
        <v>4395</v>
      </c>
      <c r="C18" s="1">
        <v>396</v>
      </c>
      <c r="D18" s="1">
        <v>331</v>
      </c>
      <c r="E18" s="1">
        <v>29</v>
      </c>
      <c r="G18" s="11">
        <v>41929</v>
      </c>
      <c r="H1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5151</v>
      </c>
      <c r="I18" s="10">
        <f>IF(COUNTA(FNF[[#This Row],[BND_FNF]],FNF[[#This Row],[ORO_FNF]])&lt;2,NA(),SUM(FNF[[#This Row],[BND_FNF]],FNF[[#This Row],[ORO_FNF]]))</f>
        <v>4791</v>
      </c>
    </row>
    <row r="19" spans="1:9" x14ac:dyDescent="0.25">
      <c r="A19" s="2">
        <v>41930</v>
      </c>
      <c r="B19" s="1">
        <v>3953</v>
      </c>
      <c r="C19" s="1">
        <v>337</v>
      </c>
      <c r="D19" s="1">
        <v>420</v>
      </c>
      <c r="E19" s="1">
        <v>29</v>
      </c>
      <c r="G19" s="11">
        <v>41930</v>
      </c>
      <c r="H1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4739</v>
      </c>
      <c r="I19" s="10">
        <f>IF(COUNTA(FNF[[#This Row],[BND_FNF]],FNF[[#This Row],[ORO_FNF]])&lt;2,NA(),SUM(FNF[[#This Row],[BND_FNF]],FNF[[#This Row],[ORO_FNF]]))</f>
        <v>4290</v>
      </c>
    </row>
    <row r="20" spans="1:9" x14ac:dyDescent="0.25">
      <c r="A20" s="2">
        <v>41931</v>
      </c>
      <c r="B20" s="1">
        <v>3821</v>
      </c>
      <c r="C20" s="1">
        <v>440</v>
      </c>
      <c r="D20" s="1">
        <v>378</v>
      </c>
      <c r="E20" s="1">
        <v>29</v>
      </c>
      <c r="G20" s="11">
        <v>41931</v>
      </c>
      <c r="H2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4668</v>
      </c>
      <c r="I20" s="10">
        <f>IF(COUNTA(FNF[[#This Row],[BND_FNF]],FNF[[#This Row],[ORO_FNF]])&lt;2,NA(),SUM(FNF[[#This Row],[BND_FNF]],FNF[[#This Row],[ORO_FNF]]))</f>
        <v>4261</v>
      </c>
    </row>
    <row r="21" spans="1:9" x14ac:dyDescent="0.25">
      <c r="A21" s="2">
        <v>41932</v>
      </c>
      <c r="B21" s="1">
        <v>5660</v>
      </c>
      <c r="C21" s="1">
        <v>405</v>
      </c>
      <c r="D21" s="1">
        <v>348</v>
      </c>
      <c r="E21" s="1">
        <v>55</v>
      </c>
      <c r="G21" s="11">
        <v>41932</v>
      </c>
      <c r="H2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6468</v>
      </c>
      <c r="I21" s="10">
        <f>IF(COUNTA(FNF[[#This Row],[BND_FNF]],FNF[[#This Row],[ORO_FNF]])&lt;2,NA(),SUM(FNF[[#This Row],[BND_FNF]],FNF[[#This Row],[ORO_FNF]]))</f>
        <v>6065</v>
      </c>
    </row>
    <row r="22" spans="1:9" x14ac:dyDescent="0.25">
      <c r="A22" s="2">
        <v>41933</v>
      </c>
      <c r="B22" s="1">
        <v>4344</v>
      </c>
      <c r="C22" s="1">
        <v>430</v>
      </c>
      <c r="D22" s="1">
        <v>348</v>
      </c>
      <c r="E22" s="1">
        <v>42</v>
      </c>
      <c r="G22" s="11">
        <v>41933</v>
      </c>
      <c r="H2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5164</v>
      </c>
      <c r="I22" s="10">
        <f>IF(COUNTA(FNF[[#This Row],[BND_FNF]],FNF[[#This Row],[ORO_FNF]])&lt;2,NA(),SUM(FNF[[#This Row],[BND_FNF]],FNF[[#This Row],[ORO_FNF]]))</f>
        <v>4774</v>
      </c>
    </row>
    <row r="23" spans="1:9" x14ac:dyDescent="0.25">
      <c r="A23" s="2">
        <v>41934</v>
      </c>
      <c r="B23" s="1">
        <v>3381</v>
      </c>
      <c r="C23" s="1">
        <v>631</v>
      </c>
      <c r="D23" s="1">
        <v>314</v>
      </c>
      <c r="E23" s="1">
        <v>42</v>
      </c>
      <c r="G23" s="11">
        <v>41934</v>
      </c>
      <c r="H2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4368</v>
      </c>
      <c r="I23" s="10">
        <f>IF(COUNTA(FNF[[#This Row],[BND_FNF]],FNF[[#This Row],[ORO_FNF]])&lt;2,NA(),SUM(FNF[[#This Row],[BND_FNF]],FNF[[#This Row],[ORO_FNF]]))</f>
        <v>4012</v>
      </c>
    </row>
    <row r="24" spans="1:9" x14ac:dyDescent="0.25">
      <c r="A24" s="2">
        <v>41935</v>
      </c>
      <c r="B24" s="1">
        <v>3403</v>
      </c>
      <c r="C24" s="1">
        <v>700</v>
      </c>
      <c r="D24" s="1">
        <v>397</v>
      </c>
      <c r="E24" s="1">
        <v>43</v>
      </c>
      <c r="G24" s="11">
        <v>41935</v>
      </c>
      <c r="H2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4543</v>
      </c>
      <c r="I24" s="10">
        <f>IF(COUNTA(FNF[[#This Row],[BND_FNF]],FNF[[#This Row],[ORO_FNF]])&lt;2,NA(),SUM(FNF[[#This Row],[BND_FNF]],FNF[[#This Row],[ORO_FNF]]))</f>
        <v>4103</v>
      </c>
    </row>
    <row r="25" spans="1:9" x14ac:dyDescent="0.25">
      <c r="A25" s="2">
        <v>41936</v>
      </c>
      <c r="B25" s="1">
        <v>6131</v>
      </c>
      <c r="C25" s="1">
        <v>760</v>
      </c>
      <c r="D25" s="1">
        <v>189</v>
      </c>
      <c r="E25" s="1">
        <v>93</v>
      </c>
      <c r="G25" s="11">
        <v>41936</v>
      </c>
      <c r="H2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7173</v>
      </c>
      <c r="I25" s="10">
        <f>IF(COUNTA(FNF[[#This Row],[BND_FNF]],FNF[[#This Row],[ORO_FNF]])&lt;2,NA(),SUM(FNF[[#This Row],[BND_FNF]],FNF[[#This Row],[ORO_FNF]]))</f>
        <v>6891</v>
      </c>
    </row>
    <row r="26" spans="1:9" x14ac:dyDescent="0.25">
      <c r="A26" s="2">
        <v>41937</v>
      </c>
      <c r="B26" s="1">
        <v>8989</v>
      </c>
      <c r="C26" s="1">
        <v>1689</v>
      </c>
      <c r="D26" s="1">
        <v>368</v>
      </c>
      <c r="E26" s="1">
        <v>101</v>
      </c>
      <c r="G26" s="11">
        <v>41937</v>
      </c>
      <c r="H2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11147</v>
      </c>
      <c r="I26" s="10">
        <f>IF(COUNTA(FNF[[#This Row],[BND_FNF]],FNF[[#This Row],[ORO_FNF]])&lt;2,NA(),SUM(FNF[[#This Row],[BND_FNF]],FNF[[#This Row],[ORO_FNF]]))</f>
        <v>10678</v>
      </c>
    </row>
    <row r="27" spans="1:9" x14ac:dyDescent="0.25">
      <c r="A27" s="2">
        <v>41938</v>
      </c>
      <c r="B27" s="1">
        <v>4911</v>
      </c>
      <c r="C27" s="1">
        <v>1536</v>
      </c>
      <c r="D27" s="1">
        <v>702</v>
      </c>
      <c r="E27" s="1">
        <v>70</v>
      </c>
      <c r="G27" s="11">
        <v>41938</v>
      </c>
      <c r="H2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7219</v>
      </c>
      <c r="I27" s="10">
        <f>IF(COUNTA(FNF[[#This Row],[BND_FNF]],FNF[[#This Row],[ORO_FNF]])&lt;2,NA(),SUM(FNF[[#This Row],[BND_FNF]],FNF[[#This Row],[ORO_FNF]]))</f>
        <v>6447</v>
      </c>
    </row>
    <row r="28" spans="1:9" x14ac:dyDescent="0.25">
      <c r="A28" s="2">
        <v>41939</v>
      </c>
      <c r="B28" s="1">
        <v>4325</v>
      </c>
      <c r="C28" s="1">
        <v>1076</v>
      </c>
      <c r="D28" s="1">
        <v>920</v>
      </c>
      <c r="E28" s="1">
        <v>54</v>
      </c>
      <c r="G28" s="11">
        <v>41939</v>
      </c>
      <c r="H2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6375</v>
      </c>
      <c r="I28" s="10">
        <f>IF(COUNTA(FNF[[#This Row],[BND_FNF]],FNF[[#This Row],[ORO_FNF]])&lt;2,NA(),SUM(FNF[[#This Row],[BND_FNF]],FNF[[#This Row],[ORO_FNF]]))</f>
        <v>5401</v>
      </c>
    </row>
    <row r="29" spans="1:9" x14ac:dyDescent="0.25">
      <c r="A29" s="2">
        <v>41940</v>
      </c>
      <c r="B29" s="1">
        <v>4272</v>
      </c>
      <c r="C29" s="1">
        <v>1009</v>
      </c>
      <c r="D29" s="1">
        <v>830</v>
      </c>
      <c r="E29" s="1">
        <v>11</v>
      </c>
      <c r="G29" s="11">
        <v>41940</v>
      </c>
      <c r="H2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6122</v>
      </c>
      <c r="I29" s="10">
        <f>IF(COUNTA(FNF[[#This Row],[BND_FNF]],FNF[[#This Row],[ORO_FNF]])&lt;2,NA(),SUM(FNF[[#This Row],[BND_FNF]],FNF[[#This Row],[ORO_FNF]]))</f>
        <v>5281</v>
      </c>
    </row>
    <row r="30" spans="1:9" x14ac:dyDescent="0.25">
      <c r="A30" s="2">
        <v>41941</v>
      </c>
      <c r="B30" s="1">
        <v>4240</v>
      </c>
      <c r="C30" s="1">
        <v>1008</v>
      </c>
      <c r="D30" s="1">
        <v>954</v>
      </c>
      <c r="E30" s="1">
        <v>249</v>
      </c>
      <c r="G30" s="11">
        <v>41941</v>
      </c>
      <c r="H3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6451</v>
      </c>
      <c r="I30" s="10">
        <f>IF(COUNTA(FNF[[#This Row],[BND_FNF]],FNF[[#This Row],[ORO_FNF]])&lt;2,NA(),SUM(FNF[[#This Row],[BND_FNF]],FNF[[#This Row],[ORO_FNF]]))</f>
        <v>5248</v>
      </c>
    </row>
    <row r="31" spans="1:9" x14ac:dyDescent="0.25">
      <c r="A31" s="2">
        <v>41942</v>
      </c>
      <c r="B31" s="1">
        <v>4604</v>
      </c>
      <c r="C31" s="1">
        <v>675</v>
      </c>
      <c r="D31" s="1">
        <v>981</v>
      </c>
      <c r="E31" s="1">
        <v>230</v>
      </c>
      <c r="G31" s="11">
        <v>41942</v>
      </c>
      <c r="H3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6490</v>
      </c>
      <c r="I31" s="10">
        <f>IF(COUNTA(FNF[[#This Row],[BND_FNF]],FNF[[#This Row],[ORO_FNF]])&lt;2,NA(),SUM(FNF[[#This Row],[BND_FNF]],FNF[[#This Row],[ORO_FNF]]))</f>
        <v>5279</v>
      </c>
    </row>
    <row r="32" spans="1:9" x14ac:dyDescent="0.25">
      <c r="A32" s="2">
        <v>41943</v>
      </c>
      <c r="B32" s="1">
        <v>4935</v>
      </c>
      <c r="C32" s="1">
        <v>855</v>
      </c>
      <c r="D32" s="1">
        <v>879</v>
      </c>
      <c r="E32" s="1">
        <v>230</v>
      </c>
      <c r="G32" s="11">
        <v>41943</v>
      </c>
      <c r="H3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6899</v>
      </c>
      <c r="I32" s="10">
        <f>IF(COUNTA(FNF[[#This Row],[BND_FNF]],FNF[[#This Row],[ORO_FNF]])&lt;2,NA(),SUM(FNF[[#This Row],[BND_FNF]],FNF[[#This Row],[ORO_FNF]]))</f>
        <v>5790</v>
      </c>
    </row>
    <row r="33" spans="1:9" x14ac:dyDescent="0.25">
      <c r="A33" s="2">
        <v>41944</v>
      </c>
      <c r="B33" s="1">
        <v>4707</v>
      </c>
      <c r="C33" s="1">
        <v>855</v>
      </c>
      <c r="D33" s="1">
        <v>651</v>
      </c>
      <c r="E33" s="1">
        <v>324</v>
      </c>
      <c r="G33" s="11">
        <v>41944</v>
      </c>
      <c r="H3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6537</v>
      </c>
      <c r="I33" s="10">
        <f>IF(COUNTA(FNF[[#This Row],[BND_FNF]],FNF[[#This Row],[ORO_FNF]])&lt;2,NA(),SUM(FNF[[#This Row],[BND_FNF]],FNF[[#This Row],[ORO_FNF]]))</f>
        <v>5562</v>
      </c>
    </row>
    <row r="34" spans="1:9" x14ac:dyDescent="0.25">
      <c r="A34" s="2">
        <v>41945</v>
      </c>
      <c r="B34" s="1">
        <v>4076</v>
      </c>
      <c r="C34" s="1">
        <v>1303</v>
      </c>
      <c r="D34" s="1">
        <v>648</v>
      </c>
      <c r="E34" s="1">
        <v>323</v>
      </c>
      <c r="G34" s="11">
        <v>41945</v>
      </c>
      <c r="H3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6350</v>
      </c>
      <c r="I34" s="10">
        <f>IF(COUNTA(FNF[[#This Row],[BND_FNF]],FNF[[#This Row],[ORO_FNF]])&lt;2,NA(),SUM(FNF[[#This Row],[BND_FNF]],FNF[[#This Row],[ORO_FNF]]))</f>
        <v>5379</v>
      </c>
    </row>
    <row r="35" spans="1:9" x14ac:dyDescent="0.25">
      <c r="A35" s="2">
        <v>41946</v>
      </c>
      <c r="B35" s="1">
        <v>3759</v>
      </c>
      <c r="C35" s="1">
        <v>1058</v>
      </c>
      <c r="D35" s="1">
        <v>821</v>
      </c>
      <c r="E35" s="1">
        <v>323</v>
      </c>
      <c r="G35" s="11">
        <v>41946</v>
      </c>
      <c r="H3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5961</v>
      </c>
      <c r="I35" s="10">
        <f>IF(COUNTA(FNF[[#This Row],[BND_FNF]],FNF[[#This Row],[ORO_FNF]])&lt;2,NA(),SUM(FNF[[#This Row],[BND_FNF]],FNF[[#This Row],[ORO_FNF]]))</f>
        <v>4817</v>
      </c>
    </row>
    <row r="36" spans="1:9" x14ac:dyDescent="0.25">
      <c r="A36" s="2">
        <v>41947</v>
      </c>
      <c r="B36" s="1">
        <v>4184</v>
      </c>
      <c r="C36" s="1">
        <v>1230</v>
      </c>
      <c r="D36" s="1">
        <v>890</v>
      </c>
      <c r="E36" s="1">
        <v>144</v>
      </c>
      <c r="G36" s="11">
        <v>41947</v>
      </c>
      <c r="H3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6448</v>
      </c>
      <c r="I36" s="10">
        <f>IF(COUNTA(FNF[[#This Row],[BND_FNF]],FNF[[#This Row],[ORO_FNF]])&lt;2,NA(),SUM(FNF[[#This Row],[BND_FNF]],FNF[[#This Row],[ORO_FNF]]))</f>
        <v>5414</v>
      </c>
    </row>
    <row r="37" spans="1:9" x14ac:dyDescent="0.25">
      <c r="A37" s="2">
        <v>41948</v>
      </c>
      <c r="B37" s="1">
        <v>4412</v>
      </c>
      <c r="C37" s="1">
        <v>1187</v>
      </c>
      <c r="D37" s="1">
        <v>899</v>
      </c>
      <c r="E37" s="1">
        <v>114</v>
      </c>
      <c r="G37" s="11">
        <v>41948</v>
      </c>
      <c r="H3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6612</v>
      </c>
      <c r="I37" s="10">
        <f>IF(COUNTA(FNF[[#This Row],[BND_FNF]],FNF[[#This Row],[ORO_FNF]])&lt;2,NA(),SUM(FNF[[#This Row],[BND_FNF]],FNF[[#This Row],[ORO_FNF]]))</f>
        <v>5599</v>
      </c>
    </row>
    <row r="38" spans="1:9" x14ac:dyDescent="0.25">
      <c r="A38" s="2">
        <v>41949</v>
      </c>
      <c r="B38" s="1">
        <v>4076</v>
      </c>
      <c r="C38" s="1">
        <v>1187</v>
      </c>
      <c r="D38" s="1">
        <v>866</v>
      </c>
      <c r="E38" s="1">
        <v>97</v>
      </c>
      <c r="G38" s="11">
        <v>41949</v>
      </c>
      <c r="H3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6226</v>
      </c>
      <c r="I38" s="10">
        <f>IF(COUNTA(FNF[[#This Row],[BND_FNF]],FNF[[#This Row],[ORO_FNF]])&lt;2,NA(),SUM(FNF[[#This Row],[BND_FNF]],FNF[[#This Row],[ORO_FNF]]))</f>
        <v>5263</v>
      </c>
    </row>
    <row r="39" spans="1:9" x14ac:dyDescent="0.25">
      <c r="A39" s="2">
        <v>41950</v>
      </c>
      <c r="B39" s="1">
        <v>3472</v>
      </c>
      <c r="C39" s="1">
        <v>564</v>
      </c>
      <c r="D39" s="1">
        <v>705</v>
      </c>
      <c r="E39" s="1">
        <v>66</v>
      </c>
      <c r="G39" s="11">
        <v>41950</v>
      </c>
      <c r="H3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4807</v>
      </c>
      <c r="I39" s="10">
        <f>IF(COUNTA(FNF[[#This Row],[BND_FNF]],FNF[[#This Row],[ORO_FNF]])&lt;2,NA(),SUM(FNF[[#This Row],[BND_FNF]],FNF[[#This Row],[ORO_FNF]]))</f>
        <v>4036</v>
      </c>
    </row>
    <row r="40" spans="1:9" x14ac:dyDescent="0.25">
      <c r="A40" s="2">
        <v>41951</v>
      </c>
      <c r="B40" s="1">
        <v>3715</v>
      </c>
      <c r="C40" s="1">
        <v>610</v>
      </c>
      <c r="D40" s="1">
        <v>255</v>
      </c>
      <c r="E40" s="1">
        <v>66</v>
      </c>
      <c r="G40" s="11">
        <v>41951</v>
      </c>
      <c r="H4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4646</v>
      </c>
      <c r="I40" s="10">
        <f>IF(COUNTA(FNF[[#This Row],[BND_FNF]],FNF[[#This Row],[ORO_FNF]])&lt;2,NA(),SUM(FNF[[#This Row],[BND_FNF]],FNF[[#This Row],[ORO_FNF]]))</f>
        <v>4325</v>
      </c>
    </row>
    <row r="41" spans="1:9" x14ac:dyDescent="0.25">
      <c r="A41" s="2">
        <v>41952</v>
      </c>
      <c r="B41" s="1">
        <v>3505</v>
      </c>
      <c r="C41" s="1">
        <v>564</v>
      </c>
      <c r="D41" s="1">
        <v>318</v>
      </c>
      <c r="E41" s="1">
        <v>66</v>
      </c>
      <c r="G41" s="11">
        <v>41952</v>
      </c>
      <c r="H4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4453</v>
      </c>
      <c r="I41" s="10">
        <f>IF(COUNTA(FNF[[#This Row],[BND_FNF]],FNF[[#This Row],[ORO_FNF]])&lt;2,NA(),SUM(FNF[[#This Row],[BND_FNF]],FNF[[#This Row],[ORO_FNF]]))</f>
        <v>4069</v>
      </c>
    </row>
    <row r="42" spans="1:9" x14ac:dyDescent="0.25">
      <c r="A42" s="2">
        <v>41953</v>
      </c>
      <c r="B42" s="1">
        <v>3644</v>
      </c>
      <c r="C42" s="1">
        <v>699</v>
      </c>
      <c r="D42" s="1">
        <v>278</v>
      </c>
      <c r="E42" s="1">
        <v>34</v>
      </c>
      <c r="G42" s="11">
        <v>41953</v>
      </c>
      <c r="H4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4655</v>
      </c>
      <c r="I42" s="10">
        <f>IF(COUNTA(FNF[[#This Row],[BND_FNF]],FNF[[#This Row],[ORO_FNF]])&lt;2,NA(),SUM(FNF[[#This Row],[BND_FNF]],FNF[[#This Row],[ORO_FNF]]))</f>
        <v>4343</v>
      </c>
    </row>
    <row r="43" spans="1:9" x14ac:dyDescent="0.25">
      <c r="A43" s="2">
        <v>41954</v>
      </c>
      <c r="B43" s="1">
        <v>4109</v>
      </c>
      <c r="C43" s="1">
        <v>815</v>
      </c>
      <c r="D43" s="1">
        <v>234</v>
      </c>
      <c r="E43" s="1">
        <v>80</v>
      </c>
      <c r="G43" s="11">
        <v>41954</v>
      </c>
      <c r="H4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5238</v>
      </c>
      <c r="I43" s="10">
        <f>IF(COUNTA(FNF[[#This Row],[BND_FNF]],FNF[[#This Row],[ORO_FNF]])&lt;2,NA(),SUM(FNF[[#This Row],[BND_FNF]],FNF[[#This Row],[ORO_FNF]]))</f>
        <v>4924</v>
      </c>
    </row>
    <row r="44" spans="1:9" x14ac:dyDescent="0.25">
      <c r="A44" s="2">
        <v>41955</v>
      </c>
      <c r="B44" s="1">
        <v>3360</v>
      </c>
      <c r="C44" s="1">
        <v>666</v>
      </c>
      <c r="D44" s="1">
        <v>153</v>
      </c>
      <c r="E44" s="1">
        <v>66</v>
      </c>
      <c r="G44" s="11">
        <v>41955</v>
      </c>
      <c r="H4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4245</v>
      </c>
      <c r="I44" s="10">
        <f>IF(COUNTA(FNF[[#This Row],[BND_FNF]],FNF[[#This Row],[ORO_FNF]])&lt;2,NA(),SUM(FNF[[#This Row],[BND_FNF]],FNF[[#This Row],[ORO_FNF]]))</f>
        <v>4026</v>
      </c>
    </row>
    <row r="45" spans="1:9" x14ac:dyDescent="0.25">
      <c r="A45" s="2">
        <v>41956</v>
      </c>
      <c r="B45" s="1">
        <v>4404</v>
      </c>
      <c r="C45" s="1">
        <v>1767</v>
      </c>
      <c r="D45" s="1">
        <v>408</v>
      </c>
      <c r="E45" s="1">
        <v>496</v>
      </c>
      <c r="G45" s="11">
        <v>41956</v>
      </c>
      <c r="H4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7075</v>
      </c>
      <c r="I45" s="10">
        <f>IF(COUNTA(FNF[[#This Row],[BND_FNF]],FNF[[#This Row],[ORO_FNF]])&lt;2,NA(),SUM(FNF[[#This Row],[BND_FNF]],FNF[[#This Row],[ORO_FNF]]))</f>
        <v>6171</v>
      </c>
    </row>
    <row r="46" spans="1:9" x14ac:dyDescent="0.25">
      <c r="A46" s="2">
        <v>41957</v>
      </c>
      <c r="B46" s="1">
        <v>2905</v>
      </c>
      <c r="C46" s="1">
        <v>1131</v>
      </c>
      <c r="D46" s="1">
        <v>451</v>
      </c>
      <c r="E46" s="1">
        <v>337</v>
      </c>
      <c r="G46" s="11">
        <v>41957</v>
      </c>
      <c r="H4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4824</v>
      </c>
      <c r="I46" s="10">
        <f>IF(COUNTA(FNF[[#This Row],[BND_FNF]],FNF[[#This Row],[ORO_FNF]])&lt;2,NA(),SUM(FNF[[#This Row],[BND_FNF]],FNF[[#This Row],[ORO_FNF]]))</f>
        <v>4036</v>
      </c>
    </row>
    <row r="47" spans="1:9" x14ac:dyDescent="0.25">
      <c r="A47" s="2">
        <v>41958</v>
      </c>
      <c r="B47" s="1">
        <v>4007</v>
      </c>
      <c r="C47" s="1">
        <v>832</v>
      </c>
      <c r="D47" s="1">
        <v>280</v>
      </c>
      <c r="E47" s="1">
        <v>193</v>
      </c>
      <c r="G47" s="11">
        <v>41958</v>
      </c>
      <c r="H4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5312</v>
      </c>
      <c r="I47" s="10">
        <f>IF(COUNTA(FNF[[#This Row],[BND_FNF]],FNF[[#This Row],[ORO_FNF]])&lt;2,NA(),SUM(FNF[[#This Row],[BND_FNF]],FNF[[#This Row],[ORO_FNF]]))</f>
        <v>4839</v>
      </c>
    </row>
    <row r="48" spans="1:9" x14ac:dyDescent="0.25">
      <c r="A48" s="2">
        <v>41959</v>
      </c>
      <c r="B48" s="1">
        <v>2949</v>
      </c>
      <c r="C48" s="1">
        <v>832</v>
      </c>
      <c r="D48" s="1">
        <v>236</v>
      </c>
      <c r="E48" s="1">
        <v>169</v>
      </c>
      <c r="G48" s="11">
        <v>41959</v>
      </c>
      <c r="H4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4186</v>
      </c>
      <c r="I48" s="10">
        <f>IF(COUNTA(FNF[[#This Row],[BND_FNF]],FNF[[#This Row],[ORO_FNF]])&lt;2,NA(),SUM(FNF[[#This Row],[BND_FNF]],FNF[[#This Row],[ORO_FNF]]))</f>
        <v>3781</v>
      </c>
    </row>
    <row r="49" spans="1:9" x14ac:dyDescent="0.25">
      <c r="A49" s="2">
        <v>41960</v>
      </c>
      <c r="B49" s="1">
        <v>2837</v>
      </c>
      <c r="C49" s="1">
        <v>832</v>
      </c>
      <c r="D49" s="1">
        <v>196</v>
      </c>
      <c r="E49" s="1">
        <v>127</v>
      </c>
      <c r="G49" s="11">
        <v>41960</v>
      </c>
      <c r="H4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3992</v>
      </c>
      <c r="I49" s="10">
        <f>IF(COUNTA(FNF[[#This Row],[BND_FNF]],FNF[[#This Row],[ORO_FNF]])&lt;2,NA(),SUM(FNF[[#This Row],[BND_FNF]],FNF[[#This Row],[ORO_FNF]]))</f>
        <v>3669</v>
      </c>
    </row>
    <row r="50" spans="1:9" x14ac:dyDescent="0.25">
      <c r="A50" s="2">
        <v>41961</v>
      </c>
      <c r="B50" s="1">
        <v>4472</v>
      </c>
      <c r="C50" s="1">
        <v>254</v>
      </c>
      <c r="D50" s="1"/>
      <c r="E50" s="1">
        <v>127</v>
      </c>
      <c r="G50" s="11">
        <v>41961</v>
      </c>
      <c r="H50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50" s="10">
        <f>IF(COUNTA(FNF[[#This Row],[BND_FNF]],FNF[[#This Row],[ORO_FNF]])&lt;2,NA(),SUM(FNF[[#This Row],[BND_FNF]],FNF[[#This Row],[ORO_FNF]]))</f>
        <v>4726</v>
      </c>
    </row>
    <row r="51" spans="1:9" x14ac:dyDescent="0.25">
      <c r="A51" s="2">
        <v>41962</v>
      </c>
      <c r="B51" s="1">
        <v>5162</v>
      </c>
      <c r="C51" s="1">
        <v>736</v>
      </c>
      <c r="D51" s="1">
        <v>281</v>
      </c>
      <c r="E51" s="1">
        <v>195</v>
      </c>
      <c r="G51" s="11">
        <v>41962</v>
      </c>
      <c r="H5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6374</v>
      </c>
      <c r="I51" s="10">
        <f>IF(COUNTA(FNF[[#This Row],[BND_FNF]],FNF[[#This Row],[ORO_FNF]])&lt;2,NA(),SUM(FNF[[#This Row],[BND_FNF]],FNF[[#This Row],[ORO_FNF]]))</f>
        <v>5898</v>
      </c>
    </row>
    <row r="52" spans="1:9" x14ac:dyDescent="0.25">
      <c r="A52" s="2">
        <v>41963</v>
      </c>
      <c r="B52" s="1">
        <v>6159</v>
      </c>
      <c r="C52" s="1">
        <v>1616</v>
      </c>
      <c r="D52" s="1">
        <v>396</v>
      </c>
      <c r="E52" s="1">
        <v>590</v>
      </c>
      <c r="G52" s="11">
        <v>41963</v>
      </c>
      <c r="H5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8761</v>
      </c>
      <c r="I52" s="10">
        <f>IF(COUNTA(FNF[[#This Row],[BND_FNF]],FNF[[#This Row],[ORO_FNF]])&lt;2,NA(),SUM(FNF[[#This Row],[BND_FNF]],FNF[[#This Row],[ORO_FNF]]))</f>
        <v>7775</v>
      </c>
    </row>
    <row r="53" spans="1:9" x14ac:dyDescent="0.25">
      <c r="A53" s="2">
        <v>41964</v>
      </c>
      <c r="B53" s="1">
        <v>3468</v>
      </c>
      <c r="C53" s="1">
        <v>758</v>
      </c>
      <c r="D53" s="1">
        <v>422</v>
      </c>
      <c r="E53" s="1">
        <v>532</v>
      </c>
      <c r="G53" s="11">
        <v>41964</v>
      </c>
      <c r="H5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5180</v>
      </c>
      <c r="I53" s="10">
        <f>IF(COUNTA(FNF[[#This Row],[BND_FNF]],FNF[[#This Row],[ORO_FNF]])&lt;2,NA(),SUM(FNF[[#This Row],[BND_FNF]],FNF[[#This Row],[ORO_FNF]]))</f>
        <v>4226</v>
      </c>
    </row>
    <row r="54" spans="1:9" x14ac:dyDescent="0.25">
      <c r="A54" s="2">
        <v>41965</v>
      </c>
      <c r="B54" s="1">
        <v>7545</v>
      </c>
      <c r="C54" s="1">
        <v>4299</v>
      </c>
      <c r="D54" s="1">
        <v>1679</v>
      </c>
      <c r="E54" s="1">
        <v>1999</v>
      </c>
      <c r="G54" s="11">
        <v>41965</v>
      </c>
      <c r="H5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15522</v>
      </c>
      <c r="I54" s="10">
        <f>IF(COUNTA(FNF[[#This Row],[BND_FNF]],FNF[[#This Row],[ORO_FNF]])&lt;2,NA(),SUM(FNF[[#This Row],[BND_FNF]],FNF[[#This Row],[ORO_FNF]]))</f>
        <v>11844</v>
      </c>
    </row>
    <row r="55" spans="1:9" x14ac:dyDescent="0.25">
      <c r="A55" s="2">
        <v>41966</v>
      </c>
      <c r="B55" s="1">
        <v>5453</v>
      </c>
      <c r="C55" s="1">
        <v>1987</v>
      </c>
      <c r="D55" s="1">
        <v>1271</v>
      </c>
      <c r="E55" s="1">
        <v>2038</v>
      </c>
      <c r="G55" s="11">
        <v>41966</v>
      </c>
      <c r="H5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10749</v>
      </c>
      <c r="I55" s="10">
        <f>IF(COUNTA(FNF[[#This Row],[BND_FNF]],FNF[[#This Row],[ORO_FNF]])&lt;2,NA(),SUM(FNF[[#This Row],[BND_FNF]],FNF[[#This Row],[ORO_FNF]]))</f>
        <v>7440</v>
      </c>
    </row>
    <row r="56" spans="1:9" x14ac:dyDescent="0.25">
      <c r="A56" s="2">
        <v>41967</v>
      </c>
      <c r="B56" s="1">
        <v>4766</v>
      </c>
      <c r="C56" s="1">
        <v>1174</v>
      </c>
      <c r="D56" s="1">
        <v>514</v>
      </c>
      <c r="E56" s="1">
        <v>804</v>
      </c>
      <c r="G56" s="11">
        <v>41967</v>
      </c>
      <c r="H5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7258</v>
      </c>
      <c r="I56" s="10">
        <f>IF(COUNTA(FNF[[#This Row],[BND_FNF]],FNF[[#This Row],[ORO_FNF]])&lt;2,NA(),SUM(FNF[[#This Row],[BND_FNF]],FNF[[#This Row],[ORO_FNF]]))</f>
        <v>5940</v>
      </c>
    </row>
    <row r="57" spans="1:9" x14ac:dyDescent="0.25">
      <c r="A57" s="2">
        <v>41968</v>
      </c>
      <c r="B57" s="1">
        <v>4553</v>
      </c>
      <c r="C57" s="1">
        <v>817</v>
      </c>
      <c r="D57" s="1">
        <v>417</v>
      </c>
      <c r="E57" s="1">
        <v>1041</v>
      </c>
      <c r="G57" s="11">
        <v>41968</v>
      </c>
      <c r="H5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6828</v>
      </c>
      <c r="I57" s="10">
        <f>IF(COUNTA(FNF[[#This Row],[BND_FNF]],FNF[[#This Row],[ORO_FNF]])&lt;2,NA(),SUM(FNF[[#This Row],[BND_FNF]],FNF[[#This Row],[ORO_FNF]]))</f>
        <v>5370</v>
      </c>
    </row>
    <row r="58" spans="1:9" x14ac:dyDescent="0.25">
      <c r="A58" s="2">
        <v>41969</v>
      </c>
      <c r="B58" s="1">
        <v>3500</v>
      </c>
      <c r="C58" s="1">
        <v>1182</v>
      </c>
      <c r="D58" s="1">
        <v>421</v>
      </c>
      <c r="E58" s="1">
        <v>170</v>
      </c>
      <c r="G58" s="11">
        <v>41969</v>
      </c>
      <c r="H5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5273</v>
      </c>
      <c r="I58" s="10">
        <f>IF(COUNTA(FNF[[#This Row],[BND_FNF]],FNF[[#This Row],[ORO_FNF]])&lt;2,NA(),SUM(FNF[[#This Row],[BND_FNF]],FNF[[#This Row],[ORO_FNF]]))</f>
        <v>4682</v>
      </c>
    </row>
    <row r="59" spans="1:9" x14ac:dyDescent="0.25">
      <c r="A59" s="2">
        <v>41970</v>
      </c>
      <c r="B59" s="1">
        <v>4248</v>
      </c>
      <c r="C59" s="1">
        <v>1185</v>
      </c>
      <c r="D59" s="1">
        <v>380</v>
      </c>
      <c r="E59" s="1">
        <v>508</v>
      </c>
      <c r="G59" s="11">
        <v>41970</v>
      </c>
      <c r="H5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6321</v>
      </c>
      <c r="I59" s="10">
        <f>IF(COUNTA(FNF[[#This Row],[BND_FNF]],FNF[[#This Row],[ORO_FNF]])&lt;2,NA(),SUM(FNF[[#This Row],[BND_FNF]],FNF[[#This Row],[ORO_FNF]]))</f>
        <v>5433</v>
      </c>
    </row>
    <row r="60" spans="1:9" x14ac:dyDescent="0.25">
      <c r="A60" s="2">
        <v>41971</v>
      </c>
      <c r="B60" s="1">
        <v>4987</v>
      </c>
      <c r="C60" s="1">
        <v>1450</v>
      </c>
      <c r="D60" s="1">
        <v>550</v>
      </c>
      <c r="E60" s="1">
        <v>261</v>
      </c>
      <c r="G60" s="11">
        <v>41971</v>
      </c>
      <c r="H6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7248</v>
      </c>
      <c r="I60" s="10">
        <f>IF(COUNTA(FNF[[#This Row],[BND_FNF]],FNF[[#This Row],[ORO_FNF]])&lt;2,NA(),SUM(FNF[[#This Row],[BND_FNF]],FNF[[#This Row],[ORO_FNF]]))</f>
        <v>6437</v>
      </c>
    </row>
    <row r="61" spans="1:9" x14ac:dyDescent="0.25">
      <c r="A61" s="2">
        <v>41972</v>
      </c>
      <c r="B61" s="1">
        <v>4818</v>
      </c>
      <c r="C61" s="1">
        <v>1758</v>
      </c>
      <c r="D61" s="1">
        <v>991</v>
      </c>
      <c r="E61" s="1">
        <v>954</v>
      </c>
      <c r="G61" s="11">
        <v>41972</v>
      </c>
      <c r="H6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8521</v>
      </c>
      <c r="I61" s="10">
        <f>IF(COUNTA(FNF[[#This Row],[BND_FNF]],FNF[[#This Row],[ORO_FNF]])&lt;2,NA(),SUM(FNF[[#This Row],[BND_FNF]],FNF[[#This Row],[ORO_FNF]]))</f>
        <v>6576</v>
      </c>
    </row>
    <row r="62" spans="1:9" x14ac:dyDescent="0.25">
      <c r="A62" s="2">
        <v>41973</v>
      </c>
      <c r="B62" s="1">
        <v>8663</v>
      </c>
      <c r="C62" s="1">
        <v>3220</v>
      </c>
      <c r="D62" s="1">
        <v>1613</v>
      </c>
      <c r="E62" s="1">
        <v>1016</v>
      </c>
      <c r="G62" s="11">
        <v>41973</v>
      </c>
      <c r="H6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14512</v>
      </c>
      <c r="I62" s="10">
        <f>IF(COUNTA(FNF[[#This Row],[BND_FNF]],FNF[[#This Row],[ORO_FNF]])&lt;2,NA(),SUM(FNF[[#This Row],[BND_FNF]],FNF[[#This Row],[ORO_FNF]]))</f>
        <v>11883</v>
      </c>
    </row>
    <row r="63" spans="1:9" x14ac:dyDescent="0.25">
      <c r="A63" s="2">
        <v>41974</v>
      </c>
      <c r="B63" s="1">
        <v>7248</v>
      </c>
      <c r="C63" s="1">
        <v>3389</v>
      </c>
      <c r="D63" s="1">
        <v>1844</v>
      </c>
      <c r="E63" s="1">
        <v>1442</v>
      </c>
      <c r="G63" s="11">
        <v>41974</v>
      </c>
      <c r="H6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13923</v>
      </c>
      <c r="I63" s="10">
        <f>IF(COUNTA(FNF[[#This Row],[BND_FNF]],FNF[[#This Row],[ORO_FNF]])&lt;2,NA(),SUM(FNF[[#This Row],[BND_FNF]],FNF[[#This Row],[ORO_FNF]]))</f>
        <v>10637</v>
      </c>
    </row>
    <row r="64" spans="1:9" x14ac:dyDescent="0.25">
      <c r="A64" s="2">
        <v>41975</v>
      </c>
      <c r="B64" s="1">
        <v>5970</v>
      </c>
      <c r="C64" s="1">
        <v>4587</v>
      </c>
      <c r="D64" s="1">
        <v>7400</v>
      </c>
      <c r="E64" s="1">
        <v>2157</v>
      </c>
      <c r="G64" s="11">
        <v>41975</v>
      </c>
      <c r="H6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20114</v>
      </c>
      <c r="I64" s="10">
        <f>IF(COUNTA(FNF[[#This Row],[BND_FNF]],FNF[[#This Row],[ORO_FNF]])&lt;2,NA(),SUM(FNF[[#This Row],[BND_FNF]],FNF[[#This Row],[ORO_FNF]]))</f>
        <v>10557</v>
      </c>
    </row>
    <row r="65" spans="1:9" x14ac:dyDescent="0.25">
      <c r="A65" s="2">
        <v>41976</v>
      </c>
      <c r="B65" s="1">
        <v>14665</v>
      </c>
      <c r="C65" s="1">
        <v>14590</v>
      </c>
      <c r="D65" s="1">
        <v>9665</v>
      </c>
      <c r="E65" s="1">
        <v>8493</v>
      </c>
      <c r="G65" s="11">
        <v>41976</v>
      </c>
      <c r="H6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47413</v>
      </c>
      <c r="I65" s="10">
        <f>IF(COUNTA(FNF[[#This Row],[BND_FNF]],FNF[[#This Row],[ORO_FNF]])&lt;2,NA(),SUM(FNF[[#This Row],[BND_FNF]],FNF[[#This Row],[ORO_FNF]]))</f>
        <v>29255</v>
      </c>
    </row>
    <row r="66" spans="1:9" x14ac:dyDescent="0.25">
      <c r="A66" s="2">
        <v>41977</v>
      </c>
      <c r="B66" s="1">
        <v>22185</v>
      </c>
      <c r="C66" s="1">
        <v>16778</v>
      </c>
      <c r="D66" s="1">
        <v>11810</v>
      </c>
      <c r="E66" s="1">
        <v>11316</v>
      </c>
      <c r="G66" s="11">
        <v>41977</v>
      </c>
      <c r="H6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62089</v>
      </c>
      <c r="I66" s="10">
        <f>IF(COUNTA(FNF[[#This Row],[BND_FNF]],FNF[[#This Row],[ORO_FNF]])&lt;2,NA(),SUM(FNF[[#This Row],[BND_FNF]],FNF[[#This Row],[ORO_FNF]]))</f>
        <v>38963</v>
      </c>
    </row>
    <row r="67" spans="1:9" x14ac:dyDescent="0.25">
      <c r="A67" s="2">
        <v>41978</v>
      </c>
      <c r="B67" s="1">
        <v>16869</v>
      </c>
      <c r="C67" s="1">
        <v>10737</v>
      </c>
      <c r="D67" s="1">
        <v>6415</v>
      </c>
      <c r="E67" s="1">
        <v>4813</v>
      </c>
      <c r="G67" s="11">
        <v>41978</v>
      </c>
      <c r="H6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38834</v>
      </c>
      <c r="I67" s="10">
        <f>IF(COUNTA(FNF[[#This Row],[BND_FNF]],FNF[[#This Row],[ORO_FNF]])&lt;2,NA(),SUM(FNF[[#This Row],[BND_FNF]],FNF[[#This Row],[ORO_FNF]]))</f>
        <v>27606</v>
      </c>
    </row>
    <row r="68" spans="1:9" x14ac:dyDescent="0.25">
      <c r="A68" s="2">
        <v>41979</v>
      </c>
      <c r="B68" s="1">
        <v>28371</v>
      </c>
      <c r="C68" s="1">
        <v>15063</v>
      </c>
      <c r="D68" s="1">
        <v>5802</v>
      </c>
      <c r="E68" s="1">
        <v>4061</v>
      </c>
      <c r="G68" s="11">
        <v>41979</v>
      </c>
      <c r="H6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53297</v>
      </c>
      <c r="I68" s="10">
        <f>IF(COUNTA(FNF[[#This Row],[BND_FNF]],FNF[[#This Row],[ORO_FNF]])&lt;2,NA(),SUM(FNF[[#This Row],[BND_FNF]],FNF[[#This Row],[ORO_FNF]]))</f>
        <v>43434</v>
      </c>
    </row>
    <row r="69" spans="1:9" x14ac:dyDescent="0.25">
      <c r="A69" s="2">
        <v>41980</v>
      </c>
      <c r="B69" s="1">
        <v>15018</v>
      </c>
      <c r="C69" s="1">
        <v>8730</v>
      </c>
      <c r="D69" s="1">
        <v>3743</v>
      </c>
      <c r="E69" s="1">
        <v>2405</v>
      </c>
      <c r="G69" s="11">
        <v>41980</v>
      </c>
      <c r="H6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29896</v>
      </c>
      <c r="I69" s="10">
        <f>IF(COUNTA(FNF[[#This Row],[BND_FNF]],FNF[[#This Row],[ORO_FNF]])&lt;2,NA(),SUM(FNF[[#This Row],[BND_FNF]],FNF[[#This Row],[ORO_FNF]]))</f>
        <v>23748</v>
      </c>
    </row>
    <row r="70" spans="1:9" x14ac:dyDescent="0.25">
      <c r="A70" s="2">
        <v>41981</v>
      </c>
      <c r="B70" s="1">
        <v>13261</v>
      </c>
      <c r="C70" s="1">
        <v>5307</v>
      </c>
      <c r="D70" s="1">
        <v>2138</v>
      </c>
      <c r="E70" s="1">
        <v>1599</v>
      </c>
      <c r="G70" s="11">
        <v>41981</v>
      </c>
      <c r="H7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22305</v>
      </c>
      <c r="I70" s="10">
        <f>IF(COUNTA(FNF[[#This Row],[BND_FNF]],FNF[[#This Row],[ORO_FNF]])&lt;2,NA(),SUM(FNF[[#This Row],[BND_FNF]],FNF[[#This Row],[ORO_FNF]]))</f>
        <v>18568</v>
      </c>
    </row>
    <row r="71" spans="1:9" x14ac:dyDescent="0.25">
      <c r="A71" s="2">
        <v>41982</v>
      </c>
      <c r="B71" s="1">
        <v>11948</v>
      </c>
      <c r="C71" s="1">
        <v>4796</v>
      </c>
      <c r="D71" s="1">
        <v>1964</v>
      </c>
      <c r="E71" s="1">
        <v>1924</v>
      </c>
      <c r="G71" s="11">
        <v>41982</v>
      </c>
      <c r="H7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20632</v>
      </c>
      <c r="I71" s="10">
        <f>IF(COUNTA(FNF[[#This Row],[BND_FNF]],FNF[[#This Row],[ORO_FNF]])&lt;2,NA(),SUM(FNF[[#This Row],[BND_FNF]],FNF[[#This Row],[ORO_FNF]]))</f>
        <v>16744</v>
      </c>
    </row>
    <row r="72" spans="1:9" x14ac:dyDescent="0.25">
      <c r="A72" s="2">
        <v>41983</v>
      </c>
      <c r="B72" s="1">
        <v>16357</v>
      </c>
      <c r="C72" s="1">
        <v>4662</v>
      </c>
      <c r="D72" s="1">
        <v>4019</v>
      </c>
      <c r="E72" s="1">
        <v>1553</v>
      </c>
      <c r="G72" s="11">
        <v>41983</v>
      </c>
      <c r="H7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26591</v>
      </c>
      <c r="I72" s="10">
        <f>IF(COUNTA(FNF[[#This Row],[BND_FNF]],FNF[[#This Row],[ORO_FNF]])&lt;2,NA(),SUM(FNF[[#This Row],[BND_FNF]],FNF[[#This Row],[ORO_FNF]]))</f>
        <v>21019</v>
      </c>
    </row>
    <row r="73" spans="1:9" x14ac:dyDescent="0.25">
      <c r="A73" s="2">
        <v>41984</v>
      </c>
      <c r="B73" s="1">
        <v>139489</v>
      </c>
      <c r="C73" s="1">
        <v>30000</v>
      </c>
      <c r="D73" s="1">
        <v>7086</v>
      </c>
      <c r="E73" s="1">
        <v>4697</v>
      </c>
      <c r="G73" s="11">
        <v>41984</v>
      </c>
      <c r="H7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181272</v>
      </c>
      <c r="I73" s="10">
        <f>IF(COUNTA(FNF[[#This Row],[BND_FNF]],FNF[[#This Row],[ORO_FNF]])&lt;2,NA(),SUM(FNF[[#This Row],[BND_FNF]],FNF[[#This Row],[ORO_FNF]]))</f>
        <v>169489</v>
      </c>
    </row>
    <row r="74" spans="1:9" x14ac:dyDescent="0.25">
      <c r="A74" s="2">
        <v>41985</v>
      </c>
      <c r="B74" s="1">
        <v>67250</v>
      </c>
      <c r="C74" s="1">
        <v>22111</v>
      </c>
      <c r="D74" s="1">
        <v>7947</v>
      </c>
      <c r="E74" s="1">
        <v>12638</v>
      </c>
      <c r="G74" s="11">
        <v>41985</v>
      </c>
      <c r="H7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109946</v>
      </c>
      <c r="I74" s="10">
        <f>IF(COUNTA(FNF[[#This Row],[BND_FNF]],FNF[[#This Row],[ORO_FNF]])&lt;2,NA(),SUM(FNF[[#This Row],[BND_FNF]],FNF[[#This Row],[ORO_FNF]]))</f>
        <v>89361</v>
      </c>
    </row>
    <row r="75" spans="1:9" x14ac:dyDescent="0.25">
      <c r="A75" s="2">
        <v>41986</v>
      </c>
      <c r="B75" s="1">
        <v>31436</v>
      </c>
      <c r="C75" s="1">
        <v>10497</v>
      </c>
      <c r="D75" s="1">
        <v>3017</v>
      </c>
      <c r="E75" s="1">
        <v>4810</v>
      </c>
      <c r="G75" s="11">
        <v>41986</v>
      </c>
      <c r="H7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49760</v>
      </c>
      <c r="I75" s="10">
        <f>IF(COUNTA(FNF[[#This Row],[BND_FNF]],FNF[[#This Row],[ORO_FNF]])&lt;2,NA(),SUM(FNF[[#This Row],[BND_FNF]],FNF[[#This Row],[ORO_FNF]]))</f>
        <v>41933</v>
      </c>
    </row>
    <row r="76" spans="1:9" x14ac:dyDescent="0.25">
      <c r="A76" s="2">
        <v>41987</v>
      </c>
      <c r="B76" s="1">
        <v>22081</v>
      </c>
      <c r="C76" s="1">
        <v>8304</v>
      </c>
      <c r="D76" s="1">
        <v>3713</v>
      </c>
      <c r="E76" s="1">
        <v>2418</v>
      </c>
      <c r="G76" s="11">
        <v>41987</v>
      </c>
      <c r="H7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36516</v>
      </c>
      <c r="I76" s="10">
        <f>IF(COUNTA(FNF[[#This Row],[BND_FNF]],FNF[[#This Row],[ORO_FNF]])&lt;2,NA(),SUM(FNF[[#This Row],[BND_FNF]],FNF[[#This Row],[ORO_FNF]]))</f>
        <v>30385</v>
      </c>
    </row>
    <row r="77" spans="1:9" x14ac:dyDescent="0.25">
      <c r="A77" s="2">
        <v>41988</v>
      </c>
      <c r="B77" s="1">
        <v>18361</v>
      </c>
      <c r="C77" s="1">
        <v>6485</v>
      </c>
      <c r="D77" s="1">
        <v>2554</v>
      </c>
      <c r="E77" s="1">
        <v>2718</v>
      </c>
      <c r="G77" s="11">
        <v>41988</v>
      </c>
      <c r="H7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30118</v>
      </c>
      <c r="I77" s="10">
        <f>IF(COUNTA(FNF[[#This Row],[BND_FNF]],FNF[[#This Row],[ORO_FNF]])&lt;2,NA(),SUM(FNF[[#This Row],[BND_FNF]],FNF[[#This Row],[ORO_FNF]]))</f>
        <v>24846</v>
      </c>
    </row>
    <row r="78" spans="1:9" x14ac:dyDescent="0.25">
      <c r="A78" s="2">
        <v>41989</v>
      </c>
      <c r="B78" s="1">
        <v>26148</v>
      </c>
      <c r="C78" s="1">
        <v>10026</v>
      </c>
      <c r="D78" s="1">
        <v>3419</v>
      </c>
      <c r="E78" s="1">
        <v>2255</v>
      </c>
      <c r="G78" s="11">
        <v>41989</v>
      </c>
      <c r="H7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41848</v>
      </c>
      <c r="I78" s="10">
        <f>IF(COUNTA(FNF[[#This Row],[BND_FNF]],FNF[[#This Row],[ORO_FNF]])&lt;2,NA(),SUM(FNF[[#This Row],[BND_FNF]],FNF[[#This Row],[ORO_FNF]]))</f>
        <v>36174</v>
      </c>
    </row>
    <row r="79" spans="1:9" x14ac:dyDescent="0.25">
      <c r="A79" s="2">
        <v>41990</v>
      </c>
      <c r="B79" s="1">
        <v>35278</v>
      </c>
      <c r="C79" s="1">
        <v>8102</v>
      </c>
      <c r="D79" s="1">
        <v>3296</v>
      </c>
      <c r="E79" s="1">
        <v>3034</v>
      </c>
      <c r="G79" s="11">
        <v>41990</v>
      </c>
      <c r="H7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49710</v>
      </c>
      <c r="I79" s="10">
        <f>IF(COUNTA(FNF[[#This Row],[BND_FNF]],FNF[[#This Row],[ORO_FNF]])&lt;2,NA(),SUM(FNF[[#This Row],[BND_FNF]],FNF[[#This Row],[ORO_FNF]]))</f>
        <v>43380</v>
      </c>
    </row>
    <row r="80" spans="1:9" x14ac:dyDescent="0.25">
      <c r="A80" s="2">
        <v>41991</v>
      </c>
      <c r="B80" s="1">
        <v>35765</v>
      </c>
      <c r="C80" s="1">
        <v>7020</v>
      </c>
      <c r="D80" s="1">
        <v>3457</v>
      </c>
      <c r="E80" s="1">
        <v>2662</v>
      </c>
      <c r="G80" s="11">
        <v>41991</v>
      </c>
      <c r="H8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48904</v>
      </c>
      <c r="I80" s="10">
        <f>IF(COUNTA(FNF[[#This Row],[BND_FNF]],FNF[[#This Row],[ORO_FNF]])&lt;2,NA(),SUM(FNF[[#This Row],[BND_FNF]],FNF[[#This Row],[ORO_FNF]]))</f>
        <v>42785</v>
      </c>
    </row>
    <row r="81" spans="1:9" x14ac:dyDescent="0.25">
      <c r="A81" s="2">
        <v>41992</v>
      </c>
      <c r="B81" s="1">
        <v>58214</v>
      </c>
      <c r="C81" s="1">
        <v>10707</v>
      </c>
      <c r="D81" s="1">
        <v>4282</v>
      </c>
      <c r="E81" s="1">
        <v>3103</v>
      </c>
      <c r="G81" s="11">
        <v>41992</v>
      </c>
      <c r="H8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76306</v>
      </c>
      <c r="I81" s="10">
        <f>IF(COUNTA(FNF[[#This Row],[BND_FNF]],FNF[[#This Row],[ORO_FNF]])&lt;2,NA(),SUM(FNF[[#This Row],[BND_FNF]],FNF[[#This Row],[ORO_FNF]]))</f>
        <v>68921</v>
      </c>
    </row>
    <row r="82" spans="1:9" x14ac:dyDescent="0.25">
      <c r="A82" s="2">
        <v>41993</v>
      </c>
      <c r="B82" s="1">
        <v>49730</v>
      </c>
      <c r="C82" s="1">
        <v>12202</v>
      </c>
      <c r="D82" s="1">
        <v>4701</v>
      </c>
      <c r="E82" s="1">
        <v>4275</v>
      </c>
      <c r="G82" s="11">
        <v>41993</v>
      </c>
      <c r="H8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70908</v>
      </c>
      <c r="I82" s="10">
        <f>IF(COUNTA(FNF[[#This Row],[BND_FNF]],FNF[[#This Row],[ORO_FNF]])&lt;2,NA(),SUM(FNF[[#This Row],[BND_FNF]],FNF[[#This Row],[ORO_FNF]]))</f>
        <v>61932</v>
      </c>
    </row>
    <row r="83" spans="1:9" x14ac:dyDescent="0.25">
      <c r="A83" s="2">
        <v>41994</v>
      </c>
      <c r="B83" s="1">
        <v>49109</v>
      </c>
      <c r="C83" s="1">
        <v>11355</v>
      </c>
      <c r="D83" s="1">
        <v>4655</v>
      </c>
      <c r="E83" s="1">
        <v>4353</v>
      </c>
      <c r="G83" s="11">
        <v>41994</v>
      </c>
      <c r="H8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69472</v>
      </c>
      <c r="I83" s="10">
        <f>IF(COUNTA(FNF[[#This Row],[BND_FNF]],FNF[[#This Row],[ORO_FNF]])&lt;2,NA(),SUM(FNF[[#This Row],[BND_FNF]],FNF[[#This Row],[ORO_FNF]]))</f>
        <v>60464</v>
      </c>
    </row>
    <row r="84" spans="1:9" x14ac:dyDescent="0.25">
      <c r="A84" s="2">
        <v>41995</v>
      </c>
      <c r="B84" s="1">
        <v>31375</v>
      </c>
      <c r="C84" s="1">
        <v>11549</v>
      </c>
      <c r="D84" s="1">
        <v>4679</v>
      </c>
      <c r="E84" s="1">
        <v>4780</v>
      </c>
      <c r="G84" s="11">
        <v>41995</v>
      </c>
      <c r="H8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52383</v>
      </c>
      <c r="I84" s="10">
        <f>IF(COUNTA(FNF[[#This Row],[BND_FNF]],FNF[[#This Row],[ORO_FNF]])&lt;2,NA(),SUM(FNF[[#This Row],[BND_FNF]],FNF[[#This Row],[ORO_FNF]]))</f>
        <v>42924</v>
      </c>
    </row>
    <row r="85" spans="1:9" x14ac:dyDescent="0.25">
      <c r="A85" s="2">
        <v>41996</v>
      </c>
      <c r="B85" s="1">
        <v>24536</v>
      </c>
      <c r="C85" s="1">
        <v>8325</v>
      </c>
      <c r="D85" s="1">
        <v>3880</v>
      </c>
      <c r="E85" s="1">
        <v>3812</v>
      </c>
      <c r="G85" s="11">
        <v>41996</v>
      </c>
      <c r="H8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40553</v>
      </c>
      <c r="I85" s="10">
        <f>IF(COUNTA(FNF[[#This Row],[BND_FNF]],FNF[[#This Row],[ORO_FNF]])&lt;2,NA(),SUM(FNF[[#This Row],[BND_FNF]],FNF[[#This Row],[ORO_FNF]]))</f>
        <v>32861</v>
      </c>
    </row>
    <row r="86" spans="1:9" x14ac:dyDescent="0.25">
      <c r="A86" s="2">
        <v>41997</v>
      </c>
      <c r="B86" s="1">
        <v>19829</v>
      </c>
      <c r="C86" s="1">
        <v>8438</v>
      </c>
      <c r="D86" s="1">
        <v>3754</v>
      </c>
      <c r="E86" s="1">
        <v>3421</v>
      </c>
      <c r="G86" s="11">
        <v>41997</v>
      </c>
      <c r="H8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35442</v>
      </c>
      <c r="I86" s="10">
        <f>IF(COUNTA(FNF[[#This Row],[BND_FNF]],FNF[[#This Row],[ORO_FNF]])&lt;2,NA(),SUM(FNF[[#This Row],[BND_FNF]],FNF[[#This Row],[ORO_FNF]]))</f>
        <v>28267</v>
      </c>
    </row>
    <row r="87" spans="1:9" x14ac:dyDescent="0.25">
      <c r="A87" s="2">
        <v>41998</v>
      </c>
      <c r="B87" s="1">
        <v>18139</v>
      </c>
      <c r="C87" s="1">
        <v>5874</v>
      </c>
      <c r="D87" s="1">
        <v>3243</v>
      </c>
      <c r="E87" s="1">
        <v>3181</v>
      </c>
      <c r="G87" s="11">
        <v>41998</v>
      </c>
      <c r="H8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30437</v>
      </c>
      <c r="I87" s="10">
        <f>IF(COUNTA(FNF[[#This Row],[BND_FNF]],FNF[[#This Row],[ORO_FNF]])&lt;2,NA(),SUM(FNF[[#This Row],[BND_FNF]],FNF[[#This Row],[ORO_FNF]]))</f>
        <v>24013</v>
      </c>
    </row>
    <row r="88" spans="1:9" x14ac:dyDescent="0.25">
      <c r="A88" s="2">
        <v>41999</v>
      </c>
      <c r="B88" s="1">
        <v>15593</v>
      </c>
      <c r="C88" s="1">
        <v>6345</v>
      </c>
      <c r="D88" s="1">
        <v>2659</v>
      </c>
      <c r="E88" s="1">
        <v>2317</v>
      </c>
      <c r="G88" s="11">
        <v>41999</v>
      </c>
      <c r="H8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26914</v>
      </c>
      <c r="I88" s="10">
        <f>IF(COUNTA(FNF[[#This Row],[BND_FNF]],FNF[[#This Row],[ORO_FNF]])&lt;2,NA(),SUM(FNF[[#This Row],[BND_FNF]],FNF[[#This Row],[ORO_FNF]]))</f>
        <v>21938</v>
      </c>
    </row>
    <row r="89" spans="1:9" x14ac:dyDescent="0.25">
      <c r="A89" s="2">
        <v>42000</v>
      </c>
      <c r="B89" s="1">
        <v>14187</v>
      </c>
      <c r="C89" s="1">
        <v>5755</v>
      </c>
      <c r="D89" s="1">
        <v>2264</v>
      </c>
      <c r="E89" s="1">
        <v>2150</v>
      </c>
      <c r="G89" s="11">
        <v>42000</v>
      </c>
      <c r="H8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24356</v>
      </c>
      <c r="I89" s="10">
        <f>IF(COUNTA(FNF[[#This Row],[BND_FNF]],FNF[[#This Row],[ORO_FNF]])&lt;2,NA(),SUM(FNF[[#This Row],[BND_FNF]],FNF[[#This Row],[ORO_FNF]]))</f>
        <v>19942</v>
      </c>
    </row>
    <row r="90" spans="1:9" x14ac:dyDescent="0.25">
      <c r="A90" s="2">
        <v>42001</v>
      </c>
      <c r="B90" s="1">
        <v>12198</v>
      </c>
      <c r="C90" s="1">
        <v>5231</v>
      </c>
      <c r="D90" s="1">
        <v>2083</v>
      </c>
      <c r="E90" s="1">
        <v>1860</v>
      </c>
      <c r="G90" s="11">
        <v>42001</v>
      </c>
      <c r="H9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21372</v>
      </c>
      <c r="I90" s="10">
        <f>IF(COUNTA(FNF[[#This Row],[BND_FNF]],FNF[[#This Row],[ORO_FNF]])&lt;2,NA(),SUM(FNF[[#This Row],[BND_FNF]],FNF[[#This Row],[ORO_FNF]]))</f>
        <v>17429</v>
      </c>
    </row>
    <row r="91" spans="1:9" x14ac:dyDescent="0.25">
      <c r="A91" s="2">
        <v>42002</v>
      </c>
      <c r="B91" s="1">
        <v>11590</v>
      </c>
      <c r="C91" s="1">
        <v>4343</v>
      </c>
      <c r="D91" s="1">
        <v>1733</v>
      </c>
      <c r="E91" s="1">
        <v>1619</v>
      </c>
      <c r="G91" s="11">
        <v>42002</v>
      </c>
      <c r="H9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19285</v>
      </c>
      <c r="I91" s="10">
        <f>IF(COUNTA(FNF[[#This Row],[BND_FNF]],FNF[[#This Row],[ORO_FNF]])&lt;2,NA(),SUM(FNF[[#This Row],[BND_FNF]],FNF[[#This Row],[ORO_FNF]]))</f>
        <v>15933</v>
      </c>
    </row>
    <row r="92" spans="1:9" x14ac:dyDescent="0.25">
      <c r="A92" s="2">
        <v>42003</v>
      </c>
      <c r="B92" s="1">
        <v>11388</v>
      </c>
      <c r="C92" s="1">
        <v>4455</v>
      </c>
      <c r="D92" s="1">
        <v>1627</v>
      </c>
      <c r="E92" s="1">
        <v>1433</v>
      </c>
      <c r="G92" s="11">
        <v>42003</v>
      </c>
      <c r="H9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18903</v>
      </c>
      <c r="I92" s="10">
        <f>IF(COUNTA(FNF[[#This Row],[BND_FNF]],FNF[[#This Row],[ORO_FNF]])&lt;2,NA(),SUM(FNF[[#This Row],[BND_FNF]],FNF[[#This Row],[ORO_FNF]]))</f>
        <v>15843</v>
      </c>
    </row>
    <row r="93" spans="1:9" x14ac:dyDescent="0.25">
      <c r="A93" s="2">
        <v>42004</v>
      </c>
      <c r="B93" s="1">
        <v>10412</v>
      </c>
      <c r="C93" s="1">
        <v>4255</v>
      </c>
      <c r="D93" s="1">
        <v>1483</v>
      </c>
      <c r="E93" s="1">
        <v>1712</v>
      </c>
      <c r="G93" s="11">
        <v>42004</v>
      </c>
      <c r="H9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17862</v>
      </c>
      <c r="I93" s="10">
        <f>IF(COUNTA(FNF[[#This Row],[BND_FNF]],FNF[[#This Row],[ORO_FNF]])&lt;2,NA(),SUM(FNF[[#This Row],[BND_FNF]],FNF[[#This Row],[ORO_FNF]]))</f>
        <v>14667</v>
      </c>
    </row>
    <row r="94" spans="1:9" x14ac:dyDescent="0.25">
      <c r="A94" s="2">
        <v>42005</v>
      </c>
      <c r="B94" s="1">
        <v>10608</v>
      </c>
      <c r="C94" s="1">
        <v>3230</v>
      </c>
      <c r="D94" s="1">
        <v>1016</v>
      </c>
      <c r="E94" s="1">
        <v>1212</v>
      </c>
      <c r="G94" s="11">
        <v>42005</v>
      </c>
      <c r="H9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16066</v>
      </c>
      <c r="I94" s="10">
        <f>IF(COUNTA(FNF[[#This Row],[BND_FNF]],FNF[[#This Row],[ORO_FNF]])&lt;2,NA(),SUM(FNF[[#This Row],[BND_FNF]],FNF[[#This Row],[ORO_FNF]]))</f>
        <v>13838</v>
      </c>
    </row>
    <row r="95" spans="1:9" x14ac:dyDescent="0.25">
      <c r="A95" s="2">
        <v>42006</v>
      </c>
      <c r="B95" s="1">
        <v>10315</v>
      </c>
      <c r="C95" s="1">
        <v>3285</v>
      </c>
      <c r="D95" s="1">
        <v>1544</v>
      </c>
      <c r="E95" s="1">
        <v>1354</v>
      </c>
      <c r="G95" s="11">
        <v>42006</v>
      </c>
      <c r="H9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16498</v>
      </c>
      <c r="I95" s="10">
        <f>IF(COUNTA(FNF[[#This Row],[BND_FNF]],FNF[[#This Row],[ORO_FNF]])&lt;2,NA(),SUM(FNF[[#This Row],[BND_FNF]],FNF[[#This Row],[ORO_FNF]]))</f>
        <v>13600</v>
      </c>
    </row>
    <row r="96" spans="1:9" x14ac:dyDescent="0.25">
      <c r="A96" s="2">
        <v>42007</v>
      </c>
      <c r="B96" s="1">
        <v>8650</v>
      </c>
      <c r="C96" s="1">
        <v>2923</v>
      </c>
      <c r="D96" s="1">
        <v>1175</v>
      </c>
      <c r="E96" s="1">
        <v>1201</v>
      </c>
      <c r="G96" s="11">
        <v>42007</v>
      </c>
      <c r="H9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13949</v>
      </c>
      <c r="I96" s="10">
        <f>IF(COUNTA(FNF[[#This Row],[BND_FNF]],FNF[[#This Row],[ORO_FNF]])&lt;2,NA(),SUM(FNF[[#This Row],[BND_FNF]],FNF[[#This Row],[ORO_FNF]]))</f>
        <v>11573</v>
      </c>
    </row>
    <row r="97" spans="1:9" x14ac:dyDescent="0.25">
      <c r="A97" s="2">
        <v>42008</v>
      </c>
      <c r="B97" s="1">
        <v>9024</v>
      </c>
      <c r="C97" s="1">
        <v>2882</v>
      </c>
      <c r="D97" s="1">
        <v>1303</v>
      </c>
      <c r="E97" s="1">
        <v>1212</v>
      </c>
      <c r="G97" s="11">
        <v>42008</v>
      </c>
      <c r="H9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14421</v>
      </c>
      <c r="I97" s="10">
        <f>IF(COUNTA(FNF[[#This Row],[BND_FNF]],FNF[[#This Row],[ORO_FNF]])&lt;2,NA(),SUM(FNF[[#This Row],[BND_FNF]],FNF[[#This Row],[ORO_FNF]]))</f>
        <v>11906</v>
      </c>
    </row>
    <row r="98" spans="1:9" x14ac:dyDescent="0.25">
      <c r="A98" s="2">
        <v>42009</v>
      </c>
      <c r="B98" s="1">
        <v>7985</v>
      </c>
      <c r="C98" s="1">
        <v>3376</v>
      </c>
      <c r="D98" s="1">
        <v>1257</v>
      </c>
      <c r="E98" s="1">
        <v>1212</v>
      </c>
      <c r="G98" s="11">
        <v>42009</v>
      </c>
      <c r="H9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13830</v>
      </c>
      <c r="I98" s="10">
        <f>IF(COUNTA(FNF[[#This Row],[BND_FNF]],FNF[[#This Row],[ORO_FNF]])&lt;2,NA(),SUM(FNF[[#This Row],[BND_FNF]],FNF[[#This Row],[ORO_FNF]]))</f>
        <v>11361</v>
      </c>
    </row>
    <row r="99" spans="1:9" x14ac:dyDescent="0.25">
      <c r="A99" s="2">
        <v>42010</v>
      </c>
      <c r="B99" s="1">
        <v>7068</v>
      </c>
      <c r="C99" s="1">
        <v>2982</v>
      </c>
      <c r="D99" s="1">
        <v>1521</v>
      </c>
      <c r="E99" s="1">
        <v>1117</v>
      </c>
      <c r="G99" s="11">
        <v>42010</v>
      </c>
      <c r="H9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12688</v>
      </c>
      <c r="I99" s="10">
        <f>IF(COUNTA(FNF[[#This Row],[BND_FNF]],FNF[[#This Row],[ORO_FNF]])&lt;2,NA(),SUM(FNF[[#This Row],[BND_FNF]],FNF[[#This Row],[ORO_FNF]]))</f>
        <v>10050</v>
      </c>
    </row>
    <row r="100" spans="1:9" x14ac:dyDescent="0.25">
      <c r="A100" s="2">
        <v>42011</v>
      </c>
      <c r="B100" s="1">
        <v>7605</v>
      </c>
      <c r="C100" s="1">
        <v>2646</v>
      </c>
      <c r="D100" s="1">
        <v>1105</v>
      </c>
      <c r="E100" s="1">
        <v>1194</v>
      </c>
      <c r="G100" s="11">
        <v>42011</v>
      </c>
      <c r="H10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12550</v>
      </c>
      <c r="I100" s="10">
        <f>IF(COUNTA(FNF[[#This Row],[BND_FNF]],FNF[[#This Row],[ORO_FNF]])&lt;2,NA(),SUM(FNF[[#This Row],[BND_FNF]],FNF[[#This Row],[ORO_FNF]]))</f>
        <v>10251</v>
      </c>
    </row>
    <row r="101" spans="1:9" x14ac:dyDescent="0.25">
      <c r="A101" s="2">
        <v>42012</v>
      </c>
      <c r="B101" s="1">
        <v>7604</v>
      </c>
      <c r="C101" s="1">
        <v>3134</v>
      </c>
      <c r="D101" s="1">
        <v>1556</v>
      </c>
      <c r="E101" s="1">
        <v>1385</v>
      </c>
      <c r="G101" s="11">
        <v>42012</v>
      </c>
      <c r="H10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13679</v>
      </c>
      <c r="I101" s="10">
        <f>IF(COUNTA(FNF[[#This Row],[BND_FNF]],FNF[[#This Row],[ORO_FNF]])&lt;2,NA(),SUM(FNF[[#This Row],[BND_FNF]],FNF[[#This Row],[ORO_FNF]]))</f>
        <v>10738</v>
      </c>
    </row>
    <row r="102" spans="1:9" x14ac:dyDescent="0.25">
      <c r="A102" s="2">
        <v>42013</v>
      </c>
      <c r="B102" s="1">
        <v>7037</v>
      </c>
      <c r="C102" s="1">
        <v>2689</v>
      </c>
      <c r="D102" s="1">
        <v>1395</v>
      </c>
      <c r="E102" s="1">
        <v>1295</v>
      </c>
      <c r="G102" s="11">
        <v>42013</v>
      </c>
      <c r="H10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12416</v>
      </c>
      <c r="I102" s="10">
        <f>IF(COUNTA(FNF[[#This Row],[BND_FNF]],FNF[[#This Row],[ORO_FNF]])&lt;2,NA(),SUM(FNF[[#This Row],[BND_FNF]],FNF[[#This Row],[ORO_FNF]]))</f>
        <v>9726</v>
      </c>
    </row>
    <row r="103" spans="1:9" x14ac:dyDescent="0.25">
      <c r="A103" s="2">
        <v>42014</v>
      </c>
      <c r="B103" s="1">
        <v>7634</v>
      </c>
      <c r="C103" s="1">
        <v>3249</v>
      </c>
      <c r="D103" s="1">
        <v>1244</v>
      </c>
      <c r="E103" s="1">
        <v>1291</v>
      </c>
      <c r="G103" s="11">
        <v>42014</v>
      </c>
      <c r="H10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13418</v>
      </c>
      <c r="I103" s="10">
        <f>IF(COUNTA(FNF[[#This Row],[BND_FNF]],FNF[[#This Row],[ORO_FNF]])&lt;2,NA(),SUM(FNF[[#This Row],[BND_FNF]],FNF[[#This Row],[ORO_FNF]]))</f>
        <v>10883</v>
      </c>
    </row>
    <row r="104" spans="1:9" x14ac:dyDescent="0.25">
      <c r="A104" s="2">
        <v>42015</v>
      </c>
      <c r="B104" s="1">
        <v>6922</v>
      </c>
      <c r="C104" s="1">
        <v>2286</v>
      </c>
      <c r="D104" s="1">
        <v>1259</v>
      </c>
      <c r="E104" s="1">
        <v>969</v>
      </c>
      <c r="G104" s="11">
        <v>42015</v>
      </c>
      <c r="H10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11436</v>
      </c>
      <c r="I104" s="10">
        <f>IF(COUNTA(FNF[[#This Row],[BND_FNF]],FNF[[#This Row],[ORO_FNF]])&lt;2,NA(),SUM(FNF[[#This Row],[BND_FNF]],FNF[[#This Row],[ORO_FNF]]))</f>
        <v>9208</v>
      </c>
    </row>
    <row r="105" spans="1:9" x14ac:dyDescent="0.25">
      <c r="A105" s="2">
        <v>42016</v>
      </c>
      <c r="B105" s="1">
        <v>5913</v>
      </c>
      <c r="C105" s="1">
        <v>2811</v>
      </c>
      <c r="D105" s="1">
        <v>1248</v>
      </c>
      <c r="E105" s="1">
        <v>1034</v>
      </c>
      <c r="G105" s="11">
        <v>42016</v>
      </c>
      <c r="H10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11006</v>
      </c>
      <c r="I105" s="10">
        <f>IF(COUNTA(FNF[[#This Row],[BND_FNF]],FNF[[#This Row],[ORO_FNF]])&lt;2,NA(),SUM(FNF[[#This Row],[BND_FNF]],FNF[[#This Row],[ORO_FNF]]))</f>
        <v>8724</v>
      </c>
    </row>
    <row r="106" spans="1:9" x14ac:dyDescent="0.25">
      <c r="A106" s="2">
        <v>42017</v>
      </c>
      <c r="B106" s="1">
        <v>5913</v>
      </c>
      <c r="C106" s="1">
        <v>2643</v>
      </c>
      <c r="D106" s="1">
        <v>932</v>
      </c>
      <c r="E106" s="1">
        <v>1035</v>
      </c>
      <c r="G106" s="11">
        <v>42017</v>
      </c>
      <c r="H10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10523</v>
      </c>
      <c r="I106" s="10">
        <f>IF(COUNTA(FNF[[#This Row],[BND_FNF]],FNF[[#This Row],[ORO_FNF]])&lt;2,NA(),SUM(FNF[[#This Row],[BND_FNF]],FNF[[#This Row],[ORO_FNF]]))</f>
        <v>8556</v>
      </c>
    </row>
    <row r="107" spans="1:9" x14ac:dyDescent="0.25">
      <c r="A107" s="2">
        <v>42018</v>
      </c>
      <c r="B107" s="1">
        <v>6246</v>
      </c>
      <c r="C107" s="1">
        <v>2765</v>
      </c>
      <c r="D107" s="1">
        <v>1078</v>
      </c>
      <c r="E107" s="1">
        <v>880</v>
      </c>
      <c r="G107" s="11">
        <v>42018</v>
      </c>
      <c r="H10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10969</v>
      </c>
      <c r="I107" s="10">
        <f>IF(COUNTA(FNF[[#This Row],[BND_FNF]],FNF[[#This Row],[ORO_FNF]])&lt;2,NA(),SUM(FNF[[#This Row],[BND_FNF]],FNF[[#This Row],[ORO_FNF]]))</f>
        <v>9011</v>
      </c>
    </row>
    <row r="108" spans="1:9" x14ac:dyDescent="0.25">
      <c r="A108" s="2">
        <v>42019</v>
      </c>
      <c r="B108" s="1">
        <v>6351</v>
      </c>
      <c r="C108" s="1">
        <v>2385</v>
      </c>
      <c r="D108" s="1">
        <v>1303</v>
      </c>
      <c r="E108" s="1">
        <v>998</v>
      </c>
      <c r="G108" s="11">
        <v>42019</v>
      </c>
      <c r="H10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11037</v>
      </c>
      <c r="I108" s="10">
        <f>IF(COUNTA(FNF[[#This Row],[BND_FNF]],FNF[[#This Row],[ORO_FNF]])&lt;2,NA(),SUM(FNF[[#This Row],[BND_FNF]],FNF[[#This Row],[ORO_FNF]]))</f>
        <v>8736</v>
      </c>
    </row>
    <row r="109" spans="1:9" x14ac:dyDescent="0.25">
      <c r="A109" s="2">
        <v>42020</v>
      </c>
      <c r="B109" s="1">
        <v>6871</v>
      </c>
      <c r="C109" s="1">
        <v>2576</v>
      </c>
      <c r="D109" s="1">
        <v>1443</v>
      </c>
      <c r="E109" s="1">
        <v>1117</v>
      </c>
      <c r="G109" s="11">
        <v>42020</v>
      </c>
      <c r="H10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12007</v>
      </c>
      <c r="I109" s="10">
        <f>IF(COUNTA(FNF[[#This Row],[BND_FNF]],FNF[[#This Row],[ORO_FNF]])&lt;2,NA(),SUM(FNF[[#This Row],[BND_FNF]],FNF[[#This Row],[ORO_FNF]]))</f>
        <v>9447</v>
      </c>
    </row>
    <row r="110" spans="1:9" x14ac:dyDescent="0.25">
      <c r="A110" s="2">
        <v>42021</v>
      </c>
      <c r="B110" s="1">
        <v>6246</v>
      </c>
      <c r="C110" s="1">
        <v>3025</v>
      </c>
      <c r="D110" s="1">
        <v>1742</v>
      </c>
      <c r="E110" s="1">
        <v>1152</v>
      </c>
      <c r="G110" s="11">
        <v>42021</v>
      </c>
      <c r="H11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12165</v>
      </c>
      <c r="I110" s="10">
        <f>IF(COUNTA(FNF[[#This Row],[BND_FNF]],FNF[[#This Row],[ORO_FNF]])&lt;2,NA(),SUM(FNF[[#This Row],[BND_FNF]],FNF[[#This Row],[ORO_FNF]]))</f>
        <v>9271</v>
      </c>
    </row>
    <row r="111" spans="1:9" x14ac:dyDescent="0.25">
      <c r="A111" s="2">
        <v>42022</v>
      </c>
      <c r="B111" s="1">
        <v>6936</v>
      </c>
      <c r="C111" s="1">
        <v>3214</v>
      </c>
      <c r="D111" s="1">
        <v>1541</v>
      </c>
      <c r="E111" s="1">
        <v>1180</v>
      </c>
      <c r="G111" s="11">
        <v>42022</v>
      </c>
      <c r="H11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12871</v>
      </c>
      <c r="I111" s="10">
        <f>IF(COUNTA(FNF[[#This Row],[BND_FNF]],FNF[[#This Row],[ORO_FNF]])&lt;2,NA(),SUM(FNF[[#This Row],[BND_FNF]],FNF[[#This Row],[ORO_FNF]]))</f>
        <v>10150</v>
      </c>
    </row>
    <row r="112" spans="1:9" x14ac:dyDescent="0.25">
      <c r="A112" s="2">
        <v>42023</v>
      </c>
      <c r="B112" s="1">
        <v>6778</v>
      </c>
      <c r="C112" s="1">
        <v>3025</v>
      </c>
      <c r="D112" s="1">
        <v>1066</v>
      </c>
      <c r="E112" s="1">
        <v>1050</v>
      </c>
      <c r="G112" s="11">
        <v>42023</v>
      </c>
      <c r="H11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11919</v>
      </c>
      <c r="I112" s="10">
        <f>IF(COUNTA(FNF[[#This Row],[BND_FNF]],FNF[[#This Row],[ORO_FNF]])&lt;2,NA(),SUM(FNF[[#This Row],[BND_FNF]],FNF[[#This Row],[ORO_FNF]]))</f>
        <v>9803</v>
      </c>
    </row>
    <row r="113" spans="1:9" x14ac:dyDescent="0.25">
      <c r="A113" s="2">
        <v>42024</v>
      </c>
      <c r="B113" s="1">
        <v>6778</v>
      </c>
      <c r="C113" s="1">
        <v>2989</v>
      </c>
      <c r="D113" s="1">
        <v>1289</v>
      </c>
      <c r="E113" s="1">
        <v>1007</v>
      </c>
      <c r="G113" s="11">
        <v>42024</v>
      </c>
      <c r="H11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12063</v>
      </c>
      <c r="I113" s="10">
        <f>IF(COUNTA(FNF[[#This Row],[BND_FNF]],FNF[[#This Row],[ORO_FNF]])&lt;2,NA(),SUM(FNF[[#This Row],[BND_FNF]],FNF[[#This Row],[ORO_FNF]]))</f>
        <v>9767</v>
      </c>
    </row>
    <row r="114" spans="1:9" x14ac:dyDescent="0.25">
      <c r="A114" s="2">
        <v>42025</v>
      </c>
      <c r="B114" s="1">
        <v>7192</v>
      </c>
      <c r="C114" s="1">
        <v>2669</v>
      </c>
      <c r="D114" s="1">
        <v>1059</v>
      </c>
      <c r="E114" s="1">
        <v>1180</v>
      </c>
      <c r="G114" s="11">
        <v>42025</v>
      </c>
      <c r="H11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12100</v>
      </c>
      <c r="I114" s="10">
        <f>IF(COUNTA(FNF[[#This Row],[BND_FNF]],FNF[[#This Row],[ORO_FNF]])&lt;2,NA(),SUM(FNF[[#This Row],[BND_FNF]],FNF[[#This Row],[ORO_FNF]]))</f>
        <v>9861</v>
      </c>
    </row>
    <row r="115" spans="1:9" x14ac:dyDescent="0.25">
      <c r="A115" s="2">
        <v>42026</v>
      </c>
      <c r="B115" s="1">
        <v>7169</v>
      </c>
      <c r="C115" s="1">
        <v>2826</v>
      </c>
      <c r="D115" s="1">
        <v>1059</v>
      </c>
      <c r="E115" s="1">
        <v>904</v>
      </c>
      <c r="G115" s="11">
        <v>42026</v>
      </c>
      <c r="H11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11958</v>
      </c>
      <c r="I115" s="10">
        <f>IF(COUNTA(FNF[[#This Row],[BND_FNF]],FNF[[#This Row],[ORO_FNF]])&lt;2,NA(),SUM(FNF[[#This Row],[BND_FNF]],FNF[[#This Row],[ORO_FNF]]))</f>
        <v>9995</v>
      </c>
    </row>
    <row r="116" spans="1:9" x14ac:dyDescent="0.25">
      <c r="A116" s="2">
        <v>42027</v>
      </c>
      <c r="B116" s="1">
        <v>6353</v>
      </c>
      <c r="C116" s="1">
        <v>2658</v>
      </c>
      <c r="D116" s="1">
        <v>1255</v>
      </c>
      <c r="E116" s="1">
        <v>845</v>
      </c>
      <c r="G116" s="11">
        <v>42027</v>
      </c>
      <c r="H11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11111</v>
      </c>
      <c r="I116" s="10">
        <f>IF(COUNTA(FNF[[#This Row],[BND_FNF]],FNF[[#This Row],[ORO_FNF]])&lt;2,NA(),SUM(FNF[[#This Row],[BND_FNF]],FNF[[#This Row],[ORO_FNF]]))</f>
        <v>9011</v>
      </c>
    </row>
    <row r="117" spans="1:9" x14ac:dyDescent="0.25">
      <c r="A117" s="2">
        <v>42028</v>
      </c>
      <c r="B117" s="1">
        <v>6353</v>
      </c>
      <c r="C117" s="1">
        <v>2593</v>
      </c>
      <c r="D117" s="1">
        <v>1082</v>
      </c>
      <c r="E117" s="1">
        <v>840</v>
      </c>
      <c r="G117" s="11">
        <v>42028</v>
      </c>
      <c r="H11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10868</v>
      </c>
      <c r="I117" s="10">
        <f>IF(COUNTA(FNF[[#This Row],[BND_FNF]],FNF[[#This Row],[ORO_FNF]])&lt;2,NA(),SUM(FNF[[#This Row],[BND_FNF]],FNF[[#This Row],[ORO_FNF]]))</f>
        <v>8946</v>
      </c>
    </row>
    <row r="118" spans="1:9" x14ac:dyDescent="0.25">
      <c r="A118" s="2">
        <v>42029</v>
      </c>
      <c r="B118" s="1">
        <v>7766</v>
      </c>
      <c r="C118" s="1">
        <v>2593</v>
      </c>
      <c r="D118" s="1">
        <v>1082</v>
      </c>
      <c r="E118" s="1">
        <v>840</v>
      </c>
      <c r="G118" s="11">
        <v>42029</v>
      </c>
      <c r="H11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12281</v>
      </c>
      <c r="I118" s="10">
        <f>IF(COUNTA(FNF[[#This Row],[BND_FNF]],FNF[[#This Row],[ORO_FNF]])&lt;2,NA(),SUM(FNF[[#This Row],[BND_FNF]],FNF[[#This Row],[ORO_FNF]]))</f>
        <v>10359</v>
      </c>
    </row>
    <row r="119" spans="1:9" x14ac:dyDescent="0.25">
      <c r="A119" s="2">
        <v>42030</v>
      </c>
      <c r="B119" s="1">
        <v>6828</v>
      </c>
      <c r="C119" s="1">
        <v>2402</v>
      </c>
      <c r="D119" s="1">
        <v>1292</v>
      </c>
      <c r="E119" s="1">
        <v>900</v>
      </c>
      <c r="G119" s="11">
        <v>42030</v>
      </c>
      <c r="H11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11422</v>
      </c>
      <c r="I119" s="10">
        <f>IF(COUNTA(FNF[[#This Row],[BND_FNF]],FNF[[#This Row],[ORO_FNF]])&lt;2,NA(),SUM(FNF[[#This Row],[BND_FNF]],FNF[[#This Row],[ORO_FNF]]))</f>
        <v>9230</v>
      </c>
    </row>
    <row r="120" spans="1:9" x14ac:dyDescent="0.25">
      <c r="A120" s="2">
        <v>42031</v>
      </c>
      <c r="B120" s="1">
        <v>6828</v>
      </c>
      <c r="C120" s="1">
        <v>2402</v>
      </c>
      <c r="D120" s="1">
        <v>1200</v>
      </c>
      <c r="E120" s="1">
        <v>1151</v>
      </c>
      <c r="G120" s="11">
        <v>42031</v>
      </c>
      <c r="H12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11581</v>
      </c>
      <c r="I120" s="10">
        <f>IF(COUNTA(FNF[[#This Row],[BND_FNF]],FNF[[#This Row],[ORO_FNF]])&lt;2,NA(),SUM(FNF[[#This Row],[BND_FNF]],FNF[[#This Row],[ORO_FNF]]))</f>
        <v>9230</v>
      </c>
    </row>
    <row r="121" spans="1:9" x14ac:dyDescent="0.25">
      <c r="A121" s="2">
        <v>42032</v>
      </c>
      <c r="B121" s="1">
        <v>5604</v>
      </c>
      <c r="C121" s="1">
        <v>2402</v>
      </c>
      <c r="D121" s="1">
        <v>905</v>
      </c>
      <c r="E121" s="1">
        <v>933</v>
      </c>
      <c r="G121" s="11">
        <v>42032</v>
      </c>
      <c r="H12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9844</v>
      </c>
      <c r="I121" s="10">
        <f>IF(COUNTA(FNF[[#This Row],[BND_FNF]],FNF[[#This Row],[ORO_FNF]])&lt;2,NA(),SUM(FNF[[#This Row],[BND_FNF]],FNF[[#This Row],[ORO_FNF]]))</f>
        <v>8006</v>
      </c>
    </row>
    <row r="122" spans="1:9" x14ac:dyDescent="0.25">
      <c r="A122" s="2">
        <v>42033</v>
      </c>
      <c r="B122" s="1">
        <v>6307</v>
      </c>
      <c r="C122" s="1">
        <v>2413</v>
      </c>
      <c r="D122" s="1">
        <v>1591</v>
      </c>
      <c r="E122" s="1">
        <v>958</v>
      </c>
      <c r="G122" s="11">
        <v>42033</v>
      </c>
      <c r="H12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11269</v>
      </c>
      <c r="I122" s="10">
        <f>IF(COUNTA(FNF[[#This Row],[BND_FNF]],FNF[[#This Row],[ORO_FNF]])&lt;2,NA(),SUM(FNF[[#This Row],[BND_FNF]],FNF[[#This Row],[ORO_FNF]]))</f>
        <v>8720</v>
      </c>
    </row>
    <row r="123" spans="1:9" x14ac:dyDescent="0.25">
      <c r="A123" s="2">
        <v>42034</v>
      </c>
      <c r="B123" s="1">
        <v>5603</v>
      </c>
      <c r="C123" s="1">
        <v>2413</v>
      </c>
      <c r="D123" s="1">
        <v>795</v>
      </c>
      <c r="E123" s="1">
        <v>1104</v>
      </c>
      <c r="G123" s="11">
        <v>42034</v>
      </c>
      <c r="H12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9915</v>
      </c>
      <c r="I123" s="10">
        <f>IF(COUNTA(FNF[[#This Row],[BND_FNF]],FNF[[#This Row],[ORO_FNF]])&lt;2,NA(),SUM(FNF[[#This Row],[BND_FNF]],FNF[[#This Row],[ORO_FNF]]))</f>
        <v>8016</v>
      </c>
    </row>
    <row r="124" spans="1:9" x14ac:dyDescent="0.25">
      <c r="A124" s="2">
        <v>42035</v>
      </c>
      <c r="B124" s="1">
        <v>6306</v>
      </c>
      <c r="C124" s="1">
        <v>2413</v>
      </c>
      <c r="D124" s="1">
        <v>1290</v>
      </c>
      <c r="E124" s="1">
        <v>908</v>
      </c>
      <c r="G124" s="11">
        <v>42035</v>
      </c>
      <c r="H12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10917</v>
      </c>
      <c r="I124" s="10">
        <f>IF(COUNTA(FNF[[#This Row],[BND_FNF]],FNF[[#This Row],[ORO_FNF]])&lt;2,NA(),SUM(FNF[[#This Row],[BND_FNF]],FNF[[#This Row],[ORO_FNF]]))</f>
        <v>8719</v>
      </c>
    </row>
    <row r="125" spans="1:9" x14ac:dyDescent="0.25">
      <c r="A125" s="2">
        <v>42036</v>
      </c>
      <c r="B125" s="1">
        <v>5944</v>
      </c>
      <c r="C125" s="1">
        <v>2161</v>
      </c>
      <c r="D125" s="1">
        <v>290</v>
      </c>
      <c r="E125" s="1">
        <v>866</v>
      </c>
      <c r="G125" s="11">
        <v>42036</v>
      </c>
      <c r="H12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9261</v>
      </c>
      <c r="I125" s="10">
        <f>IF(COUNTA(FNF[[#This Row],[BND_FNF]],FNF[[#This Row],[ORO_FNF]])&lt;2,NA(),SUM(FNF[[#This Row],[BND_FNF]],FNF[[#This Row],[ORO_FNF]]))</f>
        <v>8105</v>
      </c>
    </row>
    <row r="126" spans="1:9" x14ac:dyDescent="0.25">
      <c r="A126" s="2">
        <v>42037</v>
      </c>
      <c r="B126" s="1">
        <v>7038</v>
      </c>
      <c r="C126" s="1">
        <v>2828</v>
      </c>
      <c r="D126" s="1">
        <v>1266</v>
      </c>
      <c r="E126" s="1">
        <v>729</v>
      </c>
      <c r="G126" s="11">
        <v>42037</v>
      </c>
      <c r="H12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11861</v>
      </c>
      <c r="I126" s="10">
        <f>IF(COUNTA(FNF[[#This Row],[BND_FNF]],FNF[[#This Row],[ORO_FNF]])&lt;2,NA(),SUM(FNF[[#This Row],[BND_FNF]],FNF[[#This Row],[ORO_FNF]]))</f>
        <v>9866</v>
      </c>
    </row>
    <row r="127" spans="1:9" x14ac:dyDescent="0.25">
      <c r="A127" s="2">
        <v>42038</v>
      </c>
      <c r="B127" s="1">
        <v>7432</v>
      </c>
      <c r="C127" s="1">
        <v>2394</v>
      </c>
      <c r="D127" s="1">
        <v>1374</v>
      </c>
      <c r="E127" s="1">
        <v>806</v>
      </c>
      <c r="G127" s="11">
        <v>42038</v>
      </c>
      <c r="H12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12006</v>
      </c>
      <c r="I127" s="10">
        <f>IF(COUNTA(FNF[[#This Row],[BND_FNF]],FNF[[#This Row],[ORO_FNF]])&lt;2,NA(),SUM(FNF[[#This Row],[BND_FNF]],FNF[[#This Row],[ORO_FNF]]))</f>
        <v>9826</v>
      </c>
    </row>
    <row r="128" spans="1:9" x14ac:dyDescent="0.25">
      <c r="A128" s="2">
        <v>42039</v>
      </c>
      <c r="B128" s="1">
        <v>7432</v>
      </c>
      <c r="C128" s="1">
        <v>2648</v>
      </c>
      <c r="D128" s="1">
        <v>1144</v>
      </c>
      <c r="E128" s="1">
        <v>971</v>
      </c>
      <c r="G128" s="11">
        <v>42039</v>
      </c>
      <c r="H12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12195</v>
      </c>
      <c r="I128" s="10">
        <f>IF(COUNTA(FNF[[#This Row],[BND_FNF]],FNF[[#This Row],[ORO_FNF]])&lt;2,NA(),SUM(FNF[[#This Row],[BND_FNF]],FNF[[#This Row],[ORO_FNF]]))</f>
        <v>10080</v>
      </c>
    </row>
    <row r="129" spans="1:9" x14ac:dyDescent="0.25">
      <c r="A129" s="2">
        <v>42040</v>
      </c>
      <c r="B129" s="1">
        <v>8397</v>
      </c>
      <c r="C129" s="1">
        <v>2648</v>
      </c>
      <c r="D129" s="1">
        <v>1758</v>
      </c>
      <c r="E129" s="1">
        <v>933</v>
      </c>
      <c r="G129" s="11">
        <v>42040</v>
      </c>
      <c r="H12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13736</v>
      </c>
      <c r="I129" s="10">
        <f>IF(COUNTA(FNF[[#This Row],[BND_FNF]],FNF[[#This Row],[ORO_FNF]])&lt;2,NA(),SUM(FNF[[#This Row],[BND_FNF]],FNF[[#This Row],[ORO_FNF]]))</f>
        <v>11045</v>
      </c>
    </row>
    <row r="130" spans="1:9" x14ac:dyDescent="0.25">
      <c r="A130" s="2">
        <v>42041</v>
      </c>
      <c r="B130" s="1">
        <v>32638</v>
      </c>
      <c r="C130" s="1">
        <v>8748</v>
      </c>
      <c r="D130" s="1">
        <v>6955</v>
      </c>
      <c r="E130" s="1">
        <v>1992</v>
      </c>
      <c r="G130" s="11">
        <v>42041</v>
      </c>
      <c r="H13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50333</v>
      </c>
      <c r="I130" s="10">
        <f>IF(COUNTA(FNF[[#This Row],[BND_FNF]],FNF[[#This Row],[ORO_FNF]])&lt;2,NA(),SUM(FNF[[#This Row],[BND_FNF]],FNF[[#This Row],[ORO_FNF]]))</f>
        <v>41386</v>
      </c>
    </row>
    <row r="131" spans="1:9" x14ac:dyDescent="0.25">
      <c r="A131" s="2">
        <v>42042</v>
      </c>
      <c r="B131" s="1">
        <v>81151</v>
      </c>
      <c r="C131" s="1">
        <v>24436</v>
      </c>
      <c r="D131" s="1">
        <v>9059</v>
      </c>
      <c r="E131" s="1">
        <v>11753</v>
      </c>
      <c r="G131" s="11">
        <v>42042</v>
      </c>
      <c r="H13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126399</v>
      </c>
      <c r="I131" s="10">
        <f>IF(COUNTA(FNF[[#This Row],[BND_FNF]],FNF[[#This Row],[ORO_FNF]])&lt;2,NA(),SUM(FNF[[#This Row],[BND_FNF]],FNF[[#This Row],[ORO_FNF]]))</f>
        <v>105587</v>
      </c>
    </row>
    <row r="132" spans="1:9" x14ac:dyDescent="0.25">
      <c r="A132" s="2">
        <v>42043</v>
      </c>
      <c r="B132" s="1">
        <v>52269</v>
      </c>
      <c r="C132" s="1">
        <v>16182</v>
      </c>
      <c r="D132" s="1">
        <v>9648</v>
      </c>
      <c r="E132" s="1">
        <v>15840</v>
      </c>
      <c r="G132" s="11">
        <v>42043</v>
      </c>
      <c r="H13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93939</v>
      </c>
      <c r="I132" s="10">
        <f>IF(COUNTA(FNF[[#This Row],[BND_FNF]],FNF[[#This Row],[ORO_FNF]])&lt;2,NA(),SUM(FNF[[#This Row],[BND_FNF]],FNF[[#This Row],[ORO_FNF]]))</f>
        <v>68451</v>
      </c>
    </row>
    <row r="133" spans="1:9" x14ac:dyDescent="0.25">
      <c r="A133" s="2">
        <v>42044</v>
      </c>
      <c r="B133" s="1">
        <v>71228</v>
      </c>
      <c r="C133" s="1">
        <v>34843</v>
      </c>
      <c r="D133" s="1">
        <v>27001</v>
      </c>
      <c r="E133" s="1">
        <v>26019</v>
      </c>
      <c r="G133" s="11">
        <v>42044</v>
      </c>
      <c r="H13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159091</v>
      </c>
      <c r="I133" s="10">
        <f>IF(COUNTA(FNF[[#This Row],[BND_FNF]],FNF[[#This Row],[ORO_FNF]])&lt;2,NA(),SUM(FNF[[#This Row],[BND_FNF]],FNF[[#This Row],[ORO_FNF]]))</f>
        <v>106071</v>
      </c>
    </row>
    <row r="134" spans="1:9" x14ac:dyDescent="0.25">
      <c r="A134" s="2">
        <v>42045</v>
      </c>
      <c r="B134" s="1">
        <v>41705</v>
      </c>
      <c r="C134" s="1">
        <v>22086</v>
      </c>
      <c r="D134" s="1">
        <v>6857</v>
      </c>
      <c r="E134" s="1">
        <v>11408</v>
      </c>
      <c r="G134" s="11">
        <v>42045</v>
      </c>
      <c r="H13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82056</v>
      </c>
      <c r="I134" s="10">
        <f>IF(COUNTA(FNF[[#This Row],[BND_FNF]],FNF[[#This Row],[ORO_FNF]])&lt;2,NA(),SUM(FNF[[#This Row],[BND_FNF]],FNF[[#This Row],[ORO_FNF]]))</f>
        <v>63791</v>
      </c>
    </row>
    <row r="135" spans="1:9" x14ac:dyDescent="0.25">
      <c r="A135" s="2">
        <v>42046</v>
      </c>
      <c r="B135" s="1">
        <v>29409</v>
      </c>
      <c r="C135" s="1">
        <v>13173</v>
      </c>
      <c r="D135" s="1">
        <v>5586</v>
      </c>
      <c r="E135" s="1">
        <v>6794</v>
      </c>
      <c r="G135" s="11">
        <v>42046</v>
      </c>
      <c r="H13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54962</v>
      </c>
      <c r="I135" s="10">
        <f>IF(COUNTA(FNF[[#This Row],[BND_FNF]],FNF[[#This Row],[ORO_FNF]])&lt;2,NA(),SUM(FNF[[#This Row],[BND_FNF]],FNF[[#This Row],[ORO_FNF]]))</f>
        <v>42582</v>
      </c>
    </row>
    <row r="136" spans="1:9" x14ac:dyDescent="0.25">
      <c r="A136" s="2">
        <v>42047</v>
      </c>
      <c r="B136" s="1">
        <v>23224</v>
      </c>
      <c r="C136" s="1">
        <v>13846</v>
      </c>
      <c r="D136" s="1">
        <v>4427</v>
      </c>
      <c r="E136" s="1">
        <v>4684</v>
      </c>
      <c r="G136" s="11">
        <v>42047</v>
      </c>
      <c r="H13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46181</v>
      </c>
      <c r="I136" s="10">
        <f>IF(COUNTA(FNF[[#This Row],[BND_FNF]],FNF[[#This Row],[ORO_FNF]])&lt;2,NA(),SUM(FNF[[#This Row],[BND_FNF]],FNF[[#This Row],[ORO_FNF]]))</f>
        <v>37070</v>
      </c>
    </row>
    <row r="137" spans="1:9" x14ac:dyDescent="0.25">
      <c r="A137" s="2">
        <v>42048</v>
      </c>
      <c r="B137" s="1">
        <v>18983</v>
      </c>
      <c r="C137" s="1">
        <v>8734</v>
      </c>
      <c r="D137" s="1">
        <v>3994</v>
      </c>
      <c r="E137" s="1">
        <v>4188</v>
      </c>
      <c r="G137" s="11">
        <v>42048</v>
      </c>
      <c r="H13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35899</v>
      </c>
      <c r="I137" s="10">
        <f>IF(COUNTA(FNF[[#This Row],[BND_FNF]],FNF[[#This Row],[ORO_FNF]])&lt;2,NA(),SUM(FNF[[#This Row],[BND_FNF]],FNF[[#This Row],[ORO_FNF]]))</f>
        <v>27717</v>
      </c>
    </row>
    <row r="138" spans="1:9" x14ac:dyDescent="0.25">
      <c r="A138" s="2">
        <v>42049</v>
      </c>
      <c r="B138" s="1">
        <v>15694</v>
      </c>
      <c r="C138" s="1">
        <v>7046</v>
      </c>
      <c r="D138" s="1">
        <v>3472</v>
      </c>
      <c r="E138" s="1">
        <v>4166</v>
      </c>
      <c r="G138" s="11">
        <v>42049</v>
      </c>
      <c r="H13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30378</v>
      </c>
      <c r="I138" s="10">
        <f>IF(COUNTA(FNF[[#This Row],[BND_FNF]],FNF[[#This Row],[ORO_FNF]])&lt;2,NA(),SUM(FNF[[#This Row],[BND_FNF]],FNF[[#This Row],[ORO_FNF]]))</f>
        <v>22740</v>
      </c>
    </row>
    <row r="139" spans="1:9" x14ac:dyDescent="0.25">
      <c r="A139" s="2">
        <v>42050</v>
      </c>
      <c r="B139" s="1">
        <v>14534</v>
      </c>
      <c r="C139" s="1">
        <v>6577</v>
      </c>
      <c r="D139" s="1">
        <v>2929</v>
      </c>
      <c r="E139" s="1">
        <v>3079</v>
      </c>
      <c r="G139" s="11">
        <v>42050</v>
      </c>
      <c r="H13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27119</v>
      </c>
      <c r="I139" s="10">
        <f>IF(COUNTA(FNF[[#This Row],[BND_FNF]],FNF[[#This Row],[ORO_FNF]])&lt;2,NA(),SUM(FNF[[#This Row],[BND_FNF]],FNF[[#This Row],[ORO_FNF]]))</f>
        <v>21111</v>
      </c>
    </row>
    <row r="140" spans="1:9" x14ac:dyDescent="0.25">
      <c r="A140" s="2">
        <v>42051</v>
      </c>
      <c r="B140" s="1">
        <v>11219</v>
      </c>
      <c r="C140" s="1">
        <v>5673</v>
      </c>
      <c r="D140" s="1">
        <v>2409</v>
      </c>
      <c r="E140" s="1">
        <v>2442</v>
      </c>
      <c r="G140" s="11">
        <v>42051</v>
      </c>
      <c r="H14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21743</v>
      </c>
      <c r="I140" s="10">
        <f>IF(COUNTA(FNF[[#This Row],[BND_FNF]],FNF[[#This Row],[ORO_FNF]])&lt;2,NA(),SUM(FNF[[#This Row],[BND_FNF]],FNF[[#This Row],[ORO_FNF]]))</f>
        <v>16892</v>
      </c>
    </row>
    <row r="141" spans="1:9" x14ac:dyDescent="0.25">
      <c r="A141" s="2">
        <v>42052</v>
      </c>
      <c r="B141" s="1">
        <v>11630</v>
      </c>
      <c r="C141" s="1">
        <v>5487</v>
      </c>
      <c r="D141" s="1">
        <v>1890</v>
      </c>
      <c r="E141" s="1">
        <v>2913</v>
      </c>
      <c r="G141" s="11">
        <v>42052</v>
      </c>
      <c r="H14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21920</v>
      </c>
      <c r="I141" s="10">
        <f>IF(COUNTA(FNF[[#This Row],[BND_FNF]],FNF[[#This Row],[ORO_FNF]])&lt;2,NA(),SUM(FNF[[#This Row],[BND_FNF]],FNF[[#This Row],[ORO_FNF]]))</f>
        <v>17117</v>
      </c>
    </row>
    <row r="142" spans="1:9" x14ac:dyDescent="0.25">
      <c r="A142" s="2">
        <v>42053</v>
      </c>
      <c r="B142" s="1">
        <v>11344</v>
      </c>
      <c r="C142" s="1">
        <v>4652</v>
      </c>
      <c r="D142" s="1">
        <v>2169</v>
      </c>
      <c r="E142" s="1">
        <v>2419</v>
      </c>
      <c r="G142" s="11">
        <v>42053</v>
      </c>
      <c r="H14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20584</v>
      </c>
      <c r="I142" s="10">
        <f>IF(COUNTA(FNF[[#This Row],[BND_FNF]],FNF[[#This Row],[ORO_FNF]])&lt;2,NA(),SUM(FNF[[#This Row],[BND_FNF]],FNF[[#This Row],[ORO_FNF]]))</f>
        <v>15996</v>
      </c>
    </row>
    <row r="143" spans="1:9" x14ac:dyDescent="0.25">
      <c r="A143" s="2">
        <v>42054</v>
      </c>
      <c r="B143" s="1">
        <v>11343</v>
      </c>
      <c r="C143" s="1">
        <v>4691</v>
      </c>
      <c r="D143" s="1">
        <v>1409</v>
      </c>
      <c r="E143" s="1">
        <v>2300</v>
      </c>
      <c r="G143" s="11">
        <v>42054</v>
      </c>
      <c r="H14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19743</v>
      </c>
      <c r="I143" s="10">
        <f>IF(COUNTA(FNF[[#This Row],[BND_FNF]],FNF[[#This Row],[ORO_FNF]])&lt;2,NA(),SUM(FNF[[#This Row],[BND_FNF]],FNF[[#This Row],[ORO_FNF]]))</f>
        <v>16034</v>
      </c>
    </row>
    <row r="144" spans="1:9" x14ac:dyDescent="0.25">
      <c r="A144" s="2">
        <v>42055</v>
      </c>
      <c r="B144" s="1">
        <v>10273</v>
      </c>
      <c r="C144" s="1">
        <v>4246</v>
      </c>
      <c r="D144" s="1">
        <v>2687</v>
      </c>
      <c r="E144" s="1">
        <v>1845</v>
      </c>
      <c r="G144" s="11">
        <v>42055</v>
      </c>
      <c r="H14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19051</v>
      </c>
      <c r="I144" s="10">
        <f>IF(COUNTA(FNF[[#This Row],[BND_FNF]],FNF[[#This Row],[ORO_FNF]])&lt;2,NA(),SUM(FNF[[#This Row],[BND_FNF]],FNF[[#This Row],[ORO_FNF]]))</f>
        <v>14519</v>
      </c>
    </row>
    <row r="145" spans="1:9" x14ac:dyDescent="0.25">
      <c r="A145" s="2">
        <v>42056</v>
      </c>
      <c r="B145" s="1">
        <v>10375</v>
      </c>
      <c r="C145" s="1">
        <v>4237</v>
      </c>
      <c r="D145" s="1">
        <v>1837</v>
      </c>
      <c r="E145" s="1">
        <v>2129</v>
      </c>
      <c r="G145" s="11">
        <v>42056</v>
      </c>
      <c r="H14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18578</v>
      </c>
      <c r="I145" s="10">
        <f>IF(COUNTA(FNF[[#This Row],[BND_FNF]],FNF[[#This Row],[ORO_FNF]])&lt;2,NA(),SUM(FNF[[#This Row],[BND_FNF]],FNF[[#This Row],[ORO_FNF]]))</f>
        <v>14612</v>
      </c>
    </row>
    <row r="146" spans="1:9" x14ac:dyDescent="0.25">
      <c r="A146" s="2">
        <v>42057</v>
      </c>
      <c r="B146" s="1">
        <v>9170</v>
      </c>
      <c r="C146" s="1">
        <v>3483</v>
      </c>
      <c r="D146" s="1">
        <v>3887</v>
      </c>
      <c r="E146" s="1">
        <v>1950</v>
      </c>
      <c r="G146" s="11">
        <v>42057</v>
      </c>
      <c r="H14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18490</v>
      </c>
      <c r="I146" s="10">
        <f>IF(COUNTA(FNF[[#This Row],[BND_FNF]],FNF[[#This Row],[ORO_FNF]])&lt;2,NA(),SUM(FNF[[#This Row],[BND_FNF]],FNF[[#This Row],[ORO_FNF]]))</f>
        <v>12653</v>
      </c>
    </row>
    <row r="147" spans="1:9" x14ac:dyDescent="0.25">
      <c r="A147" s="2">
        <v>42058</v>
      </c>
      <c r="B147" s="1">
        <v>8790</v>
      </c>
      <c r="C147" s="1">
        <v>3483</v>
      </c>
      <c r="D147" s="1">
        <v>-618</v>
      </c>
      <c r="E147" s="1">
        <v>1514</v>
      </c>
      <c r="G147" s="11">
        <v>42058</v>
      </c>
      <c r="H14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13169</v>
      </c>
      <c r="I147" s="10">
        <f>IF(COUNTA(FNF[[#This Row],[BND_FNF]],FNF[[#This Row],[ORO_FNF]])&lt;2,NA(),SUM(FNF[[#This Row],[BND_FNF]],FNF[[#This Row],[ORO_FNF]]))</f>
        <v>12273</v>
      </c>
    </row>
    <row r="148" spans="1:9" x14ac:dyDescent="0.25">
      <c r="A148" s="2">
        <v>42059</v>
      </c>
      <c r="B148" s="1">
        <v>7663</v>
      </c>
      <c r="C148" s="1">
        <v>2994</v>
      </c>
      <c r="D148" s="1">
        <v>1481</v>
      </c>
      <c r="E148" s="1">
        <v>1595</v>
      </c>
      <c r="G148" s="11">
        <v>42059</v>
      </c>
      <c r="H14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13733</v>
      </c>
      <c r="I148" s="10">
        <f>IF(COUNTA(FNF[[#This Row],[BND_FNF]],FNF[[#This Row],[ORO_FNF]])&lt;2,NA(),SUM(FNF[[#This Row],[BND_FNF]],FNF[[#This Row],[ORO_FNF]]))</f>
        <v>10657</v>
      </c>
    </row>
    <row r="149" spans="1:9" x14ac:dyDescent="0.25">
      <c r="A149" s="2">
        <v>42060</v>
      </c>
      <c r="B149" s="1">
        <v>7663</v>
      </c>
      <c r="C149" s="1">
        <v>3335</v>
      </c>
      <c r="D149" s="1">
        <v>1198</v>
      </c>
      <c r="E149" s="1">
        <v>1287</v>
      </c>
      <c r="G149" s="11">
        <v>42060</v>
      </c>
      <c r="H14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13483</v>
      </c>
      <c r="I149" s="10">
        <f>IF(COUNTA(FNF[[#This Row],[BND_FNF]],FNF[[#This Row],[ORO_FNF]])&lt;2,NA(),SUM(FNF[[#This Row],[BND_FNF]],FNF[[#This Row],[ORO_FNF]]))</f>
        <v>10998</v>
      </c>
    </row>
    <row r="150" spans="1:9" x14ac:dyDescent="0.25">
      <c r="A150" s="2">
        <v>42061</v>
      </c>
      <c r="B150" s="1">
        <v>6739</v>
      </c>
      <c r="C150" s="1">
        <v>2935</v>
      </c>
      <c r="D150" s="1">
        <v>1389</v>
      </c>
      <c r="E150" s="1">
        <v>1505</v>
      </c>
      <c r="G150" s="11">
        <v>42061</v>
      </c>
      <c r="H15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12568</v>
      </c>
      <c r="I150" s="10">
        <f>IF(COUNTA(FNF[[#This Row],[BND_FNF]],FNF[[#This Row],[ORO_FNF]])&lt;2,NA(),SUM(FNF[[#This Row],[BND_FNF]],FNF[[#This Row],[ORO_FNF]]))</f>
        <v>9674</v>
      </c>
    </row>
    <row r="151" spans="1:9" x14ac:dyDescent="0.25">
      <c r="A151" s="2">
        <v>42062</v>
      </c>
      <c r="B151" s="1">
        <v>7027</v>
      </c>
      <c r="C151" s="1">
        <v>3669</v>
      </c>
      <c r="D151" s="1">
        <v>1617</v>
      </c>
      <c r="E151" s="1">
        <v>1244</v>
      </c>
      <c r="G151" s="11">
        <v>42062</v>
      </c>
      <c r="H15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13557</v>
      </c>
      <c r="I151" s="10">
        <f>IF(COUNTA(FNF[[#This Row],[BND_FNF]],FNF[[#This Row],[ORO_FNF]])&lt;2,NA(),SUM(FNF[[#This Row],[BND_FNF]],FNF[[#This Row],[ORO_FNF]]))</f>
        <v>10696</v>
      </c>
    </row>
    <row r="152" spans="1:9" x14ac:dyDescent="0.25">
      <c r="A152" s="2">
        <v>42063</v>
      </c>
      <c r="B152" s="1">
        <v>8022</v>
      </c>
      <c r="C152" s="1">
        <v>3274</v>
      </c>
      <c r="D152" s="1">
        <v>1344</v>
      </c>
      <c r="E152" s="1">
        <v>2054</v>
      </c>
      <c r="G152" s="11">
        <v>42063</v>
      </c>
      <c r="H15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14694</v>
      </c>
      <c r="I152" s="10">
        <f>IF(COUNTA(FNF[[#This Row],[BND_FNF]],FNF[[#This Row],[ORO_FNF]])&lt;2,NA(),SUM(FNF[[#This Row],[BND_FNF]],FNF[[#This Row],[ORO_FNF]]))</f>
        <v>11296</v>
      </c>
    </row>
    <row r="153" spans="1:9" x14ac:dyDescent="0.25">
      <c r="A153" s="2">
        <v>42064</v>
      </c>
      <c r="B153" s="1">
        <v>9178</v>
      </c>
      <c r="C153" s="1">
        <v>3340</v>
      </c>
      <c r="D153" s="1">
        <v>1298</v>
      </c>
      <c r="E153" s="1">
        <v>1518</v>
      </c>
      <c r="G153" s="11">
        <v>42064</v>
      </c>
      <c r="H15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15334</v>
      </c>
      <c r="I153" s="10">
        <f>IF(COUNTA(FNF[[#This Row],[BND_FNF]],FNF[[#This Row],[ORO_FNF]])&lt;2,NA(),SUM(FNF[[#This Row],[BND_FNF]],FNF[[#This Row],[ORO_FNF]]))</f>
        <v>12518</v>
      </c>
    </row>
    <row r="154" spans="1:9" x14ac:dyDescent="0.25">
      <c r="A154" s="2">
        <v>42065</v>
      </c>
      <c r="B154" s="1">
        <v>6929</v>
      </c>
      <c r="C154" s="1">
        <v>3188</v>
      </c>
      <c r="D154" s="1">
        <v>1286</v>
      </c>
      <c r="E154" s="1">
        <v>1731</v>
      </c>
      <c r="G154" s="11">
        <v>42065</v>
      </c>
      <c r="H15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13134</v>
      </c>
      <c r="I154" s="10">
        <f>IF(COUNTA(FNF[[#This Row],[BND_FNF]],FNF[[#This Row],[ORO_FNF]])&lt;2,NA(),SUM(FNF[[#This Row],[BND_FNF]],FNF[[#This Row],[ORO_FNF]]))</f>
        <v>10117</v>
      </c>
    </row>
    <row r="155" spans="1:9" x14ac:dyDescent="0.25">
      <c r="A155" s="2">
        <v>42066</v>
      </c>
      <c r="B155" s="1">
        <v>5434</v>
      </c>
      <c r="C155" s="1">
        <v>2755</v>
      </c>
      <c r="D155" s="1">
        <v>1260</v>
      </c>
      <c r="E155" s="1">
        <v>1598</v>
      </c>
      <c r="G155" s="11">
        <v>42066</v>
      </c>
      <c r="H15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11047</v>
      </c>
      <c r="I155" s="10">
        <f>IF(COUNTA(FNF[[#This Row],[BND_FNF]],FNF[[#This Row],[ORO_FNF]])&lt;2,NA(),SUM(FNF[[#This Row],[BND_FNF]],FNF[[#This Row],[ORO_FNF]]))</f>
        <v>8189</v>
      </c>
    </row>
    <row r="156" spans="1:9" x14ac:dyDescent="0.25">
      <c r="A156" s="2">
        <v>42067</v>
      </c>
      <c r="B156" s="1">
        <v>5995</v>
      </c>
      <c r="C156" s="1">
        <v>3272</v>
      </c>
      <c r="D156" s="1">
        <v>1243</v>
      </c>
      <c r="E156" s="1">
        <v>1442</v>
      </c>
      <c r="G156" s="11">
        <v>42067</v>
      </c>
      <c r="H15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11952</v>
      </c>
      <c r="I156" s="10">
        <f>IF(COUNTA(FNF[[#This Row],[BND_FNF]],FNF[[#This Row],[ORO_FNF]])&lt;2,NA(),SUM(FNF[[#This Row],[BND_FNF]],FNF[[#This Row],[ORO_FNF]]))</f>
        <v>9267</v>
      </c>
    </row>
    <row r="157" spans="1:9" x14ac:dyDescent="0.25">
      <c r="A157" s="2">
        <v>42068</v>
      </c>
      <c r="B157" s="1">
        <v>5680</v>
      </c>
      <c r="C157" s="1">
        <v>2677</v>
      </c>
      <c r="D157" s="1">
        <v>1295</v>
      </c>
      <c r="E157" s="1">
        <v>1186</v>
      </c>
      <c r="G157" s="11">
        <v>42068</v>
      </c>
      <c r="H15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10838</v>
      </c>
      <c r="I157" s="10">
        <f>IF(COUNTA(FNF[[#This Row],[BND_FNF]],FNF[[#This Row],[ORO_FNF]])&lt;2,NA(),SUM(FNF[[#This Row],[BND_FNF]],FNF[[#This Row],[ORO_FNF]]))</f>
        <v>8357</v>
      </c>
    </row>
    <row r="158" spans="1:9" x14ac:dyDescent="0.25">
      <c r="A158" s="2">
        <v>42069</v>
      </c>
      <c r="B158" s="1">
        <v>6015</v>
      </c>
      <c r="C158" s="1">
        <v>2599</v>
      </c>
      <c r="D158" s="1">
        <v>1103</v>
      </c>
      <c r="E158" s="1">
        <v>1275</v>
      </c>
      <c r="G158" s="11">
        <v>42069</v>
      </c>
      <c r="H15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10992</v>
      </c>
      <c r="I158" s="10">
        <f>IF(COUNTA(FNF[[#This Row],[BND_FNF]],FNF[[#This Row],[ORO_FNF]])&lt;2,NA(),SUM(FNF[[#This Row],[BND_FNF]],FNF[[#This Row],[ORO_FNF]]))</f>
        <v>8614</v>
      </c>
    </row>
    <row r="159" spans="1:9" x14ac:dyDescent="0.25">
      <c r="A159" s="2">
        <v>42070</v>
      </c>
      <c r="B159" s="1">
        <v>5281</v>
      </c>
      <c r="C159" s="1">
        <v>2732</v>
      </c>
      <c r="D159" s="1">
        <v>1250</v>
      </c>
      <c r="E159" s="1">
        <v>1576</v>
      </c>
      <c r="G159" s="11">
        <v>42070</v>
      </c>
      <c r="H15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10839</v>
      </c>
      <c r="I159" s="10">
        <f>IF(COUNTA(FNF[[#This Row],[BND_FNF]],FNF[[#This Row],[ORO_FNF]])&lt;2,NA(),SUM(FNF[[#This Row],[BND_FNF]],FNF[[#This Row],[ORO_FNF]]))</f>
        <v>8013</v>
      </c>
    </row>
    <row r="160" spans="1:9" x14ac:dyDescent="0.25">
      <c r="A160" s="2">
        <v>42071</v>
      </c>
      <c r="B160" s="1">
        <v>6083</v>
      </c>
      <c r="C160" s="1">
        <v>2731</v>
      </c>
      <c r="D160" s="1">
        <v>1102</v>
      </c>
      <c r="E160" s="1">
        <v>1273</v>
      </c>
      <c r="G160" s="11">
        <v>42071</v>
      </c>
      <c r="H16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11189</v>
      </c>
      <c r="I160" s="10">
        <f>IF(COUNTA(FNF[[#This Row],[BND_FNF]],FNF[[#This Row],[ORO_FNF]])&lt;2,NA(),SUM(FNF[[#This Row],[BND_FNF]],FNF[[#This Row],[ORO_FNF]]))</f>
        <v>8814</v>
      </c>
    </row>
    <row r="161" spans="1:9" x14ac:dyDescent="0.25">
      <c r="A161" s="2">
        <v>42072</v>
      </c>
      <c r="B161" s="1">
        <v>5612</v>
      </c>
      <c r="C161" s="1">
        <v>2735</v>
      </c>
      <c r="D161" s="1">
        <v>1060</v>
      </c>
      <c r="E161" s="1">
        <v>1512</v>
      </c>
      <c r="G161" s="11">
        <v>42072</v>
      </c>
      <c r="H16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10919</v>
      </c>
      <c r="I161" s="10">
        <f>IF(COUNTA(FNF[[#This Row],[BND_FNF]],FNF[[#This Row],[ORO_FNF]])&lt;2,NA(),SUM(FNF[[#This Row],[BND_FNF]],FNF[[#This Row],[ORO_FNF]]))</f>
        <v>8347</v>
      </c>
    </row>
    <row r="162" spans="1:9" x14ac:dyDescent="0.25">
      <c r="A162" s="2">
        <v>42073</v>
      </c>
      <c r="B162" s="1">
        <v>6364</v>
      </c>
      <c r="C162" s="1">
        <v>2154</v>
      </c>
      <c r="D162" s="1">
        <v>1410</v>
      </c>
      <c r="E162" s="1">
        <v>1215</v>
      </c>
      <c r="G162" s="11">
        <v>42073</v>
      </c>
      <c r="H16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11143</v>
      </c>
      <c r="I162" s="10">
        <f>IF(COUNTA(FNF[[#This Row],[BND_FNF]],FNF[[#This Row],[ORO_FNF]])&lt;2,NA(),SUM(FNF[[#This Row],[BND_FNF]],FNF[[#This Row],[ORO_FNF]]))</f>
        <v>8518</v>
      </c>
    </row>
    <row r="163" spans="1:9" x14ac:dyDescent="0.25">
      <c r="A163" s="2">
        <v>42074</v>
      </c>
      <c r="B163" s="1">
        <v>6032</v>
      </c>
      <c r="C163" s="1">
        <v>2623</v>
      </c>
      <c r="D163" s="1">
        <v>1359</v>
      </c>
      <c r="E163" s="1">
        <v>1484</v>
      </c>
      <c r="G163" s="11">
        <v>42074</v>
      </c>
      <c r="H16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11498</v>
      </c>
      <c r="I163" s="10">
        <f>IF(COUNTA(FNF[[#This Row],[BND_FNF]],FNF[[#This Row],[ORO_FNF]])&lt;2,NA(),SUM(FNF[[#This Row],[BND_FNF]],FNF[[#This Row],[ORO_FNF]]))</f>
        <v>8655</v>
      </c>
    </row>
    <row r="164" spans="1:9" x14ac:dyDescent="0.25">
      <c r="A164" s="2">
        <v>42075</v>
      </c>
      <c r="B164" s="1">
        <v>5651</v>
      </c>
      <c r="C164" s="1">
        <v>2678</v>
      </c>
      <c r="D164" s="1">
        <v>1359</v>
      </c>
      <c r="E164" s="1">
        <v>1532</v>
      </c>
      <c r="G164" s="11">
        <v>42075</v>
      </c>
      <c r="H16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11220</v>
      </c>
      <c r="I164" s="10">
        <f>IF(COUNTA(FNF[[#This Row],[BND_FNF]],FNF[[#This Row],[ORO_FNF]])&lt;2,NA(),SUM(FNF[[#This Row],[BND_FNF]],FNF[[#This Row],[ORO_FNF]]))</f>
        <v>8329</v>
      </c>
    </row>
    <row r="165" spans="1:9" x14ac:dyDescent="0.25">
      <c r="A165" s="2">
        <v>42076</v>
      </c>
      <c r="B165" s="1">
        <v>5692</v>
      </c>
      <c r="C165" s="1">
        <v>2542</v>
      </c>
      <c r="D165" s="1">
        <v>1397</v>
      </c>
      <c r="E165" s="1">
        <v>1616</v>
      </c>
      <c r="G165" s="11">
        <v>42076</v>
      </c>
      <c r="H16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11247</v>
      </c>
      <c r="I165" s="10">
        <f>IF(COUNTA(FNF[[#This Row],[BND_FNF]],FNF[[#This Row],[ORO_FNF]])&lt;2,NA(),SUM(FNF[[#This Row],[BND_FNF]],FNF[[#This Row],[ORO_FNF]]))</f>
        <v>8234</v>
      </c>
    </row>
    <row r="166" spans="1:9" x14ac:dyDescent="0.25">
      <c r="A166" s="2">
        <v>42077</v>
      </c>
      <c r="B166" s="1">
        <v>6090</v>
      </c>
      <c r="C166" s="1">
        <v>2626</v>
      </c>
      <c r="D166" s="1">
        <v>1236</v>
      </c>
      <c r="E166" s="1">
        <v>1531</v>
      </c>
      <c r="G166" s="11">
        <v>42077</v>
      </c>
      <c r="H16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11483</v>
      </c>
      <c r="I166" s="10">
        <f>IF(COUNTA(FNF[[#This Row],[BND_FNF]],FNF[[#This Row],[ORO_FNF]])&lt;2,NA(),SUM(FNF[[#This Row],[BND_FNF]],FNF[[#This Row],[ORO_FNF]]))</f>
        <v>8716</v>
      </c>
    </row>
    <row r="167" spans="1:9" x14ac:dyDescent="0.25">
      <c r="A167" s="2">
        <v>42078</v>
      </c>
      <c r="B167" s="1">
        <v>5571</v>
      </c>
      <c r="C167" s="1">
        <v>2237</v>
      </c>
      <c r="D167" s="1">
        <v>1123</v>
      </c>
      <c r="E167" s="1">
        <v>1605</v>
      </c>
      <c r="G167" s="11">
        <v>42078</v>
      </c>
      <c r="H16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10536</v>
      </c>
      <c r="I167" s="10">
        <f>IF(COUNTA(FNF[[#This Row],[BND_FNF]],FNF[[#This Row],[ORO_FNF]])&lt;2,NA(),SUM(FNF[[#This Row],[BND_FNF]],FNF[[#This Row],[ORO_FNF]]))</f>
        <v>7808</v>
      </c>
    </row>
    <row r="168" spans="1:9" x14ac:dyDescent="0.25">
      <c r="A168" s="2">
        <v>42079</v>
      </c>
      <c r="B168" s="1">
        <v>5665</v>
      </c>
      <c r="C168" s="1">
        <v>2140</v>
      </c>
      <c r="D168" s="1">
        <v>1340</v>
      </c>
      <c r="E168" s="1">
        <v>1606</v>
      </c>
      <c r="G168" s="11">
        <v>42079</v>
      </c>
      <c r="H16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10751</v>
      </c>
      <c r="I168" s="10">
        <f>IF(COUNTA(FNF[[#This Row],[BND_FNF]],FNF[[#This Row],[ORO_FNF]])&lt;2,NA(),SUM(FNF[[#This Row],[BND_FNF]],FNF[[#This Row],[ORO_FNF]]))</f>
        <v>7805</v>
      </c>
    </row>
    <row r="169" spans="1:9" x14ac:dyDescent="0.25">
      <c r="A169" s="2">
        <v>42080</v>
      </c>
      <c r="B169" s="1">
        <v>5664</v>
      </c>
      <c r="C169" s="1">
        <v>2341</v>
      </c>
      <c r="D169" s="1">
        <v>1250</v>
      </c>
      <c r="E169" s="1">
        <v>1720</v>
      </c>
      <c r="G169" s="11">
        <v>42080</v>
      </c>
      <c r="H16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10975</v>
      </c>
      <c r="I169" s="10">
        <f>IF(COUNTA(FNF[[#This Row],[BND_FNF]],FNF[[#This Row],[ORO_FNF]])&lt;2,NA(),SUM(FNF[[#This Row],[BND_FNF]],FNF[[#This Row],[ORO_FNF]]))</f>
        <v>8005</v>
      </c>
    </row>
    <row r="170" spans="1:9" x14ac:dyDescent="0.25">
      <c r="A170" s="2">
        <v>42081</v>
      </c>
      <c r="B170" s="1">
        <v>4684</v>
      </c>
      <c r="C170" s="1">
        <v>2331</v>
      </c>
      <c r="D170" s="1">
        <v>1246</v>
      </c>
      <c r="E170" s="1">
        <v>1352</v>
      </c>
      <c r="G170" s="11">
        <v>42081</v>
      </c>
      <c r="H17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9613</v>
      </c>
      <c r="I170" s="10">
        <f>IF(COUNTA(FNF[[#This Row],[BND_FNF]],FNF[[#This Row],[ORO_FNF]])&lt;2,NA(),SUM(FNF[[#This Row],[BND_FNF]],FNF[[#This Row],[ORO_FNF]]))</f>
        <v>7015</v>
      </c>
    </row>
    <row r="171" spans="1:9" x14ac:dyDescent="0.25">
      <c r="A171" s="2">
        <v>42082</v>
      </c>
      <c r="B171" s="1">
        <v>5371</v>
      </c>
      <c r="C171" s="1">
        <v>2238</v>
      </c>
      <c r="D171" s="1">
        <v>1121</v>
      </c>
      <c r="E171" s="1">
        <v>1289</v>
      </c>
      <c r="G171" s="11">
        <v>42082</v>
      </c>
      <c r="H17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10019</v>
      </c>
      <c r="I171" s="10">
        <f>IF(COUNTA(FNF[[#This Row],[BND_FNF]],FNF[[#This Row],[ORO_FNF]])&lt;2,NA(),SUM(FNF[[#This Row],[BND_FNF]],FNF[[#This Row],[ORO_FNF]]))</f>
        <v>7609</v>
      </c>
    </row>
    <row r="172" spans="1:9" x14ac:dyDescent="0.25">
      <c r="A172" s="2">
        <v>42083</v>
      </c>
      <c r="B172" s="1">
        <v>5370</v>
      </c>
      <c r="C172" s="1">
        <v>1820</v>
      </c>
      <c r="D172" s="1">
        <v>890</v>
      </c>
      <c r="E172" s="1">
        <v>1278</v>
      </c>
      <c r="G172" s="11">
        <v>42083</v>
      </c>
      <c r="H17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9358</v>
      </c>
      <c r="I172" s="10">
        <f>IF(COUNTA(FNF[[#This Row],[BND_FNF]],FNF[[#This Row],[ORO_FNF]])&lt;2,NA(),SUM(FNF[[#This Row],[BND_FNF]],FNF[[#This Row],[ORO_FNF]]))</f>
        <v>7190</v>
      </c>
    </row>
    <row r="173" spans="1:9" x14ac:dyDescent="0.25">
      <c r="A173" s="2">
        <v>42084</v>
      </c>
      <c r="B173" s="1">
        <v>3954</v>
      </c>
      <c r="C173" s="1">
        <v>1991</v>
      </c>
      <c r="D173" s="1">
        <v>1112</v>
      </c>
      <c r="E173" s="1">
        <v>1105</v>
      </c>
      <c r="G173" s="11">
        <v>42084</v>
      </c>
      <c r="H17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8162</v>
      </c>
      <c r="I173" s="10">
        <f>IF(COUNTA(FNF[[#This Row],[BND_FNF]],FNF[[#This Row],[ORO_FNF]])&lt;2,NA(),SUM(FNF[[#This Row],[BND_FNF]],FNF[[#This Row],[ORO_FNF]]))</f>
        <v>5945</v>
      </c>
    </row>
    <row r="174" spans="1:9" x14ac:dyDescent="0.25">
      <c r="A174" s="2">
        <v>42085</v>
      </c>
      <c r="B174" s="1">
        <v>5149</v>
      </c>
      <c r="C174" s="1">
        <v>2698</v>
      </c>
      <c r="D174" s="1">
        <v>1109</v>
      </c>
      <c r="E174" s="1">
        <v>1090</v>
      </c>
      <c r="G174" s="11">
        <v>42085</v>
      </c>
      <c r="H17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10046</v>
      </c>
      <c r="I174" s="10">
        <f>IF(COUNTA(FNF[[#This Row],[BND_FNF]],FNF[[#This Row],[ORO_FNF]])&lt;2,NA(),SUM(FNF[[#This Row],[BND_FNF]],FNF[[#This Row],[ORO_FNF]]))</f>
        <v>7847</v>
      </c>
    </row>
    <row r="175" spans="1:9" x14ac:dyDescent="0.25">
      <c r="A175" s="2">
        <v>42086</v>
      </c>
      <c r="B175" s="1">
        <v>4820</v>
      </c>
      <c r="C175" s="1">
        <v>2503</v>
      </c>
      <c r="D175" s="1">
        <v>1153</v>
      </c>
      <c r="E175" s="1">
        <v>1089</v>
      </c>
      <c r="G175" s="11">
        <v>42086</v>
      </c>
      <c r="H17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9565</v>
      </c>
      <c r="I175" s="10">
        <f>IF(COUNTA(FNF[[#This Row],[BND_FNF]],FNF[[#This Row],[ORO_FNF]])&lt;2,NA(),SUM(FNF[[#This Row],[BND_FNF]],FNF[[#This Row],[ORO_FNF]]))</f>
        <v>7323</v>
      </c>
    </row>
    <row r="176" spans="1:9" x14ac:dyDescent="0.25">
      <c r="A176" s="2">
        <v>42087</v>
      </c>
      <c r="B176" s="1">
        <v>4584</v>
      </c>
      <c r="C176" s="1">
        <v>2848</v>
      </c>
      <c r="D176" s="1">
        <v>1224</v>
      </c>
      <c r="E176" s="1">
        <v>1451</v>
      </c>
      <c r="G176" s="11">
        <v>42087</v>
      </c>
      <c r="H17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10107</v>
      </c>
      <c r="I176" s="10">
        <f>IF(COUNTA(FNF[[#This Row],[BND_FNF]],FNF[[#This Row],[ORO_FNF]])&lt;2,NA(),SUM(FNF[[#This Row],[BND_FNF]],FNF[[#This Row],[ORO_FNF]]))</f>
        <v>7432</v>
      </c>
    </row>
    <row r="177" spans="1:9" x14ac:dyDescent="0.25">
      <c r="A177" s="2">
        <v>42088</v>
      </c>
      <c r="B177" s="1">
        <v>5662</v>
      </c>
      <c r="C177" s="1">
        <v>2216</v>
      </c>
      <c r="D177" s="10">
        <v>1079</v>
      </c>
      <c r="E177" s="1">
        <v>1242</v>
      </c>
      <c r="G177" s="11">
        <v>42088</v>
      </c>
      <c r="H17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10199</v>
      </c>
      <c r="I177" s="10">
        <f>IF(COUNTA(FNF[[#This Row],[BND_FNF]],FNF[[#This Row],[ORO_FNF]])&lt;2,NA(),SUM(FNF[[#This Row],[BND_FNF]],FNF[[#This Row],[ORO_FNF]]))</f>
        <v>7878</v>
      </c>
    </row>
    <row r="178" spans="1:9" x14ac:dyDescent="0.25">
      <c r="A178" s="2">
        <v>42089</v>
      </c>
      <c r="B178" s="1">
        <v>5274</v>
      </c>
      <c r="C178" s="1">
        <v>1937</v>
      </c>
      <c r="D178" s="10">
        <v>1079</v>
      </c>
      <c r="E178" s="1">
        <v>1472</v>
      </c>
      <c r="G178" s="11">
        <v>42089</v>
      </c>
      <c r="H17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9762</v>
      </c>
      <c r="I178" s="10">
        <f>IF(COUNTA(FNF[[#This Row],[BND_FNF]],FNF[[#This Row],[ORO_FNF]])&lt;2,NA(),SUM(FNF[[#This Row],[BND_FNF]],FNF[[#This Row],[ORO_FNF]]))</f>
        <v>7211</v>
      </c>
    </row>
    <row r="179" spans="1:9" x14ac:dyDescent="0.25">
      <c r="A179" s="2">
        <v>42090</v>
      </c>
      <c r="B179" s="1">
        <v>5205</v>
      </c>
      <c r="C179" s="1">
        <v>2238</v>
      </c>
      <c r="D179" s="1">
        <v>1079</v>
      </c>
      <c r="E179" s="1">
        <v>1203</v>
      </c>
      <c r="G179" s="11">
        <v>42090</v>
      </c>
      <c r="H17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9725</v>
      </c>
      <c r="I179" s="10">
        <f>IF(COUNTA(FNF[[#This Row],[BND_FNF]],FNF[[#This Row],[ORO_FNF]])&lt;2,NA(),SUM(FNF[[#This Row],[BND_FNF]],FNF[[#This Row],[ORO_FNF]]))</f>
        <v>7443</v>
      </c>
    </row>
    <row r="180" spans="1:9" x14ac:dyDescent="0.25">
      <c r="A180" s="2">
        <v>42091</v>
      </c>
      <c r="B180" s="1">
        <v>5611</v>
      </c>
      <c r="C180" s="1">
        <v>2327</v>
      </c>
      <c r="D180" s="1">
        <v>961</v>
      </c>
      <c r="E180" s="1">
        <v>1340</v>
      </c>
      <c r="G180" s="11">
        <v>42091</v>
      </c>
      <c r="H18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10239</v>
      </c>
      <c r="I180" s="10">
        <f>IF(COUNTA(FNF[[#This Row],[BND_FNF]],FNF[[#This Row],[ORO_FNF]])&lt;2,NA(),SUM(FNF[[#This Row],[BND_FNF]],FNF[[#This Row],[ORO_FNF]]))</f>
        <v>7938</v>
      </c>
    </row>
    <row r="181" spans="1:9" x14ac:dyDescent="0.25">
      <c r="A181" s="2">
        <v>42092</v>
      </c>
      <c r="B181" s="1">
        <v>5612</v>
      </c>
      <c r="C181" s="1">
        <v>1941</v>
      </c>
      <c r="D181" s="1">
        <v>932</v>
      </c>
      <c r="E181" s="1">
        <v>1074</v>
      </c>
      <c r="G181" s="11">
        <v>42092</v>
      </c>
      <c r="H18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9559</v>
      </c>
      <c r="I181" s="10">
        <f>IF(COUNTA(FNF[[#This Row],[BND_FNF]],FNF[[#This Row],[ORO_FNF]])&lt;2,NA(),SUM(FNF[[#This Row],[BND_FNF]],FNF[[#This Row],[ORO_FNF]]))</f>
        <v>7553</v>
      </c>
    </row>
    <row r="182" spans="1:9" x14ac:dyDescent="0.25">
      <c r="A182" s="2">
        <v>42093</v>
      </c>
      <c r="B182" s="1">
        <v>5627</v>
      </c>
      <c r="C182" s="1">
        <v>1661</v>
      </c>
      <c r="D182" s="1">
        <v>677</v>
      </c>
      <c r="E182" s="1">
        <v>1029</v>
      </c>
      <c r="G182" s="11">
        <v>42093</v>
      </c>
      <c r="H18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8994</v>
      </c>
      <c r="I182" s="10">
        <f>IF(COUNTA(FNF[[#This Row],[BND_FNF]],FNF[[#This Row],[ORO_FNF]])&lt;2,NA(),SUM(FNF[[#This Row],[BND_FNF]],FNF[[#This Row],[ORO_FNF]]))</f>
        <v>7288</v>
      </c>
    </row>
    <row r="183" spans="1:9" x14ac:dyDescent="0.25">
      <c r="A183" s="2">
        <v>42094</v>
      </c>
      <c r="B183" s="1">
        <v>5146</v>
      </c>
      <c r="C183" s="1">
        <v>1512</v>
      </c>
      <c r="D183" s="1">
        <v>917</v>
      </c>
      <c r="E183" s="1">
        <v>928</v>
      </c>
      <c r="G183" s="11">
        <v>42094</v>
      </c>
      <c r="H18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8503</v>
      </c>
      <c r="I183" s="10">
        <f>IF(COUNTA(FNF[[#This Row],[BND_FNF]],FNF[[#This Row],[ORO_FNF]])&lt;2,NA(),SUM(FNF[[#This Row],[BND_FNF]],FNF[[#This Row],[ORO_FNF]]))</f>
        <v>6658</v>
      </c>
    </row>
    <row r="184" spans="1:9" x14ac:dyDescent="0.25">
      <c r="A184" s="2">
        <v>42095</v>
      </c>
      <c r="B184" s="1">
        <v>4860</v>
      </c>
      <c r="C184" s="1">
        <v>1624</v>
      </c>
      <c r="D184" s="1">
        <v>919</v>
      </c>
      <c r="E184" s="1">
        <v>1146</v>
      </c>
      <c r="G184" s="11">
        <v>42095</v>
      </c>
      <c r="H18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8549</v>
      </c>
      <c r="I184" s="10">
        <f>IF(COUNTA(FNF[[#This Row],[BND_FNF]],FNF[[#This Row],[ORO_FNF]])&lt;2,NA(),SUM(FNF[[#This Row],[BND_FNF]],FNF[[#This Row],[ORO_FNF]]))</f>
        <v>6484</v>
      </c>
    </row>
    <row r="185" spans="1:9" x14ac:dyDescent="0.25">
      <c r="A185" s="2">
        <v>42096</v>
      </c>
      <c r="B185" s="1">
        <v>5047</v>
      </c>
      <c r="C185" s="1">
        <v>1878</v>
      </c>
      <c r="D185" s="1">
        <v>515</v>
      </c>
      <c r="E185" s="1">
        <v>986</v>
      </c>
      <c r="G185" s="11">
        <v>42096</v>
      </c>
      <c r="H18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8426</v>
      </c>
      <c r="I185" s="10">
        <f>IF(COUNTA(FNF[[#This Row],[BND_FNF]],FNF[[#This Row],[ORO_FNF]])&lt;2,NA(),SUM(FNF[[#This Row],[BND_FNF]],FNF[[#This Row],[ORO_FNF]]))</f>
        <v>6925</v>
      </c>
    </row>
    <row r="186" spans="1:9" x14ac:dyDescent="0.25">
      <c r="A186" s="2">
        <v>42097</v>
      </c>
      <c r="B186" s="1">
        <v>6569</v>
      </c>
      <c r="C186" s="1">
        <v>1896</v>
      </c>
      <c r="D186" s="1">
        <v>686</v>
      </c>
      <c r="E186" s="1">
        <v>629</v>
      </c>
      <c r="G186" s="11">
        <v>42097</v>
      </c>
      <c r="H18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9780</v>
      </c>
      <c r="I186" s="10">
        <f>IF(COUNTA(FNF[[#This Row],[BND_FNF]],FNF[[#This Row],[ORO_FNF]])&lt;2,NA(),SUM(FNF[[#This Row],[BND_FNF]],FNF[[#This Row],[ORO_FNF]]))</f>
        <v>8465</v>
      </c>
    </row>
    <row r="187" spans="1:9" x14ac:dyDescent="0.25">
      <c r="A187" s="2">
        <v>42098</v>
      </c>
      <c r="B187" s="1">
        <v>5292</v>
      </c>
      <c r="C187" s="1">
        <v>1896</v>
      </c>
      <c r="D187" s="1">
        <v>700</v>
      </c>
      <c r="E187" s="1">
        <v>887</v>
      </c>
      <c r="G187" s="11">
        <v>42098</v>
      </c>
      <c r="H18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8775</v>
      </c>
      <c r="I187" s="10">
        <f>IF(COUNTA(FNF[[#This Row],[BND_FNF]],FNF[[#This Row],[ORO_FNF]])&lt;2,NA(),SUM(FNF[[#This Row],[BND_FNF]],FNF[[#This Row],[ORO_FNF]]))</f>
        <v>7188</v>
      </c>
    </row>
    <row r="188" spans="1:9" x14ac:dyDescent="0.25">
      <c r="A188" s="2">
        <v>42099</v>
      </c>
      <c r="B188" s="1">
        <v>5939</v>
      </c>
      <c r="C188" s="1">
        <v>1895</v>
      </c>
      <c r="D188" s="1">
        <v>750</v>
      </c>
      <c r="E188" s="1">
        <v>887</v>
      </c>
      <c r="G188" s="11">
        <v>42099</v>
      </c>
      <c r="H18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9471</v>
      </c>
      <c r="I188" s="10">
        <f>IF(COUNTA(FNF[[#This Row],[BND_FNF]],FNF[[#This Row],[ORO_FNF]])&lt;2,NA(),SUM(FNF[[#This Row],[BND_FNF]],FNF[[#This Row],[ORO_FNF]]))</f>
        <v>7834</v>
      </c>
    </row>
    <row r="189" spans="1:9" x14ac:dyDescent="0.25">
      <c r="A189" s="2">
        <v>42100</v>
      </c>
      <c r="B189" s="1">
        <v>5680</v>
      </c>
      <c r="C189" s="1">
        <v>1853</v>
      </c>
      <c r="D189" s="1">
        <v>700</v>
      </c>
      <c r="E189" s="1">
        <v>893</v>
      </c>
      <c r="G189" s="11">
        <v>42100</v>
      </c>
      <c r="H18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9126</v>
      </c>
      <c r="I189" s="10">
        <f>IF(COUNTA(FNF[[#This Row],[BND_FNF]],FNF[[#This Row],[ORO_FNF]])&lt;2,NA(),SUM(FNF[[#This Row],[BND_FNF]],FNF[[#This Row],[ORO_FNF]]))</f>
        <v>7533</v>
      </c>
    </row>
    <row r="190" spans="1:9" x14ac:dyDescent="0.25">
      <c r="A190" s="2">
        <v>42101</v>
      </c>
      <c r="B190" s="1">
        <v>7274</v>
      </c>
      <c r="C190" s="1">
        <v>3057</v>
      </c>
      <c r="D190" s="1">
        <v>1600</v>
      </c>
      <c r="E190" s="1">
        <v>1755</v>
      </c>
      <c r="G190" s="11">
        <v>42101</v>
      </c>
      <c r="H19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13686</v>
      </c>
      <c r="I190" s="10">
        <f>IF(COUNTA(FNF[[#This Row],[BND_FNF]],FNF[[#This Row],[ORO_FNF]])&lt;2,NA(),SUM(FNF[[#This Row],[BND_FNF]],FNF[[#This Row],[ORO_FNF]]))</f>
        <v>10331</v>
      </c>
    </row>
    <row r="191" spans="1:9" x14ac:dyDescent="0.25">
      <c r="A191" s="2">
        <v>42102</v>
      </c>
      <c r="B191" s="1">
        <v>5584</v>
      </c>
      <c r="C191" s="1">
        <v>1939</v>
      </c>
      <c r="D191" s="1">
        <v>850</v>
      </c>
      <c r="E191" s="1">
        <v>1142</v>
      </c>
      <c r="G191" s="11">
        <v>42102</v>
      </c>
      <c r="H19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9515</v>
      </c>
      <c r="I191" s="10">
        <f>IF(COUNTA(FNF[[#This Row],[BND_FNF]],FNF[[#This Row],[ORO_FNF]])&lt;2,NA(),SUM(FNF[[#This Row],[BND_FNF]],FNF[[#This Row],[ORO_FNF]]))</f>
        <v>7523</v>
      </c>
    </row>
    <row r="192" spans="1:9" x14ac:dyDescent="0.25">
      <c r="A192" s="2">
        <v>42103</v>
      </c>
      <c r="B192" s="1">
        <v>6957</v>
      </c>
      <c r="C192" s="1">
        <v>2186</v>
      </c>
      <c r="D192" s="1">
        <v>800</v>
      </c>
      <c r="E192" s="1">
        <v>1121</v>
      </c>
      <c r="G192" s="11">
        <v>42103</v>
      </c>
      <c r="H19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11064</v>
      </c>
      <c r="I192" s="10">
        <f>IF(COUNTA(FNF[[#This Row],[BND_FNF]],FNF[[#This Row],[ORO_FNF]])&lt;2,NA(),SUM(FNF[[#This Row],[BND_FNF]],FNF[[#This Row],[ORO_FNF]]))</f>
        <v>9143</v>
      </c>
    </row>
    <row r="193" spans="1:9" x14ac:dyDescent="0.25">
      <c r="A193" s="2">
        <v>42104</v>
      </c>
      <c r="B193" s="1">
        <v>5686</v>
      </c>
      <c r="C193" s="1">
        <v>2067</v>
      </c>
      <c r="D193" s="1">
        <v>790</v>
      </c>
      <c r="E193" s="1">
        <v>1196</v>
      </c>
      <c r="G193" s="11">
        <v>42104</v>
      </c>
      <c r="H19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9739</v>
      </c>
      <c r="I193" s="10">
        <f>IF(COUNTA(FNF[[#This Row],[BND_FNF]],FNF[[#This Row],[ORO_FNF]])&lt;2,NA(),SUM(FNF[[#This Row],[BND_FNF]],FNF[[#This Row],[ORO_FNF]]))</f>
        <v>7753</v>
      </c>
    </row>
    <row r="194" spans="1:9" x14ac:dyDescent="0.25">
      <c r="A194" s="2">
        <v>42105</v>
      </c>
      <c r="B194" s="1">
        <v>5686</v>
      </c>
      <c r="C194" s="1">
        <v>2064</v>
      </c>
      <c r="D194" s="1">
        <v>760</v>
      </c>
      <c r="E194" s="1">
        <v>1324</v>
      </c>
      <c r="G194" s="11">
        <v>42105</v>
      </c>
      <c r="H19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9834</v>
      </c>
      <c r="I194" s="10">
        <f>IF(COUNTA(FNF[[#This Row],[BND_FNF]],FNF[[#This Row],[ORO_FNF]])&lt;2,NA(),SUM(FNF[[#This Row],[BND_FNF]],FNF[[#This Row],[ORO_FNF]]))</f>
        <v>7750</v>
      </c>
    </row>
    <row r="195" spans="1:9" x14ac:dyDescent="0.25">
      <c r="A195" s="2">
        <v>42106</v>
      </c>
      <c r="B195" s="1">
        <v>5592</v>
      </c>
      <c r="C195" s="1">
        <v>2087</v>
      </c>
      <c r="D195" s="1">
        <v>1117</v>
      </c>
      <c r="E195" s="1">
        <v>1138</v>
      </c>
      <c r="G195" s="11">
        <v>42106</v>
      </c>
      <c r="H19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9934</v>
      </c>
      <c r="I195" s="10">
        <f>IF(COUNTA(FNF[[#This Row],[BND_FNF]],FNF[[#This Row],[ORO_FNF]])&lt;2,NA(),SUM(FNF[[#This Row],[BND_FNF]],FNF[[#This Row],[ORO_FNF]]))</f>
        <v>7679</v>
      </c>
    </row>
    <row r="196" spans="1:9" x14ac:dyDescent="0.25">
      <c r="A196" s="2">
        <v>42107</v>
      </c>
      <c r="B196" s="1">
        <v>5592</v>
      </c>
      <c r="C196" s="1">
        <v>1760</v>
      </c>
      <c r="D196" s="1">
        <v>1043</v>
      </c>
      <c r="E196" s="1">
        <v>1138</v>
      </c>
      <c r="G196" s="11">
        <v>42107</v>
      </c>
      <c r="H19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9533</v>
      </c>
      <c r="I196" s="10">
        <f>IF(COUNTA(FNF[[#This Row],[BND_FNF]],FNF[[#This Row],[ORO_FNF]])&lt;2,NA(),SUM(FNF[[#This Row],[BND_FNF]],FNF[[#This Row],[ORO_FNF]]))</f>
        <v>7352</v>
      </c>
    </row>
    <row r="197" spans="1:9" x14ac:dyDescent="0.25">
      <c r="A197" s="2">
        <v>42108</v>
      </c>
      <c r="B197" s="1">
        <v>5867</v>
      </c>
      <c r="C197" s="1">
        <v>1761</v>
      </c>
      <c r="D197" s="1">
        <v>694</v>
      </c>
      <c r="E197" s="1">
        <v>1137</v>
      </c>
      <c r="G197" s="11">
        <v>42108</v>
      </c>
      <c r="H19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9459</v>
      </c>
      <c r="I197" s="10">
        <f>IF(COUNTA(FNF[[#This Row],[BND_FNF]],FNF[[#This Row],[ORO_FNF]])&lt;2,NA(),SUM(FNF[[#This Row],[BND_FNF]],FNF[[#This Row],[ORO_FNF]]))</f>
        <v>7628</v>
      </c>
    </row>
    <row r="198" spans="1:9" x14ac:dyDescent="0.25">
      <c r="A198" s="2">
        <v>42109</v>
      </c>
      <c r="B198" s="1">
        <v>5275</v>
      </c>
      <c r="C198" s="1">
        <v>1676</v>
      </c>
      <c r="D198" s="1">
        <v>937</v>
      </c>
      <c r="E198" s="1">
        <v>1020</v>
      </c>
      <c r="G198" s="11">
        <v>42109</v>
      </c>
      <c r="H19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8908</v>
      </c>
      <c r="I198" s="10">
        <f>IF(COUNTA(FNF[[#This Row],[BND_FNF]],FNF[[#This Row],[ORO_FNF]])&lt;2,NA(),SUM(FNF[[#This Row],[BND_FNF]],FNF[[#This Row],[ORO_FNF]]))</f>
        <v>6951</v>
      </c>
    </row>
    <row r="199" spans="1:9" x14ac:dyDescent="0.25">
      <c r="A199" s="2">
        <v>42110</v>
      </c>
      <c r="B199" s="1">
        <v>4430</v>
      </c>
      <c r="C199" s="1">
        <v>1310</v>
      </c>
      <c r="D199" s="1">
        <v>573</v>
      </c>
      <c r="E199" s="1">
        <v>1020</v>
      </c>
      <c r="G199" s="11">
        <v>42110</v>
      </c>
      <c r="H19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7333</v>
      </c>
      <c r="I199" s="10">
        <f>IF(COUNTA(FNF[[#This Row],[BND_FNF]],FNF[[#This Row],[ORO_FNF]])&lt;2,NA(),SUM(FNF[[#This Row],[BND_FNF]],FNF[[#This Row],[ORO_FNF]]))</f>
        <v>5740</v>
      </c>
    </row>
    <row r="200" spans="1:9" x14ac:dyDescent="0.25">
      <c r="A200" s="2">
        <v>42111</v>
      </c>
      <c r="B200" s="1">
        <v>4660</v>
      </c>
      <c r="C200" s="1">
        <v>1310</v>
      </c>
      <c r="D200" s="1">
        <v>888</v>
      </c>
      <c r="E200" s="1">
        <v>1020</v>
      </c>
      <c r="G200" s="11">
        <v>42111</v>
      </c>
      <c r="H20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7878</v>
      </c>
      <c r="I200" s="10">
        <f>IF(COUNTA(FNF[[#This Row],[BND_FNF]],FNF[[#This Row],[ORO_FNF]])&lt;2,NA(),SUM(FNF[[#This Row],[BND_FNF]],FNF[[#This Row],[ORO_FNF]]))</f>
        <v>5970</v>
      </c>
    </row>
    <row r="201" spans="1:9" x14ac:dyDescent="0.25">
      <c r="A201" s="2">
        <v>42112</v>
      </c>
      <c r="B201" s="1">
        <v>4708</v>
      </c>
      <c r="C201" s="1">
        <v>1310</v>
      </c>
      <c r="D201" s="1">
        <v>581</v>
      </c>
      <c r="E201" s="1">
        <v>961</v>
      </c>
      <c r="G201" s="11">
        <v>42112</v>
      </c>
      <c r="H20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7560</v>
      </c>
      <c r="I201" s="10">
        <f>IF(COUNTA(FNF[[#This Row],[BND_FNF]],FNF[[#This Row],[ORO_FNF]])&lt;2,NA(),SUM(FNF[[#This Row],[BND_FNF]],FNF[[#This Row],[ORO_FNF]]))</f>
        <v>6018</v>
      </c>
    </row>
    <row r="202" spans="1:9" x14ac:dyDescent="0.25">
      <c r="A202" s="2">
        <v>42113</v>
      </c>
      <c r="B202" s="1">
        <v>4708</v>
      </c>
      <c r="C202" s="1">
        <v>1396</v>
      </c>
      <c r="D202" s="1">
        <v>772</v>
      </c>
      <c r="E202" s="1">
        <v>961</v>
      </c>
      <c r="G202" s="11">
        <v>42113</v>
      </c>
      <c r="H20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7837</v>
      </c>
      <c r="I202" s="10">
        <f>IF(COUNTA(FNF[[#This Row],[BND_FNF]],FNF[[#This Row],[ORO_FNF]])&lt;2,NA(),SUM(FNF[[#This Row],[BND_FNF]],FNF[[#This Row],[ORO_FNF]]))</f>
        <v>6104</v>
      </c>
    </row>
    <row r="203" spans="1:9" x14ac:dyDescent="0.25">
      <c r="A203" s="2">
        <v>42114</v>
      </c>
      <c r="B203" s="1">
        <v>4535</v>
      </c>
      <c r="C203" s="1">
        <v>1637</v>
      </c>
      <c r="D203" s="1">
        <v>743</v>
      </c>
      <c r="E203" s="1">
        <v>902</v>
      </c>
      <c r="G203" s="11">
        <v>42114</v>
      </c>
      <c r="H20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7817</v>
      </c>
      <c r="I203" s="10">
        <f>IF(COUNTA(FNF[[#This Row],[BND_FNF]],FNF[[#This Row],[ORO_FNF]])&lt;2,NA(),SUM(FNF[[#This Row],[BND_FNF]],FNF[[#This Row],[ORO_FNF]]))</f>
        <v>6172</v>
      </c>
    </row>
    <row r="204" spans="1:9" x14ac:dyDescent="0.25">
      <c r="A204" s="2">
        <v>42115</v>
      </c>
      <c r="B204" s="1">
        <v>4535</v>
      </c>
      <c r="C204" s="1">
        <v>1637</v>
      </c>
      <c r="D204" s="1">
        <v>771</v>
      </c>
      <c r="E204" s="1">
        <v>902</v>
      </c>
      <c r="G204" s="11">
        <v>42115</v>
      </c>
      <c r="H20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7845</v>
      </c>
      <c r="I204" s="10">
        <f>IF(COUNTA(FNF[[#This Row],[BND_FNF]],FNF[[#This Row],[ORO_FNF]])&lt;2,NA(),SUM(FNF[[#This Row],[BND_FNF]],FNF[[#This Row],[ORO_FNF]]))</f>
        <v>6172</v>
      </c>
    </row>
    <row r="205" spans="1:9" x14ac:dyDescent="0.25">
      <c r="A205" s="2">
        <v>42116</v>
      </c>
      <c r="B205" s="1">
        <v>4572</v>
      </c>
      <c r="C205" s="1">
        <v>1720</v>
      </c>
      <c r="D205" s="1">
        <v>869</v>
      </c>
      <c r="E205" s="1">
        <v>692</v>
      </c>
      <c r="G205" s="11">
        <v>42116</v>
      </c>
      <c r="H20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7853</v>
      </c>
      <c r="I205" s="10">
        <f>IF(COUNTA(FNF[[#This Row],[BND_FNF]],FNF[[#This Row],[ORO_FNF]])&lt;2,NA(),SUM(FNF[[#This Row],[BND_FNF]],FNF[[#This Row],[ORO_FNF]]))</f>
        <v>6292</v>
      </c>
    </row>
    <row r="206" spans="1:9" x14ac:dyDescent="0.25">
      <c r="A206" s="2">
        <v>42117</v>
      </c>
      <c r="B206" s="1">
        <v>4173</v>
      </c>
      <c r="C206" s="1">
        <v>1720</v>
      </c>
      <c r="D206" s="1">
        <v>861</v>
      </c>
      <c r="E206" s="1">
        <v>759</v>
      </c>
      <c r="G206" s="11">
        <v>42117</v>
      </c>
      <c r="H20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7513</v>
      </c>
      <c r="I206" s="10">
        <f>IF(COUNTA(FNF[[#This Row],[BND_FNF]],FNF[[#This Row],[ORO_FNF]])&lt;2,NA(),SUM(FNF[[#This Row],[BND_FNF]],FNF[[#This Row],[ORO_FNF]]))</f>
        <v>5893</v>
      </c>
    </row>
    <row r="207" spans="1:9" x14ac:dyDescent="0.25">
      <c r="A207" s="2">
        <v>42118</v>
      </c>
      <c r="B207" s="1">
        <v>4277</v>
      </c>
      <c r="C207" s="1">
        <v>1883</v>
      </c>
      <c r="D207" s="1">
        <v>1456</v>
      </c>
      <c r="E207" s="1">
        <v>1284</v>
      </c>
      <c r="G207" s="11">
        <v>42118</v>
      </c>
      <c r="H20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8900</v>
      </c>
      <c r="I207" s="10">
        <f>IF(COUNTA(FNF[[#This Row],[BND_FNF]],FNF[[#This Row],[ORO_FNF]])&lt;2,NA(),SUM(FNF[[#This Row],[BND_FNF]],FNF[[#This Row],[ORO_FNF]]))</f>
        <v>6160</v>
      </c>
    </row>
    <row r="208" spans="1:9" x14ac:dyDescent="0.25">
      <c r="A208" s="2">
        <v>42119</v>
      </c>
      <c r="B208" s="1">
        <v>4289</v>
      </c>
      <c r="C208" s="1">
        <v>1883</v>
      </c>
      <c r="D208" s="1">
        <v>1917</v>
      </c>
      <c r="E208" s="1">
        <v>3408</v>
      </c>
      <c r="G208" s="11">
        <v>42119</v>
      </c>
      <c r="H20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11497</v>
      </c>
      <c r="I208" s="10">
        <f>IF(COUNTA(FNF[[#This Row],[BND_FNF]],FNF[[#This Row],[ORO_FNF]])&lt;2,NA(),SUM(FNF[[#This Row],[BND_FNF]],FNF[[#This Row],[ORO_FNF]]))</f>
        <v>6172</v>
      </c>
    </row>
    <row r="209" spans="1:9" x14ac:dyDescent="0.25">
      <c r="A209" s="2">
        <v>42120</v>
      </c>
      <c r="B209" s="1">
        <v>3389</v>
      </c>
      <c r="C209" s="1">
        <v>1883</v>
      </c>
      <c r="D209" s="1">
        <v>1885</v>
      </c>
      <c r="E209" s="1">
        <v>2587</v>
      </c>
      <c r="G209" s="11">
        <v>42120</v>
      </c>
      <c r="H20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9744</v>
      </c>
      <c r="I209" s="10">
        <f>IF(COUNTA(FNF[[#This Row],[BND_FNF]],FNF[[#This Row],[ORO_FNF]])&lt;2,NA(),SUM(FNF[[#This Row],[BND_FNF]],FNF[[#This Row],[ORO_FNF]]))</f>
        <v>5272</v>
      </c>
    </row>
    <row r="210" spans="1:9" x14ac:dyDescent="0.25">
      <c r="A210" s="2">
        <v>42121</v>
      </c>
      <c r="B210" s="1">
        <v>5580</v>
      </c>
      <c r="C210" s="1">
        <v>2479</v>
      </c>
      <c r="D210" s="1">
        <v>1577</v>
      </c>
      <c r="E210" s="1">
        <v>2894</v>
      </c>
      <c r="G210" s="11">
        <v>42121</v>
      </c>
      <c r="H21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12530</v>
      </c>
      <c r="I210" s="10">
        <f>IF(COUNTA(FNF[[#This Row],[BND_FNF]],FNF[[#This Row],[ORO_FNF]])&lt;2,NA(),SUM(FNF[[#This Row],[BND_FNF]],FNF[[#This Row],[ORO_FNF]]))</f>
        <v>8059</v>
      </c>
    </row>
    <row r="211" spans="1:9" x14ac:dyDescent="0.25">
      <c r="A211" s="2">
        <v>42122</v>
      </c>
      <c r="B211" s="1">
        <v>4713</v>
      </c>
      <c r="C211" s="1">
        <v>1378</v>
      </c>
      <c r="D211" s="1">
        <v>1609</v>
      </c>
      <c r="E211" s="1">
        <v>2882</v>
      </c>
      <c r="G211" s="11">
        <v>42122</v>
      </c>
      <c r="H21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10582</v>
      </c>
      <c r="I211" s="10">
        <f>IF(COUNTA(FNF[[#This Row],[BND_FNF]],FNF[[#This Row],[ORO_FNF]])&lt;2,NA(),SUM(FNF[[#This Row],[BND_FNF]],FNF[[#This Row],[ORO_FNF]]))</f>
        <v>6091</v>
      </c>
    </row>
    <row r="212" spans="1:9" x14ac:dyDescent="0.25">
      <c r="A212" s="2">
        <v>42123</v>
      </c>
      <c r="B212" s="1">
        <v>4375</v>
      </c>
      <c r="C212" s="1">
        <v>1127</v>
      </c>
      <c r="D212" s="1">
        <v>1340</v>
      </c>
      <c r="E212" s="1">
        <v>2273</v>
      </c>
      <c r="G212" s="11">
        <v>42123</v>
      </c>
      <c r="H21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9115</v>
      </c>
      <c r="I212" s="10">
        <f>IF(COUNTA(FNF[[#This Row],[BND_FNF]],FNF[[#This Row],[ORO_FNF]])&lt;2,NA(),SUM(FNF[[#This Row],[BND_FNF]],FNF[[#This Row],[ORO_FNF]]))</f>
        <v>5502</v>
      </c>
    </row>
    <row r="213" spans="1:9" x14ac:dyDescent="0.25">
      <c r="A213" s="2">
        <v>42124</v>
      </c>
      <c r="B213" s="1">
        <v>4791</v>
      </c>
      <c r="C213" s="1">
        <v>1905</v>
      </c>
      <c r="D213" s="1">
        <v>1042</v>
      </c>
      <c r="E213" s="1">
        <v>1821</v>
      </c>
      <c r="G213" s="11">
        <v>42124</v>
      </c>
      <c r="H21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9559</v>
      </c>
      <c r="I213" s="10">
        <f>IF(COUNTA(FNF[[#This Row],[BND_FNF]],FNF[[#This Row],[ORO_FNF]])&lt;2,NA(),SUM(FNF[[#This Row],[BND_FNF]],FNF[[#This Row],[ORO_FNF]]))</f>
        <v>6696</v>
      </c>
    </row>
    <row r="214" spans="1:9" x14ac:dyDescent="0.25">
      <c r="A214" s="2">
        <v>42125</v>
      </c>
      <c r="B214" s="1">
        <v>4639</v>
      </c>
      <c r="C214" s="1">
        <v>1595</v>
      </c>
      <c r="D214" s="1">
        <v>948</v>
      </c>
      <c r="E214" s="1">
        <v>1582</v>
      </c>
      <c r="G214" s="11">
        <v>42125</v>
      </c>
      <c r="H21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8764</v>
      </c>
      <c r="I214" s="10">
        <f>IF(COUNTA(FNF[[#This Row],[BND_FNF]],FNF[[#This Row],[ORO_FNF]])&lt;2,NA(),SUM(FNF[[#This Row],[BND_FNF]],FNF[[#This Row],[ORO_FNF]]))</f>
        <v>6234</v>
      </c>
    </row>
    <row r="215" spans="1:9" x14ac:dyDescent="0.25">
      <c r="A215" s="2">
        <v>42126</v>
      </c>
      <c r="B215" s="1">
        <v>4639</v>
      </c>
      <c r="C215" s="1">
        <v>1086</v>
      </c>
      <c r="D215" s="1">
        <v>666</v>
      </c>
      <c r="E215" s="1">
        <v>1549</v>
      </c>
      <c r="G215" s="11">
        <v>42126</v>
      </c>
      <c r="H21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7940</v>
      </c>
      <c r="I215" s="10">
        <f>IF(COUNTA(FNF[[#This Row],[BND_FNF]],FNF[[#This Row],[ORO_FNF]])&lt;2,NA(),SUM(FNF[[#This Row],[BND_FNF]],FNF[[#This Row],[ORO_FNF]]))</f>
        <v>5725</v>
      </c>
    </row>
    <row r="216" spans="1:9" x14ac:dyDescent="0.25">
      <c r="A216" s="2">
        <v>42127</v>
      </c>
      <c r="B216" s="1">
        <v>4531</v>
      </c>
      <c r="C216" s="1">
        <v>1229</v>
      </c>
      <c r="D216" s="1">
        <v>971</v>
      </c>
      <c r="E216" s="1">
        <v>1551</v>
      </c>
      <c r="G216" s="11">
        <v>42127</v>
      </c>
      <c r="H21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8282</v>
      </c>
      <c r="I216" s="10">
        <f>IF(COUNTA(FNF[[#This Row],[BND_FNF]],FNF[[#This Row],[ORO_FNF]])&lt;2,NA(),SUM(FNF[[#This Row],[BND_FNF]],FNF[[#This Row],[ORO_FNF]]))</f>
        <v>5760</v>
      </c>
    </row>
    <row r="217" spans="1:9" x14ac:dyDescent="0.25">
      <c r="A217" s="2">
        <v>42128</v>
      </c>
      <c r="B217" s="1">
        <v>4783</v>
      </c>
      <c r="C217" s="1">
        <v>1228</v>
      </c>
      <c r="D217" s="1">
        <v>712</v>
      </c>
      <c r="E217" s="1">
        <v>1417</v>
      </c>
      <c r="G217" s="11">
        <v>42128</v>
      </c>
      <c r="H21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8140</v>
      </c>
      <c r="I217" s="10">
        <f>IF(COUNTA(FNF[[#This Row],[BND_FNF]],FNF[[#This Row],[ORO_FNF]])&lt;2,NA(),SUM(FNF[[#This Row],[BND_FNF]],FNF[[#This Row],[ORO_FNF]]))</f>
        <v>6011</v>
      </c>
    </row>
    <row r="218" spans="1:9" x14ac:dyDescent="0.25">
      <c r="A218" s="2">
        <v>42129</v>
      </c>
      <c r="B218" s="1">
        <v>4783</v>
      </c>
      <c r="C218" s="1">
        <v>1176</v>
      </c>
      <c r="D218" s="1">
        <v>850</v>
      </c>
      <c r="E218" s="1">
        <v>1138</v>
      </c>
      <c r="G218" s="11">
        <v>42129</v>
      </c>
      <c r="H21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7947</v>
      </c>
      <c r="I218" s="10">
        <f>IF(COUNTA(FNF[[#This Row],[BND_FNF]],FNF[[#This Row],[ORO_FNF]])&lt;2,NA(),SUM(FNF[[#This Row],[BND_FNF]],FNF[[#This Row],[ORO_FNF]]))</f>
        <v>5959</v>
      </c>
    </row>
    <row r="219" spans="1:9" x14ac:dyDescent="0.25">
      <c r="A219" s="2">
        <v>42130</v>
      </c>
      <c r="B219" s="1">
        <v>5136</v>
      </c>
      <c r="C219" s="1">
        <v>1354</v>
      </c>
      <c r="D219" s="1">
        <v>680</v>
      </c>
      <c r="E219" s="1">
        <v>991</v>
      </c>
      <c r="G219" s="11">
        <v>42130</v>
      </c>
      <c r="H21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8161</v>
      </c>
      <c r="I219" s="10">
        <f>IF(COUNTA(FNF[[#This Row],[BND_FNF]],FNF[[#This Row],[ORO_FNF]])&lt;2,NA(),SUM(FNF[[#This Row],[BND_FNF]],FNF[[#This Row],[ORO_FNF]]))</f>
        <v>6490</v>
      </c>
    </row>
    <row r="220" spans="1:9" x14ac:dyDescent="0.25">
      <c r="A220" s="2">
        <v>42131</v>
      </c>
      <c r="B220" s="1">
        <v>5136</v>
      </c>
      <c r="C220" s="1">
        <v>1374</v>
      </c>
      <c r="D220" s="1">
        <v>715</v>
      </c>
      <c r="E220" s="1">
        <v>990</v>
      </c>
      <c r="G220" s="11">
        <v>42131</v>
      </c>
      <c r="H22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8215</v>
      </c>
      <c r="I220" s="10">
        <f>IF(COUNTA(FNF[[#This Row],[BND_FNF]],FNF[[#This Row],[ORO_FNF]])&lt;2,NA(),SUM(FNF[[#This Row],[BND_FNF]],FNF[[#This Row],[ORO_FNF]]))</f>
        <v>6510</v>
      </c>
    </row>
    <row r="221" spans="1:9" x14ac:dyDescent="0.25">
      <c r="A221" s="2">
        <v>42132</v>
      </c>
      <c r="B221" s="1">
        <v>4376</v>
      </c>
      <c r="C221" s="1">
        <v>1299</v>
      </c>
      <c r="D221" s="1">
        <v>832</v>
      </c>
      <c r="E221" s="1">
        <v>1419</v>
      </c>
      <c r="G221" s="11">
        <v>42132</v>
      </c>
      <c r="H22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7926</v>
      </c>
      <c r="I221" s="10">
        <f>IF(COUNTA(FNF[[#This Row],[BND_FNF]],FNF[[#This Row],[ORO_FNF]])&lt;2,NA(),SUM(FNF[[#This Row],[BND_FNF]],FNF[[#This Row],[ORO_FNF]]))</f>
        <v>5675</v>
      </c>
    </row>
    <row r="222" spans="1:9" x14ac:dyDescent="0.25">
      <c r="A222" s="2">
        <v>42133</v>
      </c>
      <c r="B222" s="1">
        <v>4267</v>
      </c>
      <c r="C222" s="1">
        <v>1299</v>
      </c>
      <c r="D222" s="1">
        <v>767</v>
      </c>
      <c r="E222" s="1">
        <v>1400</v>
      </c>
      <c r="G222" s="11">
        <v>42133</v>
      </c>
      <c r="H22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7733</v>
      </c>
      <c r="I222" s="10">
        <f>IF(COUNTA(FNF[[#This Row],[BND_FNF]],FNF[[#This Row],[ORO_FNF]])&lt;2,NA(),SUM(FNF[[#This Row],[BND_FNF]],FNF[[#This Row],[ORO_FNF]]))</f>
        <v>5566</v>
      </c>
    </row>
    <row r="223" spans="1:9" x14ac:dyDescent="0.25">
      <c r="A223" s="2">
        <v>42134</v>
      </c>
      <c r="B223" s="1">
        <v>4528</v>
      </c>
      <c r="C223" s="1">
        <v>1223</v>
      </c>
      <c r="D223" s="1">
        <v>584</v>
      </c>
      <c r="E223" s="1">
        <v>1400</v>
      </c>
      <c r="G223" s="11">
        <v>42134</v>
      </c>
      <c r="H22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7735</v>
      </c>
      <c r="I223" s="10">
        <f>IF(COUNTA(FNF[[#This Row],[BND_FNF]],FNF[[#This Row],[ORO_FNF]])&lt;2,NA(),SUM(FNF[[#This Row],[BND_FNF]],FNF[[#This Row],[ORO_FNF]]))</f>
        <v>5751</v>
      </c>
    </row>
    <row r="224" spans="1:9" x14ac:dyDescent="0.25">
      <c r="A224" s="2">
        <v>42135</v>
      </c>
      <c r="B224" s="1">
        <v>4516</v>
      </c>
      <c r="C224" s="1">
        <v>1233</v>
      </c>
      <c r="D224" s="1">
        <v>538</v>
      </c>
      <c r="E224" s="1">
        <v>1341</v>
      </c>
      <c r="G224" s="11">
        <v>42135</v>
      </c>
      <c r="H22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7628</v>
      </c>
      <c r="I224" s="10">
        <f>IF(COUNTA(FNF[[#This Row],[BND_FNF]],FNF[[#This Row],[ORO_FNF]])&lt;2,NA(),SUM(FNF[[#This Row],[BND_FNF]],FNF[[#This Row],[ORO_FNF]]))</f>
        <v>5749</v>
      </c>
    </row>
    <row r="225" spans="1:9" x14ac:dyDescent="0.25">
      <c r="A225" s="2">
        <v>42136</v>
      </c>
      <c r="B225" s="1">
        <v>5091</v>
      </c>
      <c r="C225" s="1">
        <v>1342</v>
      </c>
      <c r="D225" s="1">
        <v>612</v>
      </c>
      <c r="E225" s="1">
        <v>833</v>
      </c>
      <c r="G225" s="11">
        <v>42136</v>
      </c>
      <c r="H22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7878</v>
      </c>
      <c r="I225" s="10">
        <f>IF(COUNTA(FNF[[#This Row],[BND_FNF]],FNF[[#This Row],[ORO_FNF]])&lt;2,NA(),SUM(FNF[[#This Row],[BND_FNF]],FNF[[#This Row],[ORO_FNF]]))</f>
        <v>6433</v>
      </c>
    </row>
    <row r="226" spans="1:9" x14ac:dyDescent="0.25">
      <c r="A226" s="2">
        <v>42137</v>
      </c>
      <c r="B226" s="1">
        <v>4500</v>
      </c>
      <c r="C226" s="1">
        <v>1343</v>
      </c>
      <c r="D226" s="1">
        <v>536</v>
      </c>
      <c r="E226" s="1">
        <v>919</v>
      </c>
      <c r="G226" s="11">
        <v>42137</v>
      </c>
      <c r="H22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7298</v>
      </c>
      <c r="I226" s="10">
        <f>IF(COUNTA(FNF[[#This Row],[BND_FNF]],FNF[[#This Row],[ORO_FNF]])&lt;2,NA(),SUM(FNF[[#This Row],[BND_FNF]],FNF[[#This Row],[ORO_FNF]]))</f>
        <v>5843</v>
      </c>
    </row>
    <row r="227" spans="1:9" x14ac:dyDescent="0.25">
      <c r="A227" s="2">
        <v>42138</v>
      </c>
      <c r="B227" s="1">
        <v>4630</v>
      </c>
      <c r="C227" s="1">
        <v>1436</v>
      </c>
      <c r="D227" s="1">
        <v>822</v>
      </c>
      <c r="E227" s="1">
        <v>827</v>
      </c>
      <c r="G227" s="11">
        <v>42138</v>
      </c>
      <c r="H22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7715</v>
      </c>
      <c r="I227" s="10">
        <f>IF(COUNTA(FNF[[#This Row],[BND_FNF]],FNF[[#This Row],[ORO_FNF]])&lt;2,NA(),SUM(FNF[[#This Row],[BND_FNF]],FNF[[#This Row],[ORO_FNF]]))</f>
        <v>6066</v>
      </c>
    </row>
    <row r="228" spans="1:9" x14ac:dyDescent="0.25">
      <c r="A228" s="2">
        <v>42139</v>
      </c>
      <c r="B228" s="1">
        <v>4630</v>
      </c>
      <c r="C228" s="1">
        <v>1436</v>
      </c>
      <c r="D228" s="1">
        <v>660</v>
      </c>
      <c r="E228" s="1">
        <v>1282</v>
      </c>
      <c r="G228" s="11">
        <v>42139</v>
      </c>
      <c r="H22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8008</v>
      </c>
      <c r="I228" s="10">
        <f>IF(COUNTA(FNF[[#This Row],[BND_FNF]],FNF[[#This Row],[ORO_FNF]])&lt;2,NA(),SUM(FNF[[#This Row],[BND_FNF]],FNF[[#This Row],[ORO_FNF]]))</f>
        <v>6066</v>
      </c>
    </row>
    <row r="229" spans="1:9" x14ac:dyDescent="0.25">
      <c r="A229" s="2">
        <v>42140</v>
      </c>
      <c r="B229" s="1">
        <v>5296</v>
      </c>
      <c r="C229" s="1">
        <v>1479</v>
      </c>
      <c r="D229" s="1">
        <v>659</v>
      </c>
      <c r="E229" s="1">
        <v>1402</v>
      </c>
      <c r="G229" s="11">
        <v>42140</v>
      </c>
      <c r="H22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8836</v>
      </c>
      <c r="I229" s="10">
        <f>IF(COUNTA(FNF[[#This Row],[BND_FNF]],FNF[[#This Row],[ORO_FNF]])&lt;2,NA(),SUM(FNF[[#This Row],[BND_FNF]],FNF[[#This Row],[ORO_FNF]]))</f>
        <v>6775</v>
      </c>
    </row>
    <row r="230" spans="1:9" x14ac:dyDescent="0.25">
      <c r="A230" s="2">
        <v>42141</v>
      </c>
      <c r="B230" s="1">
        <v>4998</v>
      </c>
      <c r="C230" s="1">
        <v>1479</v>
      </c>
      <c r="D230" s="1">
        <v>714</v>
      </c>
      <c r="E230" s="1">
        <v>1276</v>
      </c>
      <c r="G230" s="11">
        <v>42141</v>
      </c>
      <c r="H23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8467</v>
      </c>
      <c r="I230" s="10">
        <f>IF(COUNTA(FNF[[#This Row],[BND_FNF]],FNF[[#This Row],[ORO_FNF]])&lt;2,NA(),SUM(FNF[[#This Row],[BND_FNF]],FNF[[#This Row],[ORO_FNF]]))</f>
        <v>6477</v>
      </c>
    </row>
    <row r="231" spans="1:9" x14ac:dyDescent="0.25">
      <c r="A231" s="2">
        <v>42142</v>
      </c>
      <c r="B231" s="1">
        <v>4256</v>
      </c>
      <c r="C231" s="1">
        <v>1242</v>
      </c>
      <c r="D231" s="1">
        <v>714</v>
      </c>
      <c r="E231" s="1">
        <v>1347</v>
      </c>
      <c r="G231" s="11">
        <v>42142</v>
      </c>
      <c r="H23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7559</v>
      </c>
      <c r="I231" s="10">
        <f>IF(COUNTA(FNF[[#This Row],[BND_FNF]],FNF[[#This Row],[ORO_FNF]])&lt;2,NA(),SUM(FNF[[#This Row],[BND_FNF]],FNF[[#This Row],[ORO_FNF]]))</f>
        <v>5498</v>
      </c>
    </row>
    <row r="232" spans="1:9" x14ac:dyDescent="0.25">
      <c r="A232" s="2">
        <v>42143</v>
      </c>
      <c r="B232" s="1">
        <v>4880</v>
      </c>
      <c r="C232" s="1">
        <v>1532</v>
      </c>
      <c r="D232" s="1">
        <v>732</v>
      </c>
      <c r="E232" s="1">
        <v>1403</v>
      </c>
      <c r="G232" s="11">
        <v>42143</v>
      </c>
      <c r="H23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8547</v>
      </c>
      <c r="I232" s="10">
        <f>IF(COUNTA(FNF[[#This Row],[BND_FNF]],FNF[[#This Row],[ORO_FNF]])&lt;2,NA(),SUM(FNF[[#This Row],[BND_FNF]],FNF[[#This Row],[ORO_FNF]]))</f>
        <v>6412</v>
      </c>
    </row>
    <row r="233" spans="1:9" x14ac:dyDescent="0.25">
      <c r="A233" s="2">
        <v>42144</v>
      </c>
      <c r="B233" s="1">
        <v>4880</v>
      </c>
      <c r="C233" s="1">
        <v>1496</v>
      </c>
      <c r="D233" s="1">
        <v>731</v>
      </c>
      <c r="E233" s="1">
        <v>1425</v>
      </c>
      <c r="G233" s="11">
        <v>42144</v>
      </c>
      <c r="H23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8532</v>
      </c>
      <c r="I233" s="10">
        <f>IF(COUNTA(FNF[[#This Row],[BND_FNF]],FNF[[#This Row],[ORO_FNF]])&lt;2,NA(),SUM(FNF[[#This Row],[BND_FNF]],FNF[[#This Row],[ORO_FNF]]))</f>
        <v>6376</v>
      </c>
    </row>
    <row r="234" spans="1:9" x14ac:dyDescent="0.25">
      <c r="A234" s="2">
        <v>42145</v>
      </c>
      <c r="B234" s="1">
        <v>4573</v>
      </c>
      <c r="C234" s="1">
        <v>1476</v>
      </c>
      <c r="D234" s="1">
        <v>534</v>
      </c>
      <c r="E234" s="1">
        <v>1093</v>
      </c>
      <c r="G234" s="11">
        <v>42145</v>
      </c>
      <c r="H23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7676</v>
      </c>
      <c r="I234" s="10">
        <f>IF(COUNTA(FNF[[#This Row],[BND_FNF]],FNF[[#This Row],[ORO_FNF]])&lt;2,NA(),SUM(FNF[[#This Row],[BND_FNF]],FNF[[#This Row],[ORO_FNF]]))</f>
        <v>6049</v>
      </c>
    </row>
    <row r="235" spans="1:9" x14ac:dyDescent="0.25">
      <c r="A235" s="2">
        <v>42146</v>
      </c>
      <c r="B235" s="1">
        <v>4551</v>
      </c>
      <c r="C235" s="1">
        <v>1475</v>
      </c>
      <c r="D235" s="1">
        <v>1125</v>
      </c>
      <c r="E235" s="1">
        <v>1599</v>
      </c>
      <c r="G235" s="11">
        <v>42146</v>
      </c>
      <c r="H23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8750</v>
      </c>
      <c r="I235" s="10">
        <f>IF(COUNTA(FNF[[#This Row],[BND_FNF]],FNF[[#This Row],[ORO_FNF]])&lt;2,NA(),SUM(FNF[[#This Row],[BND_FNF]],FNF[[#This Row],[ORO_FNF]]))</f>
        <v>6026</v>
      </c>
    </row>
    <row r="236" spans="1:9" x14ac:dyDescent="0.25">
      <c r="A236" s="2">
        <v>42147</v>
      </c>
      <c r="B236" s="1">
        <v>3534</v>
      </c>
      <c r="C236" s="1">
        <v>1680</v>
      </c>
      <c r="D236" s="1">
        <v>1556</v>
      </c>
      <c r="E236" s="1">
        <v>2546</v>
      </c>
      <c r="G236" s="11">
        <v>42147</v>
      </c>
      <c r="H23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9316</v>
      </c>
      <c r="I236" s="10">
        <f>IF(COUNTA(FNF[[#This Row],[BND_FNF]],FNF[[#This Row],[ORO_FNF]])&lt;2,NA(),SUM(FNF[[#This Row],[BND_FNF]],FNF[[#This Row],[ORO_FNF]]))</f>
        <v>5214</v>
      </c>
    </row>
    <row r="237" spans="1:9" x14ac:dyDescent="0.25">
      <c r="A237" s="2">
        <v>42148</v>
      </c>
      <c r="B237" s="1">
        <v>3893</v>
      </c>
      <c r="C237" s="1">
        <v>1570</v>
      </c>
      <c r="D237" s="1">
        <v>1213</v>
      </c>
      <c r="E237" s="1">
        <v>2432</v>
      </c>
      <c r="G237" s="11">
        <v>42148</v>
      </c>
      <c r="H23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9108</v>
      </c>
      <c r="I237" s="10">
        <f>IF(COUNTA(FNF[[#This Row],[BND_FNF]],FNF[[#This Row],[ORO_FNF]])&lt;2,NA(),SUM(FNF[[#This Row],[BND_FNF]],FNF[[#This Row],[ORO_FNF]]))</f>
        <v>5463</v>
      </c>
    </row>
    <row r="238" spans="1:9" x14ac:dyDescent="0.25">
      <c r="A238" s="2">
        <v>42149</v>
      </c>
      <c r="B238" s="1">
        <v>4340</v>
      </c>
      <c r="C238" s="1">
        <v>1424</v>
      </c>
      <c r="D238" s="1">
        <v>1038</v>
      </c>
      <c r="E238" s="1">
        <v>1905</v>
      </c>
      <c r="G238" s="11">
        <v>42149</v>
      </c>
      <c r="H23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8707</v>
      </c>
      <c r="I238" s="10">
        <f>IF(COUNTA(FNF[[#This Row],[BND_FNF]],FNF[[#This Row],[ORO_FNF]])&lt;2,NA(),SUM(FNF[[#This Row],[BND_FNF]],FNF[[#This Row],[ORO_FNF]]))</f>
        <v>5764</v>
      </c>
    </row>
    <row r="239" spans="1:9" x14ac:dyDescent="0.25">
      <c r="A239" s="2">
        <v>42150</v>
      </c>
      <c r="B239" s="1">
        <v>4793</v>
      </c>
      <c r="C239" s="1">
        <v>1575</v>
      </c>
      <c r="D239" s="1">
        <v>888</v>
      </c>
      <c r="E239" s="1">
        <v>1592</v>
      </c>
      <c r="G239" s="11">
        <v>42150</v>
      </c>
      <c r="H23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8848</v>
      </c>
      <c r="I239" s="10">
        <f>IF(COUNTA(FNF[[#This Row],[BND_FNF]],FNF[[#This Row],[ORO_FNF]])&lt;2,NA(),SUM(FNF[[#This Row],[BND_FNF]],FNF[[#This Row],[ORO_FNF]]))</f>
        <v>6368</v>
      </c>
    </row>
    <row r="240" spans="1:9" x14ac:dyDescent="0.25">
      <c r="A240" s="2">
        <v>42151</v>
      </c>
      <c r="B240" s="1">
        <v>4242</v>
      </c>
      <c r="C240" s="1">
        <v>1428</v>
      </c>
      <c r="D240" s="1">
        <v>802</v>
      </c>
      <c r="E240" s="1">
        <v>1684</v>
      </c>
      <c r="G240" s="11">
        <v>42151</v>
      </c>
      <c r="H24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8156</v>
      </c>
      <c r="I240" s="10">
        <f>IF(COUNTA(FNF[[#This Row],[BND_FNF]],FNF[[#This Row],[ORO_FNF]])&lt;2,NA(),SUM(FNF[[#This Row],[BND_FNF]],FNF[[#This Row],[ORO_FNF]]))</f>
        <v>5670</v>
      </c>
    </row>
    <row r="241" spans="1:9" x14ac:dyDescent="0.25">
      <c r="A241" s="2">
        <v>42152</v>
      </c>
      <c r="B241" s="1">
        <v>4242</v>
      </c>
      <c r="C241" s="1">
        <v>1413</v>
      </c>
      <c r="D241" s="1">
        <v>798</v>
      </c>
      <c r="E241" s="1">
        <v>1189</v>
      </c>
      <c r="G241" s="11">
        <v>42152</v>
      </c>
      <c r="H24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7642</v>
      </c>
      <c r="I241" s="10">
        <f>IF(COUNTA(FNF[[#This Row],[BND_FNF]],FNF[[#This Row],[ORO_FNF]])&lt;2,NA(),SUM(FNF[[#This Row],[BND_FNF]],FNF[[#This Row],[ORO_FNF]]))</f>
        <v>5655</v>
      </c>
    </row>
    <row r="242" spans="1:9" x14ac:dyDescent="0.25">
      <c r="A242" s="2">
        <v>42153</v>
      </c>
      <c r="B242" s="1">
        <v>4788</v>
      </c>
      <c r="C242" s="1">
        <v>1312</v>
      </c>
      <c r="D242" s="1">
        <v>451</v>
      </c>
      <c r="E242" s="1">
        <v>985</v>
      </c>
      <c r="G242" s="11">
        <v>42153</v>
      </c>
      <c r="H24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7536</v>
      </c>
      <c r="I242" s="10">
        <f>IF(COUNTA(FNF[[#This Row],[BND_FNF]],FNF[[#This Row],[ORO_FNF]])&lt;2,NA(),SUM(FNF[[#This Row],[BND_FNF]],FNF[[#This Row],[ORO_FNF]]))</f>
        <v>6100</v>
      </c>
    </row>
    <row r="243" spans="1:9" x14ac:dyDescent="0.25">
      <c r="A243" s="2">
        <v>42154</v>
      </c>
      <c r="B243" s="1">
        <v>3848</v>
      </c>
      <c r="C243" s="1">
        <v>1188</v>
      </c>
      <c r="D243" s="1">
        <v>708</v>
      </c>
      <c r="E243" s="1">
        <v>1096</v>
      </c>
      <c r="G243" s="11">
        <v>42154</v>
      </c>
      <c r="H24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6840</v>
      </c>
      <c r="I243" s="10">
        <f>IF(COUNTA(FNF[[#This Row],[BND_FNF]],FNF[[#This Row],[ORO_FNF]])&lt;2,NA(),SUM(FNF[[#This Row],[BND_FNF]],FNF[[#This Row],[ORO_FNF]]))</f>
        <v>5036</v>
      </c>
    </row>
    <row r="244" spans="1:9" x14ac:dyDescent="0.25">
      <c r="A244" s="2">
        <v>42155</v>
      </c>
      <c r="B244" s="1">
        <v>3866</v>
      </c>
      <c r="C244" s="1">
        <v>1393</v>
      </c>
      <c r="D244" s="1">
        <v>452</v>
      </c>
      <c r="E244" s="1">
        <v>1032</v>
      </c>
      <c r="G244" s="11">
        <v>42155</v>
      </c>
      <c r="H24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6743</v>
      </c>
      <c r="I244" s="10">
        <f>IF(COUNTA(FNF[[#This Row],[BND_FNF]],FNF[[#This Row],[ORO_FNF]])&lt;2,NA(),SUM(FNF[[#This Row],[BND_FNF]],FNF[[#This Row],[ORO_FNF]]))</f>
        <v>5259</v>
      </c>
    </row>
    <row r="245" spans="1:9" x14ac:dyDescent="0.25">
      <c r="A245" s="2">
        <v>42156</v>
      </c>
      <c r="B245" s="1">
        <v>4416</v>
      </c>
      <c r="C245" s="1">
        <v>1574</v>
      </c>
      <c r="D245" s="1">
        <v>619</v>
      </c>
      <c r="E245" s="1">
        <v>849</v>
      </c>
      <c r="G245" s="11">
        <v>42156</v>
      </c>
      <c r="H24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7458</v>
      </c>
      <c r="I245" s="10">
        <f>IF(COUNTA(FNF[[#This Row],[BND_FNF]],FNF[[#This Row],[ORO_FNF]])&lt;2,NA(),SUM(FNF[[#This Row],[BND_FNF]],FNF[[#This Row],[ORO_FNF]]))</f>
        <v>5990</v>
      </c>
    </row>
    <row r="246" spans="1:9" x14ac:dyDescent="0.25">
      <c r="A246" s="2">
        <v>42157</v>
      </c>
      <c r="B246" s="1">
        <v>4586</v>
      </c>
      <c r="C246" s="1">
        <v>1393</v>
      </c>
      <c r="D246" s="1">
        <v>405</v>
      </c>
      <c r="E246" s="61">
        <v>657</v>
      </c>
      <c r="G246" s="11">
        <v>42157</v>
      </c>
      <c r="H24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7041</v>
      </c>
      <c r="I246" s="10">
        <f>IF(COUNTA(FNF[[#This Row],[BND_FNF]],FNF[[#This Row],[ORO_FNF]])&lt;2,NA(),SUM(FNF[[#This Row],[BND_FNF]],FNF[[#This Row],[ORO_FNF]]))</f>
        <v>5979</v>
      </c>
    </row>
    <row r="247" spans="1:9" x14ac:dyDescent="0.25">
      <c r="A247" s="2">
        <v>42158</v>
      </c>
      <c r="B247" s="4">
        <v>4275</v>
      </c>
      <c r="C247" s="4">
        <v>1380</v>
      </c>
      <c r="D247" s="4">
        <v>636</v>
      </c>
      <c r="E247" s="61">
        <v>600</v>
      </c>
      <c r="G247" s="11">
        <v>42158</v>
      </c>
      <c r="H24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6891</v>
      </c>
      <c r="I247" s="10">
        <f>IF(COUNTA(FNF[[#This Row],[BND_FNF]],FNF[[#This Row],[ORO_FNF]])&lt;2,NA(),SUM(FNF[[#This Row],[BND_FNF]],FNF[[#This Row],[ORO_FNF]]))</f>
        <v>5655</v>
      </c>
    </row>
    <row r="248" spans="1:9" x14ac:dyDescent="0.25">
      <c r="A248" s="2">
        <v>42159</v>
      </c>
      <c r="B248" s="5">
        <v>5228</v>
      </c>
      <c r="C248" s="5">
        <v>1436</v>
      </c>
      <c r="D248" s="5">
        <v>276</v>
      </c>
      <c r="E248" s="60">
        <v>583</v>
      </c>
      <c r="G248" s="11">
        <v>42159</v>
      </c>
      <c r="H24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7523</v>
      </c>
      <c r="I248" s="10">
        <f>IF(COUNTA(FNF[[#This Row],[BND_FNF]],FNF[[#This Row],[ORO_FNF]])&lt;2,NA(),SUM(FNF[[#This Row],[BND_FNF]],FNF[[#This Row],[ORO_FNF]]))</f>
        <v>6664</v>
      </c>
    </row>
    <row r="249" spans="1:9" x14ac:dyDescent="0.25">
      <c r="A249" s="2">
        <v>42160</v>
      </c>
      <c r="B249" s="5">
        <v>4362</v>
      </c>
      <c r="C249" s="5">
        <v>1181</v>
      </c>
      <c r="D249" s="5">
        <v>575</v>
      </c>
      <c r="E249" s="60">
        <v>452</v>
      </c>
      <c r="G249" s="11">
        <v>42160</v>
      </c>
      <c r="H24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6570</v>
      </c>
      <c r="I249" s="10">
        <f>IF(COUNTA(FNF[[#This Row],[BND_FNF]],FNF[[#This Row],[ORO_FNF]])&lt;2,NA(),SUM(FNF[[#This Row],[BND_FNF]],FNF[[#This Row],[ORO_FNF]]))</f>
        <v>5543</v>
      </c>
    </row>
    <row r="250" spans="1:9" x14ac:dyDescent="0.25">
      <c r="A250" s="2">
        <v>42161</v>
      </c>
      <c r="B250" s="5">
        <v>5038</v>
      </c>
      <c r="C250" s="60">
        <v>1280</v>
      </c>
      <c r="D250" s="5">
        <v>491</v>
      </c>
      <c r="E250" s="60">
        <v>401</v>
      </c>
      <c r="G250" s="11">
        <v>42161</v>
      </c>
      <c r="H25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7210</v>
      </c>
      <c r="I250" s="10">
        <f>IF(COUNTA(FNF[[#This Row],[BND_FNF]],FNF[[#This Row],[ORO_FNF]])&lt;2,NA(),SUM(FNF[[#This Row],[BND_FNF]],FNF[[#This Row],[ORO_FNF]]))</f>
        <v>6318</v>
      </c>
    </row>
    <row r="251" spans="1:9" x14ac:dyDescent="0.25">
      <c r="A251" s="2">
        <v>42162</v>
      </c>
      <c r="B251" s="5">
        <v>5229</v>
      </c>
      <c r="C251" s="60">
        <v>1280</v>
      </c>
      <c r="D251" s="5">
        <v>318</v>
      </c>
      <c r="E251" s="60">
        <v>399</v>
      </c>
      <c r="G251" s="11">
        <v>42162</v>
      </c>
      <c r="H25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7226</v>
      </c>
      <c r="I251" s="10">
        <f>IF(COUNTA(FNF[[#This Row],[BND_FNF]],FNF[[#This Row],[ORO_FNF]])&lt;2,NA(),SUM(FNF[[#This Row],[BND_FNF]],FNF[[#This Row],[ORO_FNF]]))</f>
        <v>6509</v>
      </c>
    </row>
    <row r="252" spans="1:9" x14ac:dyDescent="0.25">
      <c r="A252" s="2">
        <v>42163</v>
      </c>
      <c r="B252" s="5">
        <v>5089</v>
      </c>
      <c r="C252" s="60">
        <v>1240</v>
      </c>
      <c r="D252" s="5">
        <v>500</v>
      </c>
      <c r="E252" s="60">
        <v>935</v>
      </c>
      <c r="G252" s="11">
        <v>42163</v>
      </c>
      <c r="H25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7764</v>
      </c>
      <c r="I252" s="10">
        <f>IF(COUNTA(FNF[[#This Row],[BND_FNF]],FNF[[#This Row],[ORO_FNF]])&lt;2,NA(),SUM(FNF[[#This Row],[BND_FNF]],FNF[[#This Row],[ORO_FNF]]))</f>
        <v>6329</v>
      </c>
    </row>
    <row r="253" spans="1:9" x14ac:dyDescent="0.25">
      <c r="A253" s="2">
        <v>42164</v>
      </c>
      <c r="B253" s="5">
        <v>4038</v>
      </c>
      <c r="C253" s="61">
        <v>1239</v>
      </c>
      <c r="D253" s="5">
        <v>279</v>
      </c>
      <c r="E253" s="60">
        <v>1138</v>
      </c>
      <c r="G253" s="11">
        <v>42164</v>
      </c>
      <c r="H25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6694</v>
      </c>
      <c r="I253" s="10">
        <f>IF(COUNTA(FNF[[#This Row],[BND_FNF]],FNF[[#This Row],[ORO_FNF]])&lt;2,NA(),SUM(FNF[[#This Row],[BND_FNF]],FNF[[#This Row],[ORO_FNF]]))</f>
        <v>5277</v>
      </c>
    </row>
    <row r="254" spans="1:9" x14ac:dyDescent="0.25">
      <c r="A254" s="2">
        <v>42165</v>
      </c>
      <c r="B254" s="5">
        <v>4137</v>
      </c>
      <c r="C254" s="60">
        <v>1248</v>
      </c>
      <c r="D254" s="5">
        <v>723</v>
      </c>
      <c r="E254" s="60">
        <v>1108</v>
      </c>
      <c r="G254" s="11">
        <v>42165</v>
      </c>
      <c r="H25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7216</v>
      </c>
      <c r="I254" s="10">
        <f>IF(COUNTA(FNF[[#This Row],[BND_FNF]],FNF[[#This Row],[ORO_FNF]])&lt;2,NA(),SUM(FNF[[#This Row],[BND_FNF]],FNF[[#This Row],[ORO_FNF]]))</f>
        <v>5385</v>
      </c>
    </row>
    <row r="255" spans="1:9" x14ac:dyDescent="0.25">
      <c r="A255" s="2">
        <v>42166</v>
      </c>
      <c r="B255" s="5">
        <v>4387</v>
      </c>
      <c r="C255" s="60">
        <v>1247</v>
      </c>
      <c r="D255" s="5">
        <v>745</v>
      </c>
      <c r="E255" s="60">
        <v>821</v>
      </c>
      <c r="G255" s="11">
        <v>42166</v>
      </c>
      <c r="H25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7200</v>
      </c>
      <c r="I255" s="10">
        <f>IF(COUNTA(FNF[[#This Row],[BND_FNF]],FNF[[#This Row],[ORO_FNF]])&lt;2,NA(),SUM(FNF[[#This Row],[BND_FNF]],FNF[[#This Row],[ORO_FNF]]))</f>
        <v>5634</v>
      </c>
    </row>
    <row r="256" spans="1:9" x14ac:dyDescent="0.25">
      <c r="A256" s="2">
        <v>42167</v>
      </c>
      <c r="B256" s="5">
        <v>4336</v>
      </c>
      <c r="C256" s="60">
        <v>1139</v>
      </c>
      <c r="D256" s="5">
        <v>555</v>
      </c>
      <c r="E256" s="60">
        <v>535</v>
      </c>
      <c r="G256" s="11">
        <v>42167</v>
      </c>
      <c r="H25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6565</v>
      </c>
      <c r="I256" s="10">
        <f>IF(COUNTA(FNF[[#This Row],[BND_FNF]],FNF[[#This Row],[ORO_FNF]])&lt;2,NA(),SUM(FNF[[#This Row],[BND_FNF]],FNF[[#This Row],[ORO_FNF]]))</f>
        <v>5475</v>
      </c>
    </row>
    <row r="257" spans="1:9" x14ac:dyDescent="0.25">
      <c r="A257" s="2">
        <v>42168</v>
      </c>
      <c r="B257" s="5">
        <v>4074</v>
      </c>
      <c r="C257" s="60">
        <v>1392</v>
      </c>
      <c r="D257" s="5">
        <v>443</v>
      </c>
      <c r="E257" s="60">
        <v>806</v>
      </c>
      <c r="G257" s="11">
        <v>42168</v>
      </c>
      <c r="H25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6715</v>
      </c>
      <c r="I257" s="10">
        <f>IF(COUNTA(FNF[[#This Row],[BND_FNF]],FNF[[#This Row],[ORO_FNF]])&lt;2,NA(),SUM(FNF[[#This Row],[BND_FNF]],FNF[[#This Row],[ORO_FNF]]))</f>
        <v>5466</v>
      </c>
    </row>
    <row r="258" spans="1:9" x14ac:dyDescent="0.25">
      <c r="A258" s="2">
        <v>42169</v>
      </c>
      <c r="B258" s="5">
        <v>4507</v>
      </c>
      <c r="C258" s="7">
        <v>1274</v>
      </c>
      <c r="D258" s="60">
        <v>335</v>
      </c>
      <c r="E258" s="60">
        <v>564</v>
      </c>
      <c r="G258" s="11">
        <v>42169</v>
      </c>
      <c r="H25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6680</v>
      </c>
      <c r="I258" s="10">
        <f>IF(COUNTA(FNF[[#This Row],[BND_FNF]],FNF[[#This Row],[ORO_FNF]])&lt;2,NA(),SUM(FNF[[#This Row],[BND_FNF]],FNF[[#This Row],[ORO_FNF]]))</f>
        <v>5781</v>
      </c>
    </row>
    <row r="259" spans="1:9" x14ac:dyDescent="0.25">
      <c r="A259" s="2">
        <v>42170</v>
      </c>
      <c r="B259" s="5">
        <v>4001</v>
      </c>
      <c r="C259" s="7">
        <v>929</v>
      </c>
      <c r="D259" s="60">
        <v>334</v>
      </c>
      <c r="E259" s="60">
        <v>359</v>
      </c>
      <c r="G259" s="11">
        <v>42170</v>
      </c>
      <c r="H25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5623</v>
      </c>
      <c r="I259" s="10">
        <f>IF(COUNTA(FNF[[#This Row],[BND_FNF]],FNF[[#This Row],[ORO_FNF]])&lt;2,NA(),SUM(FNF[[#This Row],[BND_FNF]],FNF[[#This Row],[ORO_FNF]]))</f>
        <v>4930</v>
      </c>
    </row>
    <row r="260" spans="1:9" x14ac:dyDescent="0.25">
      <c r="A260" s="2">
        <v>42171</v>
      </c>
      <c r="B260" s="5">
        <v>3313</v>
      </c>
      <c r="C260" s="7">
        <v>1190</v>
      </c>
      <c r="D260" s="60">
        <v>338</v>
      </c>
      <c r="E260" s="60">
        <v>285</v>
      </c>
      <c r="G260" s="11">
        <v>42171</v>
      </c>
      <c r="H26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5126</v>
      </c>
      <c r="I260" s="10">
        <f>IF(COUNTA(FNF[[#This Row],[BND_FNF]],FNF[[#This Row],[ORO_FNF]])&lt;2,NA(),SUM(FNF[[#This Row],[BND_FNF]],FNF[[#This Row],[ORO_FNF]]))</f>
        <v>4503</v>
      </c>
    </row>
    <row r="261" spans="1:9" x14ac:dyDescent="0.25">
      <c r="A261" s="2">
        <v>42172</v>
      </c>
      <c r="B261" s="5">
        <v>4155</v>
      </c>
      <c r="C261" s="7">
        <v>964</v>
      </c>
      <c r="D261" s="60">
        <v>337</v>
      </c>
      <c r="E261" s="60">
        <v>233</v>
      </c>
      <c r="G261" s="11">
        <v>42172</v>
      </c>
      <c r="H26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5689</v>
      </c>
      <c r="I261" s="10">
        <f>IF(COUNTA(FNF[[#This Row],[BND_FNF]],FNF[[#This Row],[ORO_FNF]])&lt;2,NA(),SUM(FNF[[#This Row],[BND_FNF]],FNF[[#This Row],[ORO_FNF]]))</f>
        <v>5119</v>
      </c>
    </row>
    <row r="262" spans="1:9" x14ac:dyDescent="0.25">
      <c r="A262" s="2">
        <v>42173</v>
      </c>
      <c r="B262" s="5">
        <v>4050</v>
      </c>
      <c r="C262" s="5">
        <v>988</v>
      </c>
      <c r="D262" s="60">
        <v>373</v>
      </c>
      <c r="E262" s="60">
        <v>229</v>
      </c>
      <c r="G262" s="11">
        <v>42173</v>
      </c>
      <c r="H26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5640</v>
      </c>
      <c r="I262" s="10">
        <f>IF(COUNTA(FNF[[#This Row],[BND_FNF]],FNF[[#This Row],[ORO_FNF]])&lt;2,NA(),SUM(FNF[[#This Row],[BND_FNF]],FNF[[#This Row],[ORO_FNF]]))</f>
        <v>5038</v>
      </c>
    </row>
    <row r="263" spans="1:9" x14ac:dyDescent="0.25">
      <c r="A263" s="2">
        <v>42174</v>
      </c>
      <c r="B263" s="5">
        <v>3238</v>
      </c>
      <c r="C263" s="5">
        <v>932</v>
      </c>
      <c r="D263" s="60">
        <v>372</v>
      </c>
      <c r="E263" s="60">
        <v>275</v>
      </c>
      <c r="G263" s="11">
        <v>42174</v>
      </c>
      <c r="H26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4817</v>
      </c>
      <c r="I263" s="10">
        <f>IF(COUNTA(FNF[[#This Row],[BND_FNF]],FNF[[#This Row],[ORO_FNF]])&lt;2,NA(),SUM(FNF[[#This Row],[BND_FNF]],FNF[[#This Row],[ORO_FNF]]))</f>
        <v>4170</v>
      </c>
    </row>
    <row r="264" spans="1:9" x14ac:dyDescent="0.25">
      <c r="A264" s="2">
        <v>42175</v>
      </c>
      <c r="B264" s="5">
        <v>3870</v>
      </c>
      <c r="C264" s="60">
        <v>965</v>
      </c>
      <c r="D264" s="60">
        <v>260</v>
      </c>
      <c r="E264" s="60">
        <v>213</v>
      </c>
      <c r="G264" s="11">
        <v>42175</v>
      </c>
      <c r="H26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5308</v>
      </c>
      <c r="I264" s="10">
        <f>IF(COUNTA(FNF[[#This Row],[BND_FNF]],FNF[[#This Row],[ORO_FNF]])&lt;2,NA(),SUM(FNF[[#This Row],[BND_FNF]],FNF[[#This Row],[ORO_FNF]]))</f>
        <v>4835</v>
      </c>
    </row>
    <row r="265" spans="1:9" x14ac:dyDescent="0.25">
      <c r="A265" s="62">
        <v>42176</v>
      </c>
      <c r="B265" s="63">
        <v>3910</v>
      </c>
      <c r="C265" s="66">
        <v>1049</v>
      </c>
      <c r="D265" s="66">
        <v>259</v>
      </c>
      <c r="E265" s="65">
        <v>218</v>
      </c>
      <c r="G265" s="11">
        <v>42176</v>
      </c>
      <c r="H26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5436</v>
      </c>
      <c r="I265" s="10">
        <f>IF(COUNTA(FNF[[#This Row],[BND_FNF]],FNF[[#This Row],[ORO_FNF]])&lt;2,NA(),SUM(FNF[[#This Row],[BND_FNF]],FNF[[#This Row],[ORO_FNF]]))</f>
        <v>4959</v>
      </c>
    </row>
    <row r="266" spans="1:9" x14ac:dyDescent="0.25">
      <c r="A266" s="9">
        <v>42177</v>
      </c>
      <c r="B266" s="60">
        <v>3664</v>
      </c>
      <c r="C266" s="60">
        <v>896</v>
      </c>
      <c r="D266" s="64">
        <v>231</v>
      </c>
      <c r="E266" s="60">
        <v>212</v>
      </c>
      <c r="G266" s="11">
        <v>42177</v>
      </c>
      <c r="H26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5003</v>
      </c>
      <c r="I266" s="10">
        <f>IF(COUNTA(FNF[[#This Row],[BND_FNF]],FNF[[#This Row],[ORO_FNF]])&lt;2,NA(),SUM(FNF[[#This Row],[BND_FNF]],FNF[[#This Row],[ORO_FNF]]))</f>
        <v>4560</v>
      </c>
    </row>
    <row r="267" spans="1:9" x14ac:dyDescent="0.25">
      <c r="A267" s="2">
        <v>42178</v>
      </c>
      <c r="B267" s="60">
        <v>3664</v>
      </c>
      <c r="C267" s="60">
        <v>896</v>
      </c>
      <c r="D267" s="60">
        <v>326</v>
      </c>
      <c r="E267" s="60">
        <v>212</v>
      </c>
      <c r="G267" s="11">
        <v>42178</v>
      </c>
      <c r="H26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5098</v>
      </c>
      <c r="I267" s="10">
        <f>IF(COUNTA(FNF[[#This Row],[BND_FNF]],FNF[[#This Row],[ORO_FNF]])&lt;2,NA(),SUM(FNF[[#This Row],[BND_FNF]],FNF[[#This Row],[ORO_FNF]]))</f>
        <v>4560</v>
      </c>
    </row>
    <row r="268" spans="1:9" x14ac:dyDescent="0.25">
      <c r="A268" s="2">
        <v>42179</v>
      </c>
      <c r="B268" s="5">
        <v>3920</v>
      </c>
      <c r="C268" s="5">
        <v>849</v>
      </c>
      <c r="D268" s="60">
        <v>326</v>
      </c>
      <c r="E268" s="60">
        <v>212</v>
      </c>
      <c r="G268" s="11">
        <v>42179</v>
      </c>
      <c r="H26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5307</v>
      </c>
      <c r="I268" s="10">
        <f>IF(COUNTA(FNF[[#This Row],[BND_FNF]],FNF[[#This Row],[ORO_FNF]])&lt;2,NA(),SUM(FNF[[#This Row],[BND_FNF]],FNF[[#This Row],[ORO_FNF]]))</f>
        <v>4769</v>
      </c>
    </row>
    <row r="269" spans="1:9" x14ac:dyDescent="0.25">
      <c r="A269" s="2">
        <v>42180</v>
      </c>
      <c r="B269" s="5">
        <v>4812</v>
      </c>
      <c r="C269" s="60">
        <v>896</v>
      </c>
      <c r="D269" s="64">
        <v>239</v>
      </c>
      <c r="E269" s="60">
        <v>212</v>
      </c>
      <c r="G269" s="11">
        <v>42180</v>
      </c>
      <c r="H26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6159</v>
      </c>
      <c r="I269" s="10">
        <f>IF(COUNTA(FNF[[#This Row],[BND_FNF]],FNF[[#This Row],[ORO_FNF]])&lt;2,NA(),SUM(FNF[[#This Row],[BND_FNF]],FNF[[#This Row],[ORO_FNF]]))</f>
        <v>5708</v>
      </c>
    </row>
    <row r="270" spans="1:9" x14ac:dyDescent="0.25">
      <c r="A270" s="2">
        <v>42181</v>
      </c>
      <c r="B270" s="5">
        <v>4692</v>
      </c>
      <c r="C270" s="5">
        <v>850</v>
      </c>
      <c r="D270" s="64">
        <v>353</v>
      </c>
      <c r="E270" s="60">
        <v>117</v>
      </c>
      <c r="G270" s="11">
        <v>42181</v>
      </c>
      <c r="H27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6012</v>
      </c>
      <c r="I270" s="10">
        <f>IF(COUNTA(FNF[[#This Row],[BND_FNF]],FNF[[#This Row],[ORO_FNF]])&lt;2,NA(),SUM(FNF[[#This Row],[BND_FNF]],FNF[[#This Row],[ORO_FNF]]))</f>
        <v>5542</v>
      </c>
    </row>
    <row r="271" spans="1:9" x14ac:dyDescent="0.25">
      <c r="A271" s="2">
        <v>42182</v>
      </c>
      <c r="B271" s="5">
        <v>3295</v>
      </c>
      <c r="C271" s="60">
        <v>980</v>
      </c>
      <c r="D271" s="64">
        <v>352</v>
      </c>
      <c r="E271" s="60">
        <v>117</v>
      </c>
      <c r="G271" s="11">
        <v>42182</v>
      </c>
      <c r="H27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4744</v>
      </c>
      <c r="I271" s="10">
        <f>IF(COUNTA(FNF[[#This Row],[BND_FNF]],FNF[[#This Row],[ORO_FNF]])&lt;2,NA(),SUM(FNF[[#This Row],[BND_FNF]],FNF[[#This Row],[ORO_FNF]]))</f>
        <v>4275</v>
      </c>
    </row>
    <row r="272" spans="1:9" x14ac:dyDescent="0.25">
      <c r="A272" s="2">
        <v>42183</v>
      </c>
      <c r="B272" s="60">
        <v>3839</v>
      </c>
      <c r="C272" s="60">
        <v>980</v>
      </c>
      <c r="D272" s="64">
        <v>321</v>
      </c>
      <c r="E272" s="60">
        <v>83</v>
      </c>
      <c r="G272" s="11">
        <v>42183</v>
      </c>
      <c r="H27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5223</v>
      </c>
      <c r="I272" s="10">
        <f>IF(COUNTA(FNF[[#This Row],[BND_FNF]],FNF[[#This Row],[ORO_FNF]])&lt;2,NA(),SUM(FNF[[#This Row],[BND_FNF]],FNF[[#This Row],[ORO_FNF]]))</f>
        <v>4819</v>
      </c>
    </row>
    <row r="273" spans="1:9" x14ac:dyDescent="0.25">
      <c r="A273" s="2">
        <v>42184</v>
      </c>
      <c r="B273" s="5">
        <v>3157</v>
      </c>
      <c r="C273" s="60">
        <v>895</v>
      </c>
      <c r="D273" s="64">
        <v>227</v>
      </c>
      <c r="E273" s="60">
        <v>83</v>
      </c>
      <c r="G273" s="11">
        <v>42184</v>
      </c>
      <c r="H27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4362</v>
      </c>
      <c r="I273" s="10">
        <f>IF(COUNTA(FNF[[#This Row],[BND_FNF]],FNF[[#This Row],[ORO_FNF]])&lt;2,NA(),SUM(FNF[[#This Row],[BND_FNF]],FNF[[#This Row],[ORO_FNF]]))</f>
        <v>4052</v>
      </c>
    </row>
    <row r="274" spans="1:9" x14ac:dyDescent="0.25">
      <c r="A274" s="2">
        <v>42185</v>
      </c>
      <c r="B274" s="60">
        <v>3839</v>
      </c>
      <c r="C274" s="60">
        <v>894</v>
      </c>
      <c r="D274" s="60">
        <v>205</v>
      </c>
      <c r="E274" s="60">
        <v>66</v>
      </c>
      <c r="G274" s="11">
        <v>42185</v>
      </c>
      <c r="H27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5004</v>
      </c>
      <c r="I274" s="10">
        <f>IF(COUNTA(FNF[[#This Row],[BND_FNF]],FNF[[#This Row],[ORO_FNF]])&lt;2,NA(),SUM(FNF[[#This Row],[BND_FNF]],FNF[[#This Row],[ORO_FNF]]))</f>
        <v>4733</v>
      </c>
    </row>
    <row r="275" spans="1:9" x14ac:dyDescent="0.25">
      <c r="A275" s="2">
        <v>42186</v>
      </c>
      <c r="B275" s="5">
        <v>4566</v>
      </c>
      <c r="C275" s="60">
        <v>1023</v>
      </c>
      <c r="D275" s="64">
        <v>281</v>
      </c>
      <c r="E275" s="60">
        <v>66</v>
      </c>
      <c r="G275" s="11">
        <v>42186</v>
      </c>
      <c r="H27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5936</v>
      </c>
      <c r="I275" s="10">
        <f>IF(COUNTA(FNF[[#This Row],[BND_FNF]],FNF[[#This Row],[ORO_FNF]])&lt;2,NA(),SUM(FNF[[#This Row],[BND_FNF]],FNF[[#This Row],[ORO_FNF]]))</f>
        <v>5589</v>
      </c>
    </row>
    <row r="276" spans="1:9" x14ac:dyDescent="0.25">
      <c r="A276" s="2">
        <v>42187</v>
      </c>
      <c r="B276" s="5">
        <v>3626</v>
      </c>
      <c r="C276" s="60">
        <v>1023</v>
      </c>
      <c r="D276" s="60">
        <v>204</v>
      </c>
      <c r="E276" s="60">
        <v>57</v>
      </c>
      <c r="G276" s="11">
        <v>42187</v>
      </c>
      <c r="H27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4910</v>
      </c>
      <c r="I276" s="10">
        <f>IF(COUNTA(FNF[[#This Row],[BND_FNF]],FNF[[#This Row],[ORO_FNF]])&lt;2,NA(),SUM(FNF[[#This Row],[BND_FNF]],FNF[[#This Row],[ORO_FNF]]))</f>
        <v>4649</v>
      </c>
    </row>
    <row r="277" spans="1:9" x14ac:dyDescent="0.25">
      <c r="A277" s="2">
        <v>42188</v>
      </c>
      <c r="B277" s="5">
        <v>2802</v>
      </c>
      <c r="C277" s="60">
        <v>1023</v>
      </c>
      <c r="D277" s="64">
        <v>299</v>
      </c>
      <c r="E277" s="60">
        <v>57</v>
      </c>
      <c r="G277" s="11">
        <v>42188</v>
      </c>
      <c r="H27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4181</v>
      </c>
      <c r="I277" s="10">
        <f>IF(COUNTA(FNF[[#This Row],[BND_FNF]],FNF[[#This Row],[ORO_FNF]])&lt;2,NA(),SUM(FNF[[#This Row],[BND_FNF]],FNF[[#This Row],[ORO_FNF]]))</f>
        <v>3825</v>
      </c>
    </row>
    <row r="278" spans="1:9" x14ac:dyDescent="0.25">
      <c r="A278" s="2">
        <v>42189</v>
      </c>
      <c r="B278" s="1">
        <v>3040</v>
      </c>
      <c r="C278" s="1">
        <v>696</v>
      </c>
      <c r="D278" s="61">
        <v>240</v>
      </c>
      <c r="E278" s="61">
        <v>57</v>
      </c>
      <c r="G278" s="11">
        <v>42189</v>
      </c>
      <c r="H27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4033</v>
      </c>
      <c r="I278" s="10">
        <f>IF(COUNTA(FNF[[#This Row],[BND_FNF]],FNF[[#This Row],[ORO_FNF]])&lt;2,NA(),SUM(FNF[[#This Row],[BND_FNF]],FNF[[#This Row],[ORO_FNF]]))</f>
        <v>3736</v>
      </c>
    </row>
    <row r="279" spans="1:9" x14ac:dyDescent="0.25">
      <c r="A279" s="9">
        <v>42190</v>
      </c>
      <c r="B279" s="8">
        <v>3051</v>
      </c>
      <c r="C279" s="8">
        <v>877</v>
      </c>
      <c r="D279" s="60">
        <v>240</v>
      </c>
      <c r="E279" s="60">
        <v>57</v>
      </c>
      <c r="G279" s="11">
        <v>42190</v>
      </c>
      <c r="H27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4225</v>
      </c>
      <c r="I279" s="10">
        <f>IF(COUNTA(FNF[[#This Row],[BND_FNF]],FNF[[#This Row],[ORO_FNF]])&lt;2,NA(),SUM(FNF[[#This Row],[BND_FNF]],FNF[[#This Row],[ORO_FNF]]))</f>
        <v>3928</v>
      </c>
    </row>
    <row r="280" spans="1:9" x14ac:dyDescent="0.25">
      <c r="A280" s="9">
        <v>42191</v>
      </c>
      <c r="B280" s="8">
        <v>2548</v>
      </c>
      <c r="C280" s="60">
        <v>739</v>
      </c>
      <c r="D280" s="64">
        <v>175</v>
      </c>
      <c r="E280" s="60">
        <v>48</v>
      </c>
      <c r="G280" s="11">
        <v>42191</v>
      </c>
      <c r="H28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3510</v>
      </c>
      <c r="I280" s="10">
        <f>IF(COUNTA(FNF[[#This Row],[BND_FNF]],FNF[[#This Row],[ORO_FNF]])&lt;2,NA(),SUM(FNF[[#This Row],[BND_FNF]],FNF[[#This Row],[ORO_FNF]]))</f>
        <v>3287</v>
      </c>
    </row>
    <row r="281" spans="1:9" x14ac:dyDescent="0.25">
      <c r="A281" s="9">
        <v>42192</v>
      </c>
      <c r="B281" s="8">
        <v>2755</v>
      </c>
      <c r="C281" s="60">
        <v>739</v>
      </c>
      <c r="D281" s="60">
        <v>215</v>
      </c>
      <c r="E281" s="60">
        <v>48</v>
      </c>
      <c r="G281" s="11">
        <v>42192</v>
      </c>
      <c r="H28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3757</v>
      </c>
      <c r="I281" s="10">
        <f>IF(COUNTA(FNF[[#This Row],[BND_FNF]],FNF[[#This Row],[ORO_FNF]])&lt;2,NA(),SUM(FNF[[#This Row],[BND_FNF]],FNF[[#This Row],[ORO_FNF]]))</f>
        <v>3494</v>
      </c>
    </row>
    <row r="282" spans="1:9" x14ac:dyDescent="0.25">
      <c r="A282" s="9">
        <v>42193</v>
      </c>
      <c r="B282" s="8">
        <v>3693</v>
      </c>
      <c r="C282" s="8">
        <v>1042</v>
      </c>
      <c r="D282" s="60">
        <v>215</v>
      </c>
      <c r="E282" s="71">
        <v>0</v>
      </c>
      <c r="G282" s="11">
        <v>42193</v>
      </c>
      <c r="H28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4950</v>
      </c>
      <c r="I282" s="10">
        <f>IF(COUNTA(FNF[[#This Row],[BND_FNF]],FNF[[#This Row],[ORO_FNF]])&lt;2,NA(),SUM(FNF[[#This Row],[BND_FNF]],FNF[[#This Row],[ORO_FNF]]))</f>
        <v>4735</v>
      </c>
    </row>
    <row r="283" spans="1:9" x14ac:dyDescent="0.25">
      <c r="A283" s="9">
        <v>42194</v>
      </c>
      <c r="B283" s="8">
        <v>3712</v>
      </c>
      <c r="C283" s="8">
        <v>1150</v>
      </c>
      <c r="D283" s="64">
        <v>320</v>
      </c>
      <c r="E283" s="71">
        <v>0</v>
      </c>
      <c r="G283" s="11">
        <v>42194</v>
      </c>
      <c r="H28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5182</v>
      </c>
      <c r="I283" s="10">
        <f>IF(COUNTA(FNF[[#This Row],[BND_FNF]],FNF[[#This Row],[ORO_FNF]])&lt;2,NA(),SUM(FNF[[#This Row],[BND_FNF]],FNF[[#This Row],[ORO_FNF]]))</f>
        <v>4862</v>
      </c>
    </row>
    <row r="284" spans="1:9" x14ac:dyDescent="0.25">
      <c r="A284" s="9">
        <v>42195</v>
      </c>
      <c r="B284" s="8">
        <v>3337</v>
      </c>
      <c r="C284" s="8">
        <v>953</v>
      </c>
      <c r="D284" s="8">
        <v>358</v>
      </c>
      <c r="E284" s="71">
        <v>0</v>
      </c>
      <c r="G284" s="11">
        <v>42195</v>
      </c>
      <c r="H28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4648</v>
      </c>
      <c r="I284" s="10">
        <f>IF(COUNTA(FNF[[#This Row],[BND_FNF]],FNF[[#This Row],[ORO_FNF]])&lt;2,NA(),SUM(FNF[[#This Row],[BND_FNF]],FNF[[#This Row],[ORO_FNF]]))</f>
        <v>4290</v>
      </c>
    </row>
    <row r="285" spans="1:9" x14ac:dyDescent="0.25">
      <c r="A285" s="9">
        <v>42196</v>
      </c>
      <c r="B285" s="8">
        <v>3245</v>
      </c>
      <c r="C285" s="8">
        <v>932</v>
      </c>
      <c r="D285" s="8">
        <v>258</v>
      </c>
      <c r="E285" s="71">
        <v>0</v>
      </c>
      <c r="G285" s="11">
        <v>42196</v>
      </c>
      <c r="H28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4435</v>
      </c>
      <c r="I285" s="10">
        <f>IF(COUNTA(FNF[[#This Row],[BND_FNF]],FNF[[#This Row],[ORO_FNF]])&lt;2,NA(),SUM(FNF[[#This Row],[BND_FNF]],FNF[[#This Row],[ORO_FNF]]))</f>
        <v>4177</v>
      </c>
    </row>
    <row r="286" spans="1:9" x14ac:dyDescent="0.25">
      <c r="A286" s="9">
        <v>42197</v>
      </c>
      <c r="B286" s="8">
        <v>3710</v>
      </c>
      <c r="C286" s="8">
        <v>701</v>
      </c>
      <c r="D286" s="8">
        <v>237</v>
      </c>
      <c r="E286" s="71">
        <v>0</v>
      </c>
      <c r="G286" s="11">
        <v>42197</v>
      </c>
      <c r="H28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4648</v>
      </c>
      <c r="I286" s="10">
        <f>IF(COUNTA(FNF[[#This Row],[BND_FNF]],FNF[[#This Row],[ORO_FNF]])&lt;2,NA(),SUM(FNF[[#This Row],[BND_FNF]],FNF[[#This Row],[ORO_FNF]]))</f>
        <v>4411</v>
      </c>
    </row>
    <row r="287" spans="1:9" x14ac:dyDescent="0.25">
      <c r="A287" s="9">
        <v>42198</v>
      </c>
      <c r="B287" s="8">
        <v>3612</v>
      </c>
      <c r="C287" s="8">
        <v>920</v>
      </c>
      <c r="D287" s="60">
        <v>174</v>
      </c>
      <c r="E287" s="71">
        <v>0</v>
      </c>
      <c r="G287" s="11">
        <v>42198</v>
      </c>
      <c r="H28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4706</v>
      </c>
      <c r="I287" s="10">
        <f>IF(COUNTA(FNF[[#This Row],[BND_FNF]],FNF[[#This Row],[ORO_FNF]])&lt;2,NA(),SUM(FNF[[#This Row],[BND_FNF]],FNF[[#This Row],[ORO_FNF]]))</f>
        <v>4532</v>
      </c>
    </row>
    <row r="288" spans="1:9" x14ac:dyDescent="0.25">
      <c r="A288" s="9">
        <v>42199</v>
      </c>
      <c r="B288" s="8">
        <v>3357</v>
      </c>
      <c r="C288" s="60">
        <v>661</v>
      </c>
      <c r="D288" s="64">
        <v>174</v>
      </c>
      <c r="E288" s="71">
        <v>0</v>
      </c>
      <c r="G288" s="11">
        <v>42199</v>
      </c>
      <c r="H28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4192</v>
      </c>
      <c r="I288" s="10">
        <f>IF(COUNTA(FNF[[#This Row],[BND_FNF]],FNF[[#This Row],[ORO_FNF]])&lt;2,NA(),SUM(FNF[[#This Row],[BND_FNF]],FNF[[#This Row],[ORO_FNF]]))</f>
        <v>4018</v>
      </c>
    </row>
    <row r="289" spans="1:9" x14ac:dyDescent="0.25">
      <c r="A289" s="9">
        <v>42200</v>
      </c>
      <c r="B289" s="8">
        <v>3701</v>
      </c>
      <c r="C289" s="60">
        <v>732</v>
      </c>
      <c r="D289" s="64">
        <v>177</v>
      </c>
      <c r="E289" s="71">
        <v>0</v>
      </c>
      <c r="G289" s="11">
        <v>42200</v>
      </c>
      <c r="H28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4610</v>
      </c>
      <c r="I289" s="10">
        <f>IF(COUNTA(FNF[[#This Row],[BND_FNF]],FNF[[#This Row],[ORO_FNF]])&lt;2,NA(),SUM(FNF[[#This Row],[BND_FNF]],FNF[[#This Row],[ORO_FNF]]))</f>
        <v>4433</v>
      </c>
    </row>
    <row r="290" spans="1:9" x14ac:dyDescent="0.25">
      <c r="A290" s="9">
        <v>42201</v>
      </c>
      <c r="B290" s="8">
        <v>3744</v>
      </c>
      <c r="C290" s="60">
        <v>732</v>
      </c>
      <c r="D290" s="64">
        <v>230</v>
      </c>
      <c r="E290" s="71">
        <v>0</v>
      </c>
      <c r="G290" s="11">
        <v>42201</v>
      </c>
      <c r="H29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4706</v>
      </c>
      <c r="I290" s="10">
        <f>IF(COUNTA(FNF[[#This Row],[BND_FNF]],FNF[[#This Row],[ORO_FNF]])&lt;2,NA(),SUM(FNF[[#This Row],[BND_FNF]],FNF[[#This Row],[ORO_FNF]]))</f>
        <v>4476</v>
      </c>
    </row>
    <row r="291" spans="1:9" x14ac:dyDescent="0.25">
      <c r="A291" s="9">
        <v>42202</v>
      </c>
      <c r="B291" s="8">
        <v>3931</v>
      </c>
      <c r="C291" s="60">
        <v>803</v>
      </c>
      <c r="D291" s="64">
        <v>230</v>
      </c>
      <c r="E291" s="71">
        <v>0</v>
      </c>
      <c r="G291" s="11">
        <v>42202</v>
      </c>
      <c r="H29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4964</v>
      </c>
      <c r="I291" s="10">
        <f>IF(COUNTA(FNF[[#This Row],[BND_FNF]],FNF[[#This Row],[ORO_FNF]])&lt;2,NA(),SUM(FNF[[#This Row],[BND_FNF]],FNF[[#This Row],[ORO_FNF]]))</f>
        <v>4734</v>
      </c>
    </row>
    <row r="292" spans="1:9" x14ac:dyDescent="0.25">
      <c r="A292" s="9">
        <v>42203</v>
      </c>
      <c r="B292" s="8">
        <v>4111</v>
      </c>
      <c r="C292" s="60">
        <v>803</v>
      </c>
      <c r="D292" s="64">
        <v>223</v>
      </c>
      <c r="E292" s="71">
        <v>0</v>
      </c>
      <c r="G292" s="11">
        <v>42203</v>
      </c>
      <c r="H29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5137</v>
      </c>
      <c r="I292" s="10">
        <f>IF(COUNTA(FNF[[#This Row],[BND_FNF]],FNF[[#This Row],[ORO_FNF]])&lt;2,NA(),SUM(FNF[[#This Row],[BND_FNF]],FNF[[#This Row],[ORO_FNF]]))</f>
        <v>4914</v>
      </c>
    </row>
    <row r="293" spans="1:9" x14ac:dyDescent="0.25">
      <c r="A293" s="9">
        <v>42204</v>
      </c>
      <c r="B293" s="60">
        <v>3918</v>
      </c>
      <c r="C293" s="60">
        <v>782</v>
      </c>
      <c r="D293" s="64">
        <v>223</v>
      </c>
      <c r="E293" s="71">
        <v>0</v>
      </c>
      <c r="G293" s="11">
        <v>42204</v>
      </c>
      <c r="H29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4923</v>
      </c>
      <c r="I293" s="10">
        <f>IF(COUNTA(FNF[[#This Row],[BND_FNF]],FNF[[#This Row],[ORO_FNF]])&lt;2,NA(),SUM(FNF[[#This Row],[BND_FNF]],FNF[[#This Row],[ORO_FNF]]))</f>
        <v>4700</v>
      </c>
    </row>
    <row r="294" spans="1:9" x14ac:dyDescent="0.25">
      <c r="A294" s="9">
        <v>42205</v>
      </c>
      <c r="B294" s="60">
        <v>3657</v>
      </c>
      <c r="C294" s="8">
        <v>867</v>
      </c>
      <c r="D294" s="60">
        <v>230</v>
      </c>
      <c r="E294" s="71">
        <v>0</v>
      </c>
      <c r="G294" s="11">
        <v>42205</v>
      </c>
      <c r="H29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4754</v>
      </c>
      <c r="I294" s="10">
        <f>IF(COUNTA(FNF[[#This Row],[BND_FNF]],FNF[[#This Row],[ORO_FNF]])&lt;2,NA(),SUM(FNF[[#This Row],[BND_FNF]],FNF[[#This Row],[ORO_FNF]]))</f>
        <v>4524</v>
      </c>
    </row>
    <row r="295" spans="1:9" x14ac:dyDescent="0.25">
      <c r="A295" s="9">
        <v>42206</v>
      </c>
      <c r="B295" s="60">
        <v>3656</v>
      </c>
      <c r="C295" s="60">
        <v>841</v>
      </c>
      <c r="D295" s="60">
        <v>230</v>
      </c>
      <c r="E295" s="71">
        <v>0</v>
      </c>
      <c r="G295" s="11">
        <v>42206</v>
      </c>
      <c r="H29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4727</v>
      </c>
      <c r="I295" s="10">
        <f>IF(COUNTA(FNF[[#This Row],[BND_FNF]],FNF[[#This Row],[ORO_FNF]])&lt;2,NA(),SUM(FNF[[#This Row],[BND_FNF]],FNF[[#This Row],[ORO_FNF]]))</f>
        <v>4497</v>
      </c>
    </row>
    <row r="296" spans="1:9" x14ac:dyDescent="0.25">
      <c r="A296" s="9">
        <v>42207</v>
      </c>
      <c r="B296" s="60">
        <v>3395</v>
      </c>
      <c r="C296" s="60">
        <v>634</v>
      </c>
      <c r="D296" s="60">
        <v>123</v>
      </c>
      <c r="E296" s="71">
        <v>0</v>
      </c>
      <c r="G296" s="11">
        <v>42207</v>
      </c>
      <c r="H29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4152</v>
      </c>
      <c r="I296" s="10">
        <f>IF(COUNTA(FNF[[#This Row],[BND_FNF]],FNF[[#This Row],[ORO_FNF]])&lt;2,NA(),SUM(FNF[[#This Row],[BND_FNF]],FNF[[#This Row],[ORO_FNF]]))</f>
        <v>4029</v>
      </c>
    </row>
    <row r="297" spans="1:9" x14ac:dyDescent="0.25">
      <c r="A297" s="9">
        <v>42208</v>
      </c>
      <c r="B297" s="60">
        <v>2688</v>
      </c>
      <c r="C297" s="60">
        <v>633</v>
      </c>
      <c r="D297" s="60">
        <v>191</v>
      </c>
      <c r="E297" s="71">
        <v>0</v>
      </c>
      <c r="G297" s="11">
        <v>42208</v>
      </c>
      <c r="H29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3512</v>
      </c>
      <c r="I297" s="10">
        <f>IF(COUNTA(FNF[[#This Row],[BND_FNF]],FNF[[#This Row],[ORO_FNF]])&lt;2,NA(),SUM(FNF[[#This Row],[BND_FNF]],FNF[[#This Row],[ORO_FNF]]))</f>
        <v>3321</v>
      </c>
    </row>
    <row r="298" spans="1:9" x14ac:dyDescent="0.25">
      <c r="A298" s="9">
        <v>42209</v>
      </c>
      <c r="B298" s="60">
        <v>2688</v>
      </c>
      <c r="C298" s="60">
        <v>427</v>
      </c>
      <c r="D298" s="60">
        <v>143</v>
      </c>
      <c r="E298" s="71">
        <v>0</v>
      </c>
      <c r="G298" s="11">
        <v>42209</v>
      </c>
      <c r="H29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3258</v>
      </c>
      <c r="I298" s="10">
        <f>IF(COUNTA(FNF[[#This Row],[BND_FNF]],FNF[[#This Row],[ORO_FNF]])&lt;2,NA(),SUM(FNF[[#This Row],[BND_FNF]],FNF[[#This Row],[ORO_FNF]]))</f>
        <v>3115</v>
      </c>
    </row>
    <row r="299" spans="1:9" x14ac:dyDescent="0.25">
      <c r="A299" s="9">
        <v>42210</v>
      </c>
      <c r="B299" s="8">
        <v>2691</v>
      </c>
      <c r="C299" s="60">
        <v>427</v>
      </c>
      <c r="D299" s="60">
        <v>174</v>
      </c>
      <c r="E299" s="71">
        <v>0</v>
      </c>
      <c r="G299" s="11">
        <v>42210</v>
      </c>
      <c r="H29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3292</v>
      </c>
      <c r="I299" s="10">
        <f>IF(COUNTA(FNF[[#This Row],[BND_FNF]],FNF[[#This Row],[ORO_FNF]])&lt;2,NA(),SUM(FNF[[#This Row],[BND_FNF]],FNF[[#This Row],[ORO_FNF]]))</f>
        <v>3118</v>
      </c>
    </row>
    <row r="300" spans="1:9" x14ac:dyDescent="0.25">
      <c r="A300" s="9">
        <v>42211</v>
      </c>
      <c r="B300" s="8">
        <v>2934</v>
      </c>
      <c r="C300" s="60">
        <v>427</v>
      </c>
      <c r="D300" s="60">
        <v>142</v>
      </c>
      <c r="E300" s="71">
        <v>0</v>
      </c>
      <c r="G300" s="11">
        <v>42211</v>
      </c>
      <c r="H30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3503</v>
      </c>
      <c r="I300" s="10">
        <f>IF(COUNTA(FNF[[#This Row],[BND_FNF]],FNF[[#This Row],[ORO_FNF]])&lt;2,NA(),SUM(FNF[[#This Row],[BND_FNF]],FNF[[#This Row],[ORO_FNF]]))</f>
        <v>3361</v>
      </c>
    </row>
    <row r="301" spans="1:9" x14ac:dyDescent="0.25">
      <c r="A301" s="9">
        <v>42212</v>
      </c>
      <c r="B301" s="8">
        <v>2613</v>
      </c>
      <c r="C301" s="60">
        <v>427</v>
      </c>
      <c r="D301" s="60">
        <v>189</v>
      </c>
      <c r="E301" s="71">
        <v>0</v>
      </c>
      <c r="G301" s="11">
        <v>42212</v>
      </c>
      <c r="H30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3229</v>
      </c>
      <c r="I301" s="10">
        <f>IF(COUNTA(FNF[[#This Row],[BND_FNF]],FNF[[#This Row],[ORO_FNF]])&lt;2,NA(),SUM(FNF[[#This Row],[BND_FNF]],FNF[[#This Row],[ORO_FNF]]))</f>
        <v>3040</v>
      </c>
    </row>
    <row r="302" spans="1:9" x14ac:dyDescent="0.25">
      <c r="A302" s="9">
        <v>42213</v>
      </c>
      <c r="B302" s="8">
        <v>4839</v>
      </c>
      <c r="C302" s="8">
        <v>571</v>
      </c>
      <c r="D302" s="60">
        <v>188</v>
      </c>
      <c r="E302" s="71">
        <v>0</v>
      </c>
      <c r="G302" s="11">
        <v>42213</v>
      </c>
      <c r="H30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5598</v>
      </c>
      <c r="I302" s="10">
        <f>IF(COUNTA(FNF[[#This Row],[BND_FNF]],FNF[[#This Row],[ORO_FNF]])&lt;2,NA(),SUM(FNF[[#This Row],[BND_FNF]],FNF[[#This Row],[ORO_FNF]]))</f>
        <v>5410</v>
      </c>
    </row>
    <row r="303" spans="1:9" x14ac:dyDescent="0.25">
      <c r="A303" s="9">
        <v>42214</v>
      </c>
      <c r="B303" s="8">
        <v>4340</v>
      </c>
      <c r="C303" s="8">
        <v>556</v>
      </c>
      <c r="D303" s="60">
        <v>125</v>
      </c>
      <c r="E303" s="71">
        <v>0</v>
      </c>
      <c r="G303" s="11">
        <v>42214</v>
      </c>
      <c r="H30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5021</v>
      </c>
      <c r="I303" s="10">
        <f>IF(COUNTA(FNF[[#This Row],[BND_FNF]],FNF[[#This Row],[ORO_FNF]])&lt;2,NA(),SUM(FNF[[#This Row],[BND_FNF]],FNF[[#This Row],[ORO_FNF]]))</f>
        <v>4896</v>
      </c>
    </row>
    <row r="304" spans="1:9" x14ac:dyDescent="0.25">
      <c r="A304" s="9">
        <v>42215</v>
      </c>
      <c r="B304" s="8">
        <v>4317</v>
      </c>
      <c r="C304" s="8">
        <v>734</v>
      </c>
      <c r="D304" s="60">
        <v>125</v>
      </c>
      <c r="E304" s="71">
        <v>0</v>
      </c>
      <c r="G304" s="11">
        <v>42215</v>
      </c>
      <c r="H30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5176</v>
      </c>
      <c r="I304" s="10">
        <f>IF(COUNTA(FNF[[#This Row],[BND_FNF]],FNF[[#This Row],[ORO_FNF]])&lt;2,NA(),SUM(FNF[[#This Row],[BND_FNF]],FNF[[#This Row],[ORO_FNF]]))</f>
        <v>5051</v>
      </c>
    </row>
    <row r="305" spans="1:9" x14ac:dyDescent="0.25">
      <c r="A305" s="9">
        <v>42216</v>
      </c>
      <c r="B305" s="8">
        <v>4373</v>
      </c>
      <c r="C305" s="8">
        <v>593</v>
      </c>
      <c r="D305" s="72">
        <v>122</v>
      </c>
      <c r="E305" s="71">
        <v>0</v>
      </c>
      <c r="G305" s="11">
        <v>42216</v>
      </c>
      <c r="H30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5088</v>
      </c>
      <c r="I305" s="10">
        <f>IF(COUNTA(FNF[[#This Row],[BND_FNF]],FNF[[#This Row],[ORO_FNF]])&lt;2,NA(),SUM(FNF[[#This Row],[BND_FNF]],FNF[[#This Row],[ORO_FNF]]))</f>
        <v>4966</v>
      </c>
    </row>
    <row r="306" spans="1:9" x14ac:dyDescent="0.25">
      <c r="A306" s="9">
        <v>42217</v>
      </c>
      <c r="B306" s="8">
        <v>3475</v>
      </c>
      <c r="C306" s="8">
        <v>1090</v>
      </c>
      <c r="D306" s="60">
        <v>141</v>
      </c>
      <c r="E306" s="71">
        <v>0</v>
      </c>
      <c r="G306" s="11">
        <v>42217</v>
      </c>
      <c r="H30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4706</v>
      </c>
      <c r="I306" s="10">
        <f>IF(COUNTA(FNF[[#This Row],[BND_FNF]],FNF[[#This Row],[ORO_FNF]])&lt;2,NA(),SUM(FNF[[#This Row],[BND_FNF]],FNF[[#This Row],[ORO_FNF]]))</f>
        <v>4565</v>
      </c>
    </row>
    <row r="307" spans="1:9" x14ac:dyDescent="0.25">
      <c r="A307" s="9">
        <v>42218</v>
      </c>
      <c r="B307" s="8">
        <v>3497</v>
      </c>
      <c r="C307" s="8">
        <v>780</v>
      </c>
      <c r="D307" s="60">
        <v>141</v>
      </c>
      <c r="E307" s="70">
        <v>0</v>
      </c>
      <c r="G307" s="11">
        <v>42218</v>
      </c>
      <c r="H30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4418</v>
      </c>
      <c r="I307" s="10">
        <f>IF(COUNTA(FNF[[#This Row],[BND_FNF]],FNF[[#This Row],[ORO_FNF]])&lt;2,NA(),SUM(FNF[[#This Row],[BND_FNF]],FNF[[#This Row],[ORO_FNF]]))</f>
        <v>4277</v>
      </c>
    </row>
    <row r="308" spans="1:9" x14ac:dyDescent="0.25">
      <c r="A308" s="9">
        <v>42219</v>
      </c>
      <c r="B308" s="8">
        <v>3333</v>
      </c>
      <c r="C308" s="60">
        <v>555</v>
      </c>
      <c r="D308" s="60">
        <v>141</v>
      </c>
      <c r="E308" s="71">
        <v>0</v>
      </c>
      <c r="G308" s="11">
        <v>42219</v>
      </c>
      <c r="H30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4029</v>
      </c>
      <c r="I308" s="10">
        <f>IF(COUNTA(FNF[[#This Row],[BND_FNF]],FNF[[#This Row],[ORO_FNF]])&lt;2,NA(),SUM(FNF[[#This Row],[BND_FNF]],FNF[[#This Row],[ORO_FNF]]))</f>
        <v>3888</v>
      </c>
    </row>
    <row r="309" spans="1:9" x14ac:dyDescent="0.25">
      <c r="A309" s="9">
        <v>42220</v>
      </c>
      <c r="B309" s="8">
        <v>3178</v>
      </c>
      <c r="C309" s="60">
        <v>554</v>
      </c>
      <c r="D309" s="72">
        <v>135</v>
      </c>
      <c r="E309" s="71">
        <v>0</v>
      </c>
      <c r="G309" s="11">
        <v>42220</v>
      </c>
      <c r="H30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3867</v>
      </c>
      <c r="I309" s="10">
        <f>IF(COUNTA(FNF[[#This Row],[BND_FNF]],FNF[[#This Row],[ORO_FNF]])&lt;2,NA(),SUM(FNF[[#This Row],[BND_FNF]],FNF[[#This Row],[ORO_FNF]]))</f>
        <v>3732</v>
      </c>
    </row>
    <row r="310" spans="1:9" x14ac:dyDescent="0.25">
      <c r="A310" s="9">
        <v>42221</v>
      </c>
      <c r="B310" s="8">
        <v>2681</v>
      </c>
      <c r="C310" s="60">
        <v>554</v>
      </c>
      <c r="D310" s="60">
        <v>135</v>
      </c>
      <c r="E310" s="71">
        <v>0</v>
      </c>
      <c r="G310" s="11">
        <v>42221</v>
      </c>
      <c r="H31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3370</v>
      </c>
      <c r="I310" s="10">
        <f>IF(COUNTA(FNF[[#This Row],[BND_FNF]],FNF[[#This Row],[ORO_FNF]])&lt;2,NA(),SUM(FNF[[#This Row],[BND_FNF]],FNF[[#This Row],[ORO_FNF]]))</f>
        <v>3235</v>
      </c>
    </row>
    <row r="311" spans="1:9" x14ac:dyDescent="0.25">
      <c r="A311" s="9">
        <v>42222</v>
      </c>
      <c r="B311" s="8">
        <v>2364</v>
      </c>
      <c r="C311" s="60">
        <v>650</v>
      </c>
      <c r="D311" s="60">
        <v>135</v>
      </c>
      <c r="E311" s="71">
        <v>0</v>
      </c>
      <c r="G311" s="11">
        <v>42222</v>
      </c>
      <c r="H31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3149</v>
      </c>
      <c r="I311" s="10">
        <f>IF(COUNTA(FNF[[#This Row],[BND_FNF]],FNF[[#This Row],[ORO_FNF]])&lt;2,NA(),SUM(FNF[[#This Row],[BND_FNF]],FNF[[#This Row],[ORO_FNF]]))</f>
        <v>3014</v>
      </c>
    </row>
    <row r="312" spans="1:9" x14ac:dyDescent="0.25">
      <c r="A312" s="9">
        <v>42223</v>
      </c>
      <c r="B312" s="8">
        <v>2148</v>
      </c>
      <c r="C312" s="60">
        <v>651</v>
      </c>
      <c r="D312" s="60">
        <v>135</v>
      </c>
      <c r="E312" s="71">
        <v>0</v>
      </c>
      <c r="G312" s="11">
        <v>42223</v>
      </c>
      <c r="H31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2934</v>
      </c>
      <c r="I312" s="10">
        <f>IF(COUNTA(FNF[[#This Row],[BND_FNF]],FNF[[#This Row],[ORO_FNF]])&lt;2,NA(),SUM(FNF[[#This Row],[BND_FNF]],FNF[[#This Row],[ORO_FNF]]))</f>
        <v>2799</v>
      </c>
    </row>
    <row r="313" spans="1:9" x14ac:dyDescent="0.25">
      <c r="A313" s="9">
        <v>42224</v>
      </c>
      <c r="B313" s="8">
        <v>2987</v>
      </c>
      <c r="C313" s="8">
        <v>876</v>
      </c>
      <c r="D313" s="60">
        <v>129</v>
      </c>
      <c r="E313" s="71">
        <v>0</v>
      </c>
      <c r="G313" s="11">
        <v>42224</v>
      </c>
      <c r="H31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3992</v>
      </c>
      <c r="I313" s="10">
        <f>IF(COUNTA(FNF[[#This Row],[BND_FNF]],FNF[[#This Row],[ORO_FNF]])&lt;2,NA(),SUM(FNF[[#This Row],[BND_FNF]],FNF[[#This Row],[ORO_FNF]]))</f>
        <v>3863</v>
      </c>
    </row>
    <row r="314" spans="1:9" x14ac:dyDescent="0.25">
      <c r="A314" s="9">
        <v>42225</v>
      </c>
      <c r="B314" s="8">
        <v>2886</v>
      </c>
      <c r="C314" s="8">
        <v>870</v>
      </c>
      <c r="D314" s="76">
        <v>129</v>
      </c>
      <c r="E314" s="71">
        <v>0</v>
      </c>
      <c r="G314" s="11">
        <v>42225</v>
      </c>
      <c r="H31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3885</v>
      </c>
      <c r="I314" s="10">
        <f>IF(COUNTA(FNF[[#This Row],[BND_FNF]],FNF[[#This Row],[ORO_FNF]])&lt;2,NA(),SUM(FNF[[#This Row],[BND_FNF]],FNF[[#This Row],[ORO_FNF]]))</f>
        <v>3756</v>
      </c>
    </row>
    <row r="315" spans="1:9" x14ac:dyDescent="0.25">
      <c r="A315" s="9">
        <v>42226</v>
      </c>
      <c r="B315" s="8">
        <v>3733</v>
      </c>
      <c r="C315" s="8">
        <v>729</v>
      </c>
      <c r="D315" s="8">
        <v>129</v>
      </c>
      <c r="E315" s="60">
        <v>19</v>
      </c>
      <c r="G315" s="11">
        <v>42226</v>
      </c>
      <c r="H31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4610</v>
      </c>
      <c r="I315" s="10">
        <f>IF(COUNTA(FNF[[#This Row],[BND_FNF]],FNF[[#This Row],[ORO_FNF]])&lt;2,NA(),SUM(FNF[[#This Row],[BND_FNF]],FNF[[#This Row],[ORO_FNF]]))</f>
        <v>4462</v>
      </c>
    </row>
    <row r="316" spans="1:9" x14ac:dyDescent="0.25">
      <c r="A316" s="9">
        <v>42227</v>
      </c>
      <c r="B316" s="8">
        <v>2224</v>
      </c>
      <c r="C316" s="8">
        <v>859</v>
      </c>
      <c r="D316" s="75">
        <v>129</v>
      </c>
      <c r="E316" s="60">
        <v>19</v>
      </c>
      <c r="G316" s="11">
        <v>42227</v>
      </c>
      <c r="H31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3231</v>
      </c>
      <c r="I316" s="10">
        <f>IF(COUNTA(FNF[[#This Row],[BND_FNF]],FNF[[#This Row],[ORO_FNF]])&lt;2,NA(),SUM(FNF[[#This Row],[BND_FNF]],FNF[[#This Row],[ORO_FNF]]))</f>
        <v>3083</v>
      </c>
    </row>
    <row r="317" spans="1:9" x14ac:dyDescent="0.25">
      <c r="A317" s="9">
        <v>42228</v>
      </c>
      <c r="B317" s="8">
        <v>2224</v>
      </c>
      <c r="C317" s="8">
        <v>693</v>
      </c>
      <c r="D317" s="72">
        <v>88</v>
      </c>
      <c r="E317" s="78">
        <v>0</v>
      </c>
      <c r="G317" s="11">
        <v>42228</v>
      </c>
      <c r="H31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3005</v>
      </c>
      <c r="I317" s="10">
        <f>IF(COUNTA(FNF[[#This Row],[BND_FNF]],FNF[[#This Row],[ORO_FNF]])&lt;2,NA(),SUM(FNF[[#This Row],[BND_FNF]],FNF[[#This Row],[ORO_FNF]]))</f>
        <v>2917</v>
      </c>
    </row>
    <row r="318" spans="1:9" x14ac:dyDescent="0.25">
      <c r="A318" s="9">
        <v>42229</v>
      </c>
      <c r="B318" s="60">
        <v>2951</v>
      </c>
      <c r="C318" s="8">
        <v>505</v>
      </c>
      <c r="D318" s="72">
        <v>88</v>
      </c>
      <c r="E318" s="78">
        <v>0</v>
      </c>
      <c r="G318" s="11">
        <v>42229</v>
      </c>
      <c r="H31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3544</v>
      </c>
      <c r="I318" s="10">
        <f>IF(COUNTA(FNF[[#This Row],[BND_FNF]],FNF[[#This Row],[ORO_FNF]])&lt;2,NA(),SUM(FNF[[#This Row],[BND_FNF]],FNF[[#This Row],[ORO_FNF]]))</f>
        <v>3456</v>
      </c>
    </row>
    <row r="319" spans="1:9" x14ac:dyDescent="0.25">
      <c r="A319" s="9">
        <v>42230</v>
      </c>
      <c r="B319" s="60">
        <v>2950</v>
      </c>
      <c r="C319" s="60">
        <v>674</v>
      </c>
      <c r="D319" s="72">
        <v>87</v>
      </c>
      <c r="E319" s="78">
        <v>0</v>
      </c>
      <c r="G319" s="11">
        <v>42230</v>
      </c>
      <c r="H31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3711</v>
      </c>
      <c r="I319" s="10">
        <f>IF(COUNTA(FNF[[#This Row],[BND_FNF]],FNF[[#This Row],[ORO_FNF]])&lt;2,NA(),SUM(FNF[[#This Row],[BND_FNF]],FNF[[#This Row],[ORO_FNF]]))</f>
        <v>3624</v>
      </c>
    </row>
    <row r="320" spans="1:9" x14ac:dyDescent="0.25">
      <c r="A320" s="9">
        <v>42231</v>
      </c>
      <c r="B320" s="60">
        <v>3632</v>
      </c>
      <c r="C320" s="60">
        <v>673</v>
      </c>
      <c r="D320" s="72">
        <v>87</v>
      </c>
      <c r="E320" s="71">
        <v>0</v>
      </c>
      <c r="G320" s="11">
        <v>42231</v>
      </c>
      <c r="H32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4392</v>
      </c>
      <c r="I320" s="10">
        <f>IF(COUNTA(FNF[[#This Row],[BND_FNF]],FNF[[#This Row],[ORO_FNF]])&lt;2,NA(),SUM(FNF[[#This Row],[BND_FNF]],FNF[[#This Row],[ORO_FNF]]))</f>
        <v>4305</v>
      </c>
    </row>
    <row r="321" spans="1:9" x14ac:dyDescent="0.25">
      <c r="A321" s="9">
        <v>42232</v>
      </c>
      <c r="B321" s="8">
        <v>3532</v>
      </c>
      <c r="C321" s="8">
        <v>684</v>
      </c>
      <c r="D321" s="72">
        <v>87</v>
      </c>
      <c r="E321" s="71">
        <v>0</v>
      </c>
      <c r="G321" s="11">
        <v>42232</v>
      </c>
      <c r="H32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4303</v>
      </c>
      <c r="I321" s="10">
        <f>IF(COUNTA(FNF[[#This Row],[BND_FNF]],FNF[[#This Row],[ORO_FNF]])&lt;2,NA(),SUM(FNF[[#This Row],[BND_FNF]],FNF[[#This Row],[ORO_FNF]]))</f>
        <v>4216</v>
      </c>
    </row>
    <row r="322" spans="1:9" x14ac:dyDescent="0.25">
      <c r="A322" s="9">
        <v>42233</v>
      </c>
      <c r="B322" s="60">
        <v>3631</v>
      </c>
      <c r="C322" s="8">
        <v>478</v>
      </c>
      <c r="D322" s="72">
        <v>87</v>
      </c>
      <c r="E322" s="78">
        <v>0</v>
      </c>
      <c r="G322" s="11">
        <v>42233</v>
      </c>
      <c r="H32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4196</v>
      </c>
      <c r="I322" s="10">
        <f>IF(COUNTA(FNF[[#This Row],[BND_FNF]],FNF[[#This Row],[ORO_FNF]])&lt;2,NA(),SUM(FNF[[#This Row],[BND_FNF]],FNF[[#This Row],[ORO_FNF]]))</f>
        <v>4109</v>
      </c>
    </row>
    <row r="323" spans="1:9" x14ac:dyDescent="0.25">
      <c r="A323" s="9">
        <v>42234</v>
      </c>
      <c r="B323" s="8">
        <v>4108</v>
      </c>
      <c r="C323" s="60">
        <v>655</v>
      </c>
      <c r="D323" s="72">
        <v>67</v>
      </c>
      <c r="E323" s="71">
        <v>0</v>
      </c>
      <c r="G323" s="11">
        <v>42234</v>
      </c>
      <c r="H32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4830</v>
      </c>
      <c r="I323" s="10">
        <f>IF(COUNTA(FNF[[#This Row],[BND_FNF]],FNF[[#This Row],[ORO_FNF]])&lt;2,NA(),SUM(FNF[[#This Row],[BND_FNF]],FNF[[#This Row],[ORO_FNF]]))</f>
        <v>4763</v>
      </c>
    </row>
    <row r="324" spans="1:9" x14ac:dyDescent="0.25">
      <c r="A324" s="9">
        <v>42235</v>
      </c>
      <c r="B324" s="8">
        <v>3459</v>
      </c>
      <c r="C324" s="60">
        <v>655</v>
      </c>
      <c r="D324" s="72">
        <v>67</v>
      </c>
      <c r="E324" s="78">
        <v>0</v>
      </c>
      <c r="G324" s="11">
        <v>42235</v>
      </c>
      <c r="H32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4181</v>
      </c>
      <c r="I324" s="10">
        <f>IF(COUNTA(FNF[[#This Row],[BND_FNF]],FNF[[#This Row],[ORO_FNF]])&lt;2,NA(),SUM(FNF[[#This Row],[BND_FNF]],FNF[[#This Row],[ORO_FNF]]))</f>
        <v>4114</v>
      </c>
    </row>
    <row r="325" spans="1:9" x14ac:dyDescent="0.25">
      <c r="A325" s="9">
        <v>42236</v>
      </c>
      <c r="B325" s="8">
        <v>3176</v>
      </c>
      <c r="C325" s="8">
        <v>414</v>
      </c>
      <c r="D325" s="72">
        <v>67</v>
      </c>
      <c r="E325" s="72">
        <v>25</v>
      </c>
      <c r="G325" s="11">
        <v>42236</v>
      </c>
      <c r="H32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3682</v>
      </c>
      <c r="I325" s="10">
        <f>IF(COUNTA(FNF[[#This Row],[BND_FNF]],FNF[[#This Row],[ORO_FNF]])&lt;2,NA(),SUM(FNF[[#This Row],[BND_FNF]],FNF[[#This Row],[ORO_FNF]]))</f>
        <v>3590</v>
      </c>
    </row>
    <row r="326" spans="1:9" x14ac:dyDescent="0.25">
      <c r="A326" s="9">
        <v>42237</v>
      </c>
      <c r="B326" s="8">
        <v>3075</v>
      </c>
      <c r="C326" s="60">
        <v>778</v>
      </c>
      <c r="D326" s="72">
        <v>64</v>
      </c>
      <c r="E326" s="72">
        <v>25</v>
      </c>
      <c r="G326" s="11">
        <v>42237</v>
      </c>
      <c r="H32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3942</v>
      </c>
      <c r="I326" s="10">
        <f>IF(COUNTA(FNF[[#This Row],[BND_FNF]],FNF[[#This Row],[ORO_FNF]])&lt;2,NA(),SUM(FNF[[#This Row],[BND_FNF]],FNF[[#This Row],[ORO_FNF]]))</f>
        <v>3853</v>
      </c>
    </row>
    <row r="327" spans="1:9" x14ac:dyDescent="0.25">
      <c r="A327" s="9">
        <v>42238</v>
      </c>
      <c r="B327" s="8">
        <v>2905</v>
      </c>
      <c r="C327" s="60">
        <v>908</v>
      </c>
      <c r="D327" s="72">
        <v>42</v>
      </c>
      <c r="E327" s="72">
        <v>25</v>
      </c>
      <c r="G327" s="11">
        <v>42238</v>
      </c>
      <c r="H32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3880</v>
      </c>
      <c r="I327" s="10">
        <f>IF(COUNTA(FNF[[#This Row],[BND_FNF]],FNF[[#This Row],[ORO_FNF]])&lt;2,NA(),SUM(FNF[[#This Row],[BND_FNF]],FNF[[#This Row],[ORO_FNF]]))</f>
        <v>3813</v>
      </c>
    </row>
    <row r="328" spans="1:9" x14ac:dyDescent="0.25">
      <c r="A328" s="9">
        <v>42239</v>
      </c>
      <c r="B328" s="8">
        <v>3327</v>
      </c>
      <c r="C328" s="8">
        <v>908</v>
      </c>
      <c r="D328" s="72">
        <v>42</v>
      </c>
      <c r="E328" s="72">
        <v>25</v>
      </c>
      <c r="G328" s="11">
        <v>42239</v>
      </c>
      <c r="H32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4302</v>
      </c>
      <c r="I328" s="10">
        <f>IF(COUNTA(FNF[[#This Row],[BND_FNF]],FNF[[#This Row],[ORO_FNF]])&lt;2,NA(),SUM(FNF[[#This Row],[BND_FNF]],FNF[[#This Row],[ORO_FNF]]))</f>
        <v>4235</v>
      </c>
    </row>
    <row r="329" spans="1:9" x14ac:dyDescent="0.25">
      <c r="A329" s="9">
        <v>42240</v>
      </c>
      <c r="B329" s="8">
        <v>2503</v>
      </c>
      <c r="C329" s="8">
        <v>908</v>
      </c>
      <c r="D329" s="72">
        <v>42</v>
      </c>
      <c r="E329" s="72">
        <v>25</v>
      </c>
      <c r="G329" s="11">
        <v>42240</v>
      </c>
      <c r="H32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3478</v>
      </c>
      <c r="I329" s="10">
        <f>IF(COUNTA(FNF[[#This Row],[BND_FNF]],FNF[[#This Row],[ORO_FNF]])&lt;2,NA(),SUM(FNF[[#This Row],[BND_FNF]],FNF[[#This Row],[ORO_FNF]]))</f>
        <v>3411</v>
      </c>
    </row>
    <row r="330" spans="1:9" x14ac:dyDescent="0.25">
      <c r="A330" s="9">
        <v>42241</v>
      </c>
      <c r="B330" s="8">
        <v>3252</v>
      </c>
      <c r="C330" s="60">
        <v>908</v>
      </c>
      <c r="D330" s="72">
        <v>42</v>
      </c>
      <c r="E330" s="72">
        <v>25</v>
      </c>
      <c r="G330" s="11">
        <v>42241</v>
      </c>
      <c r="H33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4227</v>
      </c>
      <c r="I330" s="10">
        <f>IF(COUNTA(FNF[[#This Row],[BND_FNF]],FNF[[#This Row],[ORO_FNF]])&lt;2,NA(),SUM(FNF[[#This Row],[BND_FNF]],FNF[[#This Row],[ORO_FNF]]))</f>
        <v>4160</v>
      </c>
    </row>
    <row r="331" spans="1:9" x14ac:dyDescent="0.25">
      <c r="A331" s="9">
        <v>42242</v>
      </c>
      <c r="B331" s="8">
        <v>3589</v>
      </c>
      <c r="C331" s="60">
        <v>895</v>
      </c>
      <c r="D331" s="72">
        <v>20</v>
      </c>
      <c r="E331" s="72">
        <v>25</v>
      </c>
      <c r="G331" s="11">
        <v>42242</v>
      </c>
      <c r="H33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4529</v>
      </c>
      <c r="I331" s="10">
        <f>IF(COUNTA(FNF[[#This Row],[BND_FNF]],FNF[[#This Row],[ORO_FNF]])&lt;2,NA(),SUM(FNF[[#This Row],[BND_FNF]],FNF[[#This Row],[ORO_FNF]]))</f>
        <v>4484</v>
      </c>
    </row>
    <row r="332" spans="1:9" x14ac:dyDescent="0.25">
      <c r="A332" s="9">
        <v>42243</v>
      </c>
      <c r="B332" s="8">
        <v>3366</v>
      </c>
      <c r="C332" s="60">
        <v>895</v>
      </c>
      <c r="D332" s="72">
        <v>20</v>
      </c>
      <c r="E332" s="72">
        <v>25</v>
      </c>
      <c r="G332" s="11">
        <v>42243</v>
      </c>
      <c r="H33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4306</v>
      </c>
      <c r="I332" s="10">
        <f>IF(COUNTA(FNF[[#This Row],[BND_FNF]],FNF[[#This Row],[ORO_FNF]])&lt;2,NA(),SUM(FNF[[#This Row],[BND_FNF]],FNF[[#This Row],[ORO_FNF]]))</f>
        <v>4261</v>
      </c>
    </row>
    <row r="333" spans="1:9" x14ac:dyDescent="0.25">
      <c r="A333" s="9">
        <v>42244</v>
      </c>
      <c r="B333" s="8">
        <v>3400</v>
      </c>
      <c r="C333" s="60">
        <v>685</v>
      </c>
      <c r="D333" s="72">
        <v>20</v>
      </c>
      <c r="E333" s="72">
        <v>25</v>
      </c>
      <c r="G333" s="11">
        <v>42244</v>
      </c>
      <c r="H33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4130</v>
      </c>
      <c r="I333" s="10">
        <f>IF(COUNTA(FNF[[#This Row],[BND_FNF]],FNF[[#This Row],[ORO_FNF]])&lt;2,NA(),SUM(FNF[[#This Row],[BND_FNF]],FNF[[#This Row],[ORO_FNF]]))</f>
        <v>4085</v>
      </c>
    </row>
    <row r="334" spans="1:9" x14ac:dyDescent="0.25">
      <c r="A334" s="9">
        <v>42245</v>
      </c>
      <c r="B334" s="8">
        <v>3295</v>
      </c>
      <c r="C334" s="60">
        <v>685</v>
      </c>
      <c r="D334" s="72">
        <v>20</v>
      </c>
      <c r="E334" s="72">
        <v>25</v>
      </c>
      <c r="G334" s="11">
        <v>42245</v>
      </c>
      <c r="H33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4025</v>
      </c>
      <c r="I334" s="10">
        <f>IF(COUNTA(FNF[[#This Row],[BND_FNF]],FNF[[#This Row],[ORO_FNF]])&lt;2,NA(),SUM(FNF[[#This Row],[BND_FNF]],FNF[[#This Row],[ORO_FNF]]))</f>
        <v>3980</v>
      </c>
    </row>
    <row r="335" spans="1:9" x14ac:dyDescent="0.25">
      <c r="A335" s="9">
        <v>42246</v>
      </c>
      <c r="B335" s="60">
        <v>3484</v>
      </c>
      <c r="C335" s="8">
        <v>961</v>
      </c>
      <c r="D335" s="72">
        <v>95</v>
      </c>
      <c r="E335" s="72">
        <v>25</v>
      </c>
      <c r="G335" s="11">
        <v>42246</v>
      </c>
      <c r="H33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4565</v>
      </c>
      <c r="I335" s="10">
        <f>IF(COUNTA(FNF[[#This Row],[BND_FNF]],FNF[[#This Row],[ORO_FNF]])&lt;2,NA(),SUM(FNF[[#This Row],[BND_FNF]],FNF[[#This Row],[ORO_FNF]]))</f>
        <v>4445</v>
      </c>
    </row>
    <row r="336" spans="1:9" x14ac:dyDescent="0.25">
      <c r="A336" s="9">
        <v>42247</v>
      </c>
      <c r="B336" s="60">
        <v>3484</v>
      </c>
      <c r="C336" s="8">
        <v>775</v>
      </c>
      <c r="D336" s="60">
        <v>95</v>
      </c>
      <c r="E336" s="72">
        <v>83</v>
      </c>
      <c r="G336" s="11">
        <v>42247</v>
      </c>
      <c r="H33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4437</v>
      </c>
      <c r="I336" s="10">
        <f>IF(COUNTA(FNF[[#This Row],[BND_FNF]],FNF[[#This Row],[ORO_FNF]])&lt;2,NA(),SUM(FNF[[#This Row],[BND_FNF]],FNF[[#This Row],[ORO_FNF]]))</f>
        <v>4259</v>
      </c>
    </row>
    <row r="337" spans="1:9" x14ac:dyDescent="0.25">
      <c r="A337" s="9">
        <v>42248</v>
      </c>
      <c r="B337" s="60">
        <v>3368</v>
      </c>
      <c r="C337" s="60">
        <v>685</v>
      </c>
      <c r="D337" s="60">
        <v>77</v>
      </c>
      <c r="E337" s="72">
        <v>61</v>
      </c>
      <c r="G337" s="11">
        <v>42248</v>
      </c>
      <c r="H33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4191</v>
      </c>
      <c r="I337" s="10">
        <f>IF(COUNTA(FNF[[#This Row],[BND_FNF]],FNF[[#This Row],[ORO_FNF]])&lt;2,NA(),SUM(FNF[[#This Row],[BND_FNF]],FNF[[#This Row],[ORO_FNF]]))</f>
        <v>4053</v>
      </c>
    </row>
    <row r="338" spans="1:9" x14ac:dyDescent="0.25">
      <c r="A338" s="9">
        <v>42249</v>
      </c>
      <c r="B338" s="60">
        <v>3367</v>
      </c>
      <c r="C338" s="8">
        <v>526</v>
      </c>
      <c r="D338" s="72">
        <v>77</v>
      </c>
      <c r="E338" s="72">
        <v>25</v>
      </c>
      <c r="G338" s="11">
        <v>42249</v>
      </c>
      <c r="H33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3995</v>
      </c>
      <c r="I338" s="10">
        <f>IF(COUNTA(FNF[[#This Row],[BND_FNF]],FNF[[#This Row],[ORO_FNF]])&lt;2,NA(),SUM(FNF[[#This Row],[BND_FNF]],FNF[[#This Row],[ORO_FNF]]))</f>
        <v>3893</v>
      </c>
    </row>
    <row r="339" spans="1:9" x14ac:dyDescent="0.25">
      <c r="A339" s="9">
        <v>42250</v>
      </c>
      <c r="B339" s="8">
        <v>2808</v>
      </c>
      <c r="C339" s="60">
        <v>508</v>
      </c>
      <c r="D339" s="72">
        <v>106</v>
      </c>
      <c r="E339" s="72">
        <v>25</v>
      </c>
      <c r="G339" s="11">
        <v>42250</v>
      </c>
      <c r="H33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3447</v>
      </c>
      <c r="I339" s="10">
        <f>IF(COUNTA(FNF[[#This Row],[BND_FNF]],FNF[[#This Row],[ORO_FNF]])&lt;2,NA(),SUM(FNF[[#This Row],[BND_FNF]],FNF[[#This Row],[ORO_FNF]]))</f>
        <v>3316</v>
      </c>
    </row>
    <row r="340" spans="1:9" x14ac:dyDescent="0.25">
      <c r="A340" s="9">
        <v>42251</v>
      </c>
      <c r="B340" s="8">
        <v>2695</v>
      </c>
      <c r="C340" s="60">
        <v>507</v>
      </c>
      <c r="D340" s="72">
        <v>106</v>
      </c>
      <c r="E340" s="72">
        <v>25</v>
      </c>
      <c r="G340" s="11">
        <v>42251</v>
      </c>
      <c r="H34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3333</v>
      </c>
      <c r="I340" s="10">
        <f>IF(COUNTA(FNF[[#This Row],[BND_FNF]],FNF[[#This Row],[ORO_FNF]])&lt;2,NA(),SUM(FNF[[#This Row],[BND_FNF]],FNF[[#This Row],[ORO_FNF]]))</f>
        <v>3202</v>
      </c>
    </row>
    <row r="341" spans="1:9" x14ac:dyDescent="0.25">
      <c r="A341" s="9">
        <v>42252</v>
      </c>
      <c r="B341" s="8">
        <v>2481</v>
      </c>
      <c r="C341" s="60">
        <v>699</v>
      </c>
      <c r="D341" s="72">
        <v>106</v>
      </c>
      <c r="E341" s="72">
        <v>24</v>
      </c>
      <c r="G341" s="11">
        <v>42252</v>
      </c>
      <c r="H34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3310</v>
      </c>
      <c r="I341" s="10">
        <f>IF(COUNTA(FNF[[#This Row],[BND_FNF]],FNF[[#This Row],[ORO_FNF]])&lt;2,NA(),SUM(FNF[[#This Row],[BND_FNF]],FNF[[#This Row],[ORO_FNF]]))</f>
        <v>3180</v>
      </c>
    </row>
    <row r="342" spans="1:9" x14ac:dyDescent="0.25">
      <c r="A342" s="9">
        <v>42253</v>
      </c>
      <c r="B342" s="8">
        <v>2593</v>
      </c>
      <c r="C342" s="60">
        <v>699</v>
      </c>
      <c r="D342" s="72">
        <v>74</v>
      </c>
      <c r="E342" s="72">
        <v>40</v>
      </c>
      <c r="G342" s="11">
        <v>42253</v>
      </c>
      <c r="H34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3406</v>
      </c>
      <c r="I342" s="10">
        <f>IF(COUNTA(FNF[[#This Row],[BND_FNF]],FNF[[#This Row],[ORO_FNF]])&lt;2,NA(),SUM(FNF[[#This Row],[BND_FNF]],FNF[[#This Row],[ORO_FNF]]))</f>
        <v>3292</v>
      </c>
    </row>
    <row r="343" spans="1:9" x14ac:dyDescent="0.25">
      <c r="A343" s="9">
        <v>42254</v>
      </c>
      <c r="B343" s="8">
        <v>3027</v>
      </c>
      <c r="C343" s="60">
        <v>840</v>
      </c>
      <c r="D343" s="72">
        <v>74</v>
      </c>
      <c r="E343" s="72">
        <v>40</v>
      </c>
      <c r="G343" s="11">
        <v>42254</v>
      </c>
      <c r="H34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3981</v>
      </c>
      <c r="I343" s="10">
        <f>IF(COUNTA(FNF[[#This Row],[BND_FNF]],FNF[[#This Row],[ORO_FNF]])&lt;2,NA(),SUM(FNF[[#This Row],[BND_FNF]],FNF[[#This Row],[ORO_FNF]]))</f>
        <v>3867</v>
      </c>
    </row>
    <row r="344" spans="1:9" x14ac:dyDescent="0.25">
      <c r="A344" s="9">
        <v>42255</v>
      </c>
      <c r="B344" s="8">
        <v>2852</v>
      </c>
      <c r="C344" s="60">
        <v>823</v>
      </c>
      <c r="D344" s="72">
        <v>74</v>
      </c>
      <c r="E344" s="60">
        <v>39</v>
      </c>
      <c r="G344" s="11">
        <v>42255</v>
      </c>
      <c r="H34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3788</v>
      </c>
      <c r="I344" s="10">
        <f>IF(COUNTA(FNF[[#This Row],[BND_FNF]],FNF[[#This Row],[ORO_FNF]])&lt;2,NA(),SUM(FNF[[#This Row],[BND_FNF]],FNF[[#This Row],[ORO_FNF]]))</f>
        <v>3675</v>
      </c>
    </row>
    <row r="345" spans="1:9" x14ac:dyDescent="0.25">
      <c r="A345" s="9">
        <v>42256</v>
      </c>
      <c r="B345" s="8">
        <v>4043</v>
      </c>
      <c r="C345" s="60">
        <v>823</v>
      </c>
      <c r="D345" s="72">
        <v>74</v>
      </c>
      <c r="E345" s="60">
        <v>39</v>
      </c>
      <c r="G345" s="11">
        <v>42256</v>
      </c>
      <c r="H34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4979</v>
      </c>
      <c r="I345" s="10">
        <f>IF(COUNTA(FNF[[#This Row],[BND_FNF]],FNF[[#This Row],[ORO_FNF]])&lt;2,NA(),SUM(FNF[[#This Row],[BND_FNF]],FNF[[#This Row],[ORO_FNF]]))</f>
        <v>4866</v>
      </c>
    </row>
    <row r="346" spans="1:9" x14ac:dyDescent="0.25">
      <c r="A346" s="9">
        <v>42257</v>
      </c>
      <c r="B346" s="8">
        <v>4286</v>
      </c>
      <c r="C346" s="60">
        <v>806</v>
      </c>
      <c r="D346" s="72">
        <v>97</v>
      </c>
      <c r="E346" s="60">
        <v>55</v>
      </c>
      <c r="G346" s="11">
        <v>42257</v>
      </c>
      <c r="H34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5244</v>
      </c>
      <c r="I346" s="10">
        <f>IF(COUNTA(FNF[[#This Row],[BND_FNF]],FNF[[#This Row],[ORO_FNF]])&lt;2,NA(),SUM(FNF[[#This Row],[BND_FNF]],FNF[[#This Row],[ORO_FNF]]))</f>
        <v>5092</v>
      </c>
    </row>
    <row r="347" spans="1:9" x14ac:dyDescent="0.25">
      <c r="A347" s="9">
        <v>42258</v>
      </c>
      <c r="B347" s="8">
        <v>4447</v>
      </c>
      <c r="C347" s="60">
        <v>806</v>
      </c>
      <c r="D347" s="72">
        <v>97</v>
      </c>
      <c r="E347" s="60">
        <v>55</v>
      </c>
      <c r="G347" s="11">
        <v>42258</v>
      </c>
      <c r="H34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5405</v>
      </c>
      <c r="I347" s="10">
        <f>IF(COUNTA(FNF[[#This Row],[BND_FNF]],FNF[[#This Row],[ORO_FNF]])&lt;2,NA(),SUM(FNF[[#This Row],[BND_FNF]],FNF[[#This Row],[ORO_FNF]]))</f>
        <v>5253</v>
      </c>
    </row>
    <row r="348" spans="1:9" x14ac:dyDescent="0.25">
      <c r="A348" s="9">
        <v>42259</v>
      </c>
      <c r="B348" s="8">
        <v>4340</v>
      </c>
      <c r="C348" s="60">
        <v>806</v>
      </c>
      <c r="D348" s="8">
        <v>130</v>
      </c>
      <c r="E348" s="60">
        <v>55</v>
      </c>
      <c r="G348" s="11">
        <v>42259</v>
      </c>
      <c r="H34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5331</v>
      </c>
      <c r="I348" s="10">
        <f>IF(COUNTA(FNF[[#This Row],[BND_FNF]],FNF[[#This Row],[ORO_FNF]])&lt;2,NA(),SUM(FNF[[#This Row],[BND_FNF]],FNF[[#This Row],[ORO_FNF]]))</f>
        <v>5146</v>
      </c>
    </row>
    <row r="349" spans="1:9" x14ac:dyDescent="0.25">
      <c r="A349" s="9">
        <v>42260</v>
      </c>
      <c r="B349" s="8">
        <v>2551</v>
      </c>
      <c r="C349" s="8">
        <v>867</v>
      </c>
      <c r="D349" s="8">
        <v>113</v>
      </c>
      <c r="E349" s="60">
        <v>55</v>
      </c>
      <c r="G349" s="11">
        <v>42260</v>
      </c>
      <c r="H34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3586</v>
      </c>
      <c r="I349" s="10">
        <f>IF(COUNTA(FNF[[#This Row],[BND_FNF]],FNF[[#This Row],[ORO_FNF]])&lt;2,NA(),SUM(FNF[[#This Row],[BND_FNF]],FNF[[#This Row],[ORO_FNF]]))</f>
        <v>3418</v>
      </c>
    </row>
    <row r="350" spans="1:9" x14ac:dyDescent="0.25">
      <c r="A350" s="9">
        <v>42261</v>
      </c>
      <c r="B350" s="8">
        <v>3435</v>
      </c>
      <c r="C350" s="60">
        <v>527</v>
      </c>
      <c r="D350" s="8">
        <v>158</v>
      </c>
      <c r="E350" s="60">
        <v>55</v>
      </c>
      <c r="G350" s="11">
        <v>42261</v>
      </c>
      <c r="H35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4175</v>
      </c>
      <c r="I350" s="10">
        <f>IF(COUNTA(FNF[[#This Row],[BND_FNF]],FNF[[#This Row],[ORO_FNF]])&lt;2,NA(),SUM(FNF[[#This Row],[BND_FNF]],FNF[[#This Row],[ORO_FNF]]))</f>
        <v>3962</v>
      </c>
    </row>
    <row r="351" spans="1:9" x14ac:dyDescent="0.25">
      <c r="A351" s="9">
        <v>42262</v>
      </c>
      <c r="B351" s="8">
        <v>2188</v>
      </c>
      <c r="C351" s="60">
        <v>520</v>
      </c>
      <c r="D351" s="8">
        <v>132</v>
      </c>
      <c r="E351" s="60">
        <v>128</v>
      </c>
      <c r="G351" s="11">
        <v>42262</v>
      </c>
      <c r="H35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2968</v>
      </c>
      <c r="I351" s="10">
        <f>IF(COUNTA(FNF[[#This Row],[BND_FNF]],FNF[[#This Row],[ORO_FNF]])&lt;2,NA(),SUM(FNF[[#This Row],[BND_FNF]],FNF[[#This Row],[ORO_FNF]]))</f>
        <v>2708</v>
      </c>
    </row>
    <row r="352" spans="1:9" x14ac:dyDescent="0.25">
      <c r="A352" s="9">
        <v>42263</v>
      </c>
      <c r="B352" s="8">
        <v>3623</v>
      </c>
      <c r="C352" s="60">
        <v>594</v>
      </c>
      <c r="D352" s="8">
        <v>337</v>
      </c>
      <c r="E352" s="60">
        <v>127</v>
      </c>
      <c r="G352" s="11">
        <v>42263</v>
      </c>
      <c r="H35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4681</v>
      </c>
      <c r="I352" s="10">
        <f>IF(COUNTA(FNF[[#This Row],[BND_FNF]],FNF[[#This Row],[ORO_FNF]])&lt;2,NA(),SUM(FNF[[#This Row],[BND_FNF]],FNF[[#This Row],[ORO_FNF]]))</f>
        <v>4217</v>
      </c>
    </row>
    <row r="353" spans="1:9" x14ac:dyDescent="0.25">
      <c r="A353" s="9">
        <v>42264</v>
      </c>
      <c r="B353" s="8">
        <v>3293</v>
      </c>
      <c r="C353" s="60">
        <v>996</v>
      </c>
      <c r="D353" s="8">
        <v>421</v>
      </c>
      <c r="E353" s="72">
        <v>16</v>
      </c>
      <c r="G353" s="11">
        <v>42264</v>
      </c>
      <c r="H35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4726</v>
      </c>
      <c r="I353" s="10">
        <f>IF(COUNTA(FNF[[#This Row],[BND_FNF]],FNF[[#This Row],[ORO_FNF]])&lt;2,NA(),SUM(FNF[[#This Row],[BND_FNF]],FNF[[#This Row],[ORO_FNF]]))</f>
        <v>4289</v>
      </c>
    </row>
    <row r="354" spans="1:9" x14ac:dyDescent="0.25">
      <c r="A354" s="9">
        <v>42265</v>
      </c>
      <c r="B354" s="8">
        <v>3632</v>
      </c>
      <c r="C354" s="60">
        <v>895</v>
      </c>
      <c r="D354" s="64">
        <v>163</v>
      </c>
      <c r="E354" s="72">
        <v>16</v>
      </c>
      <c r="G354" s="11">
        <v>42265</v>
      </c>
      <c r="H35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4706</v>
      </c>
      <c r="I354" s="10">
        <f>IF(COUNTA(FNF[[#This Row],[BND_FNF]],FNF[[#This Row],[ORO_FNF]])&lt;2,NA(),SUM(FNF[[#This Row],[BND_FNF]],FNF[[#This Row],[ORO_FNF]]))</f>
        <v>4527</v>
      </c>
    </row>
    <row r="355" spans="1:9" x14ac:dyDescent="0.25">
      <c r="A355" s="9">
        <v>42266</v>
      </c>
      <c r="B355" s="60">
        <v>3913</v>
      </c>
      <c r="C355" s="60">
        <v>895</v>
      </c>
      <c r="D355" s="64">
        <v>194</v>
      </c>
      <c r="E355" s="72">
        <v>16</v>
      </c>
      <c r="G355" s="11">
        <v>42266</v>
      </c>
      <c r="H35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5018</v>
      </c>
      <c r="I355" s="10">
        <f>IF(COUNTA(FNF[[#This Row],[BND_FNF]],FNF[[#This Row],[ORO_FNF]])&lt;2,NA(),SUM(FNF[[#This Row],[BND_FNF]],FNF[[#This Row],[ORO_FNF]]))</f>
        <v>4808</v>
      </c>
    </row>
    <row r="356" spans="1:9" x14ac:dyDescent="0.25">
      <c r="A356" s="9">
        <v>42267</v>
      </c>
      <c r="B356" s="60">
        <v>3913</v>
      </c>
      <c r="C356" s="8">
        <v>907</v>
      </c>
      <c r="D356" s="64">
        <v>255</v>
      </c>
      <c r="E356" s="72">
        <v>16</v>
      </c>
      <c r="G356" s="11">
        <v>42267</v>
      </c>
      <c r="H35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5091</v>
      </c>
      <c r="I356" s="10">
        <f>IF(COUNTA(FNF[[#This Row],[BND_FNF]],FNF[[#This Row],[ORO_FNF]])&lt;2,NA(),SUM(FNF[[#This Row],[BND_FNF]],FNF[[#This Row],[ORO_FNF]]))</f>
        <v>4820</v>
      </c>
    </row>
    <row r="357" spans="1:9" x14ac:dyDescent="0.25">
      <c r="A357" s="9">
        <v>42268</v>
      </c>
      <c r="B357" s="8">
        <v>4176</v>
      </c>
      <c r="C357" s="8">
        <v>762</v>
      </c>
      <c r="D357" s="78">
        <v>0</v>
      </c>
      <c r="E357" s="60">
        <v>16</v>
      </c>
      <c r="G357" s="11">
        <v>42268</v>
      </c>
      <c r="H35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4954</v>
      </c>
      <c r="I357" s="10">
        <f>IF(COUNTA(FNF[[#This Row],[BND_FNF]],FNF[[#This Row],[ORO_FNF]])&lt;2,NA(),SUM(FNF[[#This Row],[BND_FNF]],FNF[[#This Row],[ORO_FNF]]))</f>
        <v>4938</v>
      </c>
    </row>
    <row r="358" spans="1:9" x14ac:dyDescent="0.25">
      <c r="A358" s="9">
        <v>42269</v>
      </c>
      <c r="B358" s="8">
        <v>4111</v>
      </c>
      <c r="C358" s="8">
        <v>835</v>
      </c>
      <c r="D358" s="64">
        <v>278</v>
      </c>
      <c r="E358" s="60">
        <v>34</v>
      </c>
      <c r="G358" s="11">
        <v>42269</v>
      </c>
      <c r="H35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5258</v>
      </c>
      <c r="I358" s="10">
        <f>IF(COUNTA(FNF[[#This Row],[BND_FNF]],FNF[[#This Row],[ORO_FNF]])&lt;2,NA(),SUM(FNF[[#This Row],[BND_FNF]],FNF[[#This Row],[ORO_FNF]]))</f>
        <v>4946</v>
      </c>
    </row>
    <row r="359" spans="1:9" x14ac:dyDescent="0.25">
      <c r="A359" s="9">
        <v>42270</v>
      </c>
      <c r="B359" s="8">
        <v>4377</v>
      </c>
      <c r="C359" s="8">
        <v>776</v>
      </c>
      <c r="D359" s="64">
        <v>242</v>
      </c>
      <c r="E359" s="60">
        <v>34</v>
      </c>
      <c r="G359" s="11">
        <v>42270</v>
      </c>
      <c r="H35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5429</v>
      </c>
      <c r="I359" s="10">
        <f>IF(COUNTA(FNF[[#This Row],[BND_FNF]],FNF[[#This Row],[ORO_FNF]])&lt;2,NA(),SUM(FNF[[#This Row],[BND_FNF]],FNF[[#This Row],[ORO_FNF]]))</f>
        <v>5153</v>
      </c>
    </row>
    <row r="360" spans="1:9" x14ac:dyDescent="0.25">
      <c r="A360" s="9">
        <v>42271</v>
      </c>
      <c r="B360" s="8">
        <v>3378</v>
      </c>
      <c r="C360" s="8">
        <v>717</v>
      </c>
      <c r="D360" s="64">
        <v>279</v>
      </c>
      <c r="E360" s="60">
        <v>34</v>
      </c>
      <c r="G360" s="11">
        <v>42271</v>
      </c>
      <c r="H36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4408</v>
      </c>
      <c r="I360" s="10">
        <f>IF(COUNTA(FNF[[#This Row],[BND_FNF]],FNF[[#This Row],[ORO_FNF]])&lt;2,NA(),SUM(FNF[[#This Row],[BND_FNF]],FNF[[#This Row],[ORO_FNF]]))</f>
        <v>4095</v>
      </c>
    </row>
    <row r="361" spans="1:9" x14ac:dyDescent="0.25">
      <c r="A361" s="9">
        <v>42272</v>
      </c>
      <c r="B361" s="8">
        <v>4421</v>
      </c>
      <c r="C361" s="60">
        <v>753</v>
      </c>
      <c r="D361" s="64">
        <v>91</v>
      </c>
      <c r="E361" s="60">
        <v>34</v>
      </c>
      <c r="G361" s="11">
        <v>42272</v>
      </c>
      <c r="H36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5299</v>
      </c>
      <c r="I361" s="10">
        <f>IF(COUNTA(FNF[[#This Row],[BND_FNF]],FNF[[#This Row],[ORO_FNF]])&lt;2,NA(),SUM(FNF[[#This Row],[BND_FNF]],FNF[[#This Row],[ORO_FNF]]))</f>
        <v>5174</v>
      </c>
    </row>
    <row r="362" spans="1:9" x14ac:dyDescent="0.25">
      <c r="A362" s="9">
        <v>42273</v>
      </c>
      <c r="B362" s="8">
        <v>3989</v>
      </c>
      <c r="C362" s="60">
        <v>752</v>
      </c>
      <c r="D362" s="64">
        <v>119</v>
      </c>
      <c r="E362" s="60">
        <v>34</v>
      </c>
      <c r="G362" s="11">
        <v>42273</v>
      </c>
      <c r="H36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4894</v>
      </c>
      <c r="I362" s="10">
        <f>IF(COUNTA(FNF[[#This Row],[BND_FNF]],FNF[[#This Row],[ORO_FNF]])&lt;2,NA(),SUM(FNF[[#This Row],[BND_FNF]],FNF[[#This Row],[ORO_FNF]]))</f>
        <v>4741</v>
      </c>
    </row>
    <row r="363" spans="1:9" x14ac:dyDescent="0.25">
      <c r="A363" s="9">
        <v>42274</v>
      </c>
      <c r="B363" s="8">
        <v>3446</v>
      </c>
      <c r="C363" s="8">
        <v>799</v>
      </c>
      <c r="D363" s="8">
        <v>138</v>
      </c>
      <c r="E363" s="8"/>
      <c r="G363" s="11">
        <v>42274</v>
      </c>
      <c r="H363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63" s="10">
        <f>IF(COUNTA(FNF[[#This Row],[BND_FNF]],FNF[[#This Row],[ORO_FNF]])&lt;2,NA(),SUM(FNF[[#This Row],[BND_FNF]],FNF[[#This Row],[ORO_FNF]]))</f>
        <v>4245</v>
      </c>
    </row>
    <row r="364" spans="1:9" x14ac:dyDescent="0.25">
      <c r="A364" s="9">
        <v>42275</v>
      </c>
      <c r="B364" s="8"/>
      <c r="C364" s="8"/>
      <c r="D364" s="8">
        <v>148</v>
      </c>
      <c r="E364" s="8"/>
      <c r="G364" s="11">
        <v>42275</v>
      </c>
      <c r="H364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64" s="10" t="e">
        <f>IF(COUNTA(FNF[[#This Row],[BND_FNF]],FNF[[#This Row],[ORO_FNF]])&lt;2,NA(),SUM(FNF[[#This Row],[BND_FNF]],FNF[[#This Row],[ORO_FNF]]))</f>
        <v>#N/A</v>
      </c>
    </row>
    <row r="365" spans="1:9" x14ac:dyDescent="0.25">
      <c r="A365" s="9">
        <v>42276</v>
      </c>
      <c r="B365" s="8"/>
      <c r="C365" s="8"/>
      <c r="D365" s="8">
        <v>129</v>
      </c>
      <c r="E365" s="8"/>
      <c r="G365" s="11">
        <v>42276</v>
      </c>
      <c r="H365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65" s="10" t="e">
        <f>IF(COUNTA(FNF[[#This Row],[BND_FNF]],FNF[[#This Row],[ORO_FNF]])&lt;2,NA(),SUM(FNF[[#This Row],[BND_FNF]],FNF[[#This Row],[ORO_FNF]]))</f>
        <v>#N/A</v>
      </c>
    </row>
    <row r="366" spans="1:9" x14ac:dyDescent="0.25">
      <c r="A366" s="9">
        <v>42277</v>
      </c>
      <c r="B366" s="8"/>
      <c r="C366" s="8"/>
      <c r="D366" s="8"/>
      <c r="E366" s="8"/>
      <c r="G366" s="11">
        <v>42277</v>
      </c>
      <c r="H366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66" s="10" t="e">
        <f>IF(COUNTA(FNF[[#This Row],[BND_FNF]],FNF[[#This Row],[ORO_FNF]])&lt;2,NA(),SUM(FNF[[#This Row],[BND_FNF]],FNF[[#This Row],[ORO_FNF]]))</f>
        <v>#N/A</v>
      </c>
    </row>
    <row r="367" spans="1:9" x14ac:dyDescent="0.25">
      <c r="A367" s="9">
        <v>42278</v>
      </c>
      <c r="B367" s="79"/>
      <c r="C367" s="79"/>
      <c r="D367" s="79"/>
      <c r="E367" s="81"/>
      <c r="G367" s="11">
        <v>42278</v>
      </c>
      <c r="H367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67" s="10" t="e">
        <f>IF(COUNTA(FNF[[#This Row],[BND_FNF]],FNF[[#This Row],[ORO_FNF]])&lt;2,NA(),SUM(FNF[[#This Row],[BND_FNF]],FNF[[#This Row],[ORO_FNF]]))</f>
        <v>#N/A</v>
      </c>
    </row>
    <row r="368" spans="1:9" x14ac:dyDescent="0.25">
      <c r="A368" s="9">
        <v>42279</v>
      </c>
      <c r="B368" s="80"/>
      <c r="C368" s="80"/>
      <c r="D368" s="80"/>
      <c r="E368" s="81"/>
      <c r="G368" s="11">
        <v>42279</v>
      </c>
      <c r="H368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68" s="10" t="e">
        <f>IF(COUNTA(FNF[[#This Row],[BND_FNF]],FNF[[#This Row],[ORO_FNF]])&lt;2,NA(),SUM(FNF[[#This Row],[BND_FNF]],FNF[[#This Row],[ORO_FNF]]))</f>
        <v>#N/A</v>
      </c>
    </row>
    <row r="369" spans="1:9" x14ac:dyDescent="0.25">
      <c r="A369" s="9">
        <v>42280</v>
      </c>
      <c r="B369" s="80"/>
      <c r="C369" s="80"/>
      <c r="D369" s="80"/>
      <c r="E369" s="81"/>
      <c r="G369" s="11">
        <v>42280</v>
      </c>
      <c r="H369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69" s="10" t="e">
        <f>IF(COUNTA(FNF[[#This Row],[BND_FNF]],FNF[[#This Row],[ORO_FNF]])&lt;2,NA(),SUM(FNF[[#This Row],[BND_FNF]],FNF[[#This Row],[ORO_FNF]]))</f>
        <v>#N/A</v>
      </c>
    </row>
    <row r="370" spans="1:9" x14ac:dyDescent="0.25">
      <c r="A370" s="9">
        <v>42281</v>
      </c>
      <c r="B370" s="80"/>
      <c r="C370" s="80"/>
      <c r="D370" s="80"/>
      <c r="E370" s="81"/>
      <c r="G370" s="11">
        <v>42281</v>
      </c>
      <c r="H370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70" s="10" t="e">
        <f>IF(COUNTA(FNF[[#This Row],[BND_FNF]],FNF[[#This Row],[ORO_FNF]])&lt;2,NA(),SUM(FNF[[#This Row],[BND_FNF]],FNF[[#This Row],[ORO_FNF]]))</f>
        <v>#N/A</v>
      </c>
    </row>
    <row r="371" spans="1:9" x14ac:dyDescent="0.25">
      <c r="A371" s="9">
        <v>42282</v>
      </c>
      <c r="B371" s="80"/>
      <c r="C371" s="80"/>
      <c r="D371" s="80"/>
      <c r="E371" s="81"/>
      <c r="G371" s="11">
        <v>42282</v>
      </c>
      <c r="H371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71" s="10" t="e">
        <f>IF(COUNTA(FNF[[#This Row],[BND_FNF]],FNF[[#This Row],[ORO_FNF]])&lt;2,NA(),SUM(FNF[[#This Row],[BND_FNF]],FNF[[#This Row],[ORO_FNF]]))</f>
        <v>#N/A</v>
      </c>
    </row>
    <row r="372" spans="1:9" x14ac:dyDescent="0.25">
      <c r="A372" s="9">
        <v>42283</v>
      </c>
      <c r="B372" s="80"/>
      <c r="C372" s="80"/>
      <c r="D372" s="80"/>
      <c r="E372" s="81"/>
      <c r="G372" s="11">
        <v>42283</v>
      </c>
      <c r="H372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72" s="10" t="e">
        <f>IF(COUNTA(FNF[[#This Row],[BND_FNF]],FNF[[#This Row],[ORO_FNF]])&lt;2,NA(),SUM(FNF[[#This Row],[BND_FNF]],FNF[[#This Row],[ORO_FNF]]))</f>
        <v>#N/A</v>
      </c>
    </row>
    <row r="373" spans="1:9" x14ac:dyDescent="0.25">
      <c r="A373" s="9">
        <v>42284</v>
      </c>
      <c r="B373" s="80"/>
      <c r="C373" s="80"/>
      <c r="D373" s="80"/>
      <c r="E373" s="81"/>
      <c r="G373" s="11">
        <v>42284</v>
      </c>
      <c r="H373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73" s="10" t="e">
        <f>IF(COUNTA(FNF[[#This Row],[BND_FNF]],FNF[[#This Row],[ORO_FNF]])&lt;2,NA(),SUM(FNF[[#This Row],[BND_FNF]],FNF[[#This Row],[ORO_FNF]]))</f>
        <v>#N/A</v>
      </c>
    </row>
    <row r="374" spans="1:9" x14ac:dyDescent="0.25">
      <c r="A374" s="9">
        <v>42285</v>
      </c>
      <c r="B374" s="80"/>
      <c r="C374" s="80"/>
      <c r="D374" s="80"/>
      <c r="E374" s="81"/>
      <c r="G374" s="11">
        <v>42285</v>
      </c>
      <c r="H374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74" s="10" t="e">
        <f>IF(COUNTA(FNF[[#This Row],[BND_FNF]],FNF[[#This Row],[ORO_FNF]])&lt;2,NA(),SUM(FNF[[#This Row],[BND_FNF]],FNF[[#This Row],[ORO_FNF]]))</f>
        <v>#N/A</v>
      </c>
    </row>
    <row r="375" spans="1:9" x14ac:dyDescent="0.25">
      <c r="A375" s="9">
        <v>42286</v>
      </c>
      <c r="B375" s="80"/>
      <c r="C375" s="80"/>
      <c r="D375" s="80"/>
      <c r="E375" s="81"/>
      <c r="G375" s="11">
        <v>42286</v>
      </c>
      <c r="H375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75" s="10" t="e">
        <f>IF(COUNTA(FNF[[#This Row],[BND_FNF]],FNF[[#This Row],[ORO_FNF]])&lt;2,NA(),SUM(FNF[[#This Row],[BND_FNF]],FNF[[#This Row],[ORO_FNF]]))</f>
        <v>#N/A</v>
      </c>
    </row>
    <row r="376" spans="1:9" x14ac:dyDescent="0.25">
      <c r="A376" s="9">
        <v>42287</v>
      </c>
      <c r="B376" s="80"/>
      <c r="C376" s="80"/>
      <c r="D376" s="80"/>
      <c r="E376" s="81"/>
      <c r="G376" s="11">
        <v>42287</v>
      </c>
      <c r="H376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76" s="10" t="e">
        <f>IF(COUNTA(FNF[[#This Row],[BND_FNF]],FNF[[#This Row],[ORO_FNF]])&lt;2,NA(),SUM(FNF[[#This Row],[BND_FNF]],FNF[[#This Row],[ORO_FNF]]))</f>
        <v>#N/A</v>
      </c>
    </row>
    <row r="377" spans="1:9" x14ac:dyDescent="0.25">
      <c r="A377" s="9">
        <v>42288</v>
      </c>
      <c r="B377" s="80"/>
      <c r="C377" s="80"/>
      <c r="D377" s="80"/>
      <c r="E377" s="81"/>
      <c r="G377" s="11">
        <v>42288</v>
      </c>
      <c r="H377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77" s="10" t="e">
        <f>IF(COUNTA(FNF[[#This Row],[BND_FNF]],FNF[[#This Row],[ORO_FNF]])&lt;2,NA(),SUM(FNF[[#This Row],[BND_FNF]],FNF[[#This Row],[ORO_FNF]]))</f>
        <v>#N/A</v>
      </c>
    </row>
    <row r="378" spans="1:9" x14ac:dyDescent="0.25">
      <c r="A378" s="9">
        <v>42289</v>
      </c>
      <c r="B378" s="80"/>
      <c r="C378" s="80"/>
      <c r="D378" s="80"/>
      <c r="E378" s="81"/>
      <c r="G378" s="11">
        <v>42289</v>
      </c>
      <c r="H378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78" s="10" t="e">
        <f>IF(COUNTA(FNF[[#This Row],[BND_FNF]],FNF[[#This Row],[ORO_FNF]])&lt;2,NA(),SUM(FNF[[#This Row],[BND_FNF]],FNF[[#This Row],[ORO_FNF]]))</f>
        <v>#N/A</v>
      </c>
    </row>
    <row r="379" spans="1:9" x14ac:dyDescent="0.25">
      <c r="A379" s="9">
        <v>42290</v>
      </c>
      <c r="B379" s="80"/>
      <c r="C379" s="80"/>
      <c r="D379" s="80"/>
      <c r="E379" s="81"/>
      <c r="G379" s="11">
        <v>42290</v>
      </c>
      <c r="H379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79" s="10" t="e">
        <f>IF(COUNTA(FNF[[#This Row],[BND_FNF]],FNF[[#This Row],[ORO_FNF]])&lt;2,NA(),SUM(FNF[[#This Row],[BND_FNF]],FNF[[#This Row],[ORO_FNF]]))</f>
        <v>#N/A</v>
      </c>
    </row>
    <row r="380" spans="1:9" x14ac:dyDescent="0.25">
      <c r="A380" s="9">
        <v>42291</v>
      </c>
      <c r="B380" s="80"/>
      <c r="C380" s="80"/>
      <c r="D380" s="80"/>
      <c r="E380" s="81"/>
      <c r="G380" s="11">
        <v>42291</v>
      </c>
      <c r="H380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80" s="10" t="e">
        <f>IF(COUNTA(FNF[[#This Row],[BND_FNF]],FNF[[#This Row],[ORO_FNF]])&lt;2,NA(),SUM(FNF[[#This Row],[BND_FNF]],FNF[[#This Row],[ORO_FNF]]))</f>
        <v>#N/A</v>
      </c>
    </row>
    <row r="381" spans="1:9" x14ac:dyDescent="0.25">
      <c r="A381" s="9">
        <v>42292</v>
      </c>
      <c r="B381" s="80"/>
      <c r="C381" s="80"/>
      <c r="D381" s="80"/>
      <c r="E381" s="81"/>
      <c r="G381" s="11">
        <v>42292</v>
      </c>
      <c r="H381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81" s="10" t="e">
        <f>IF(COUNTA(FNF[[#This Row],[BND_FNF]],FNF[[#This Row],[ORO_FNF]])&lt;2,NA(),SUM(FNF[[#This Row],[BND_FNF]],FNF[[#This Row],[ORO_FNF]]))</f>
        <v>#N/A</v>
      </c>
    </row>
    <row r="382" spans="1:9" x14ac:dyDescent="0.25">
      <c r="A382" s="9">
        <v>42293</v>
      </c>
      <c r="B382" s="80"/>
      <c r="C382" s="80"/>
      <c r="D382" s="80"/>
      <c r="E382" s="81"/>
      <c r="G382" s="11">
        <v>42293</v>
      </c>
      <c r="H382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82" s="10" t="e">
        <f>IF(COUNTA(FNF[[#This Row],[BND_FNF]],FNF[[#This Row],[ORO_FNF]])&lt;2,NA(),SUM(FNF[[#This Row],[BND_FNF]],FNF[[#This Row],[ORO_FNF]]))</f>
        <v>#N/A</v>
      </c>
    </row>
    <row r="383" spans="1:9" x14ac:dyDescent="0.25">
      <c r="A383" s="9">
        <v>42294</v>
      </c>
      <c r="B383" s="80"/>
      <c r="C383" s="80"/>
      <c r="D383" s="80"/>
      <c r="E383" s="81"/>
      <c r="G383" s="11">
        <v>42294</v>
      </c>
      <c r="H383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83" s="10" t="e">
        <f>IF(COUNTA(FNF[[#This Row],[BND_FNF]],FNF[[#This Row],[ORO_FNF]])&lt;2,NA(),SUM(FNF[[#This Row],[BND_FNF]],FNF[[#This Row],[ORO_FNF]]))</f>
        <v>#N/A</v>
      </c>
    </row>
    <row r="384" spans="1:9" x14ac:dyDescent="0.25">
      <c r="A384" s="9">
        <v>42295</v>
      </c>
      <c r="B384" s="80"/>
      <c r="C384" s="80"/>
      <c r="D384" s="80"/>
      <c r="E384" s="81"/>
      <c r="G384" s="11">
        <v>42295</v>
      </c>
      <c r="H384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84" s="10" t="e">
        <f>IF(COUNTA(FNF[[#This Row],[BND_FNF]],FNF[[#This Row],[ORO_FNF]])&lt;2,NA(),SUM(FNF[[#This Row],[BND_FNF]],FNF[[#This Row],[ORO_FNF]]))</f>
        <v>#N/A</v>
      </c>
    </row>
    <row r="385" spans="1:9" x14ac:dyDescent="0.25">
      <c r="A385" s="9">
        <v>42296</v>
      </c>
      <c r="B385" s="80"/>
      <c r="C385" s="80"/>
      <c r="D385" s="80"/>
      <c r="E385" s="81"/>
      <c r="G385" s="11">
        <v>42296</v>
      </c>
      <c r="H385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85" s="10" t="e">
        <f>IF(COUNTA(FNF[[#This Row],[BND_FNF]],FNF[[#This Row],[ORO_FNF]])&lt;2,NA(),SUM(FNF[[#This Row],[BND_FNF]],FNF[[#This Row],[ORO_FNF]]))</f>
        <v>#N/A</v>
      </c>
    </row>
    <row r="386" spans="1:9" x14ac:dyDescent="0.25">
      <c r="A386" s="9">
        <v>42297</v>
      </c>
      <c r="B386" s="80"/>
      <c r="C386" s="80"/>
      <c r="D386" s="80"/>
      <c r="E386" s="81"/>
      <c r="G386" s="11">
        <v>42297</v>
      </c>
      <c r="H386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86" s="10" t="e">
        <f>IF(COUNTA(FNF[[#This Row],[BND_FNF]],FNF[[#This Row],[ORO_FNF]])&lt;2,NA(),SUM(FNF[[#This Row],[BND_FNF]],FNF[[#This Row],[ORO_FNF]]))</f>
        <v>#N/A</v>
      </c>
    </row>
    <row r="387" spans="1:9" x14ac:dyDescent="0.25">
      <c r="A387" s="9">
        <v>42298</v>
      </c>
      <c r="B387" s="80"/>
      <c r="C387" s="80"/>
      <c r="D387" s="80"/>
      <c r="E387" s="81"/>
      <c r="G387" s="11">
        <v>42298</v>
      </c>
      <c r="H387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87" s="10" t="e">
        <f>IF(COUNTA(FNF[[#This Row],[BND_FNF]],FNF[[#This Row],[ORO_FNF]])&lt;2,NA(),SUM(FNF[[#This Row],[BND_FNF]],FNF[[#This Row],[ORO_FNF]]))</f>
        <v>#N/A</v>
      </c>
    </row>
    <row r="388" spans="1:9" x14ac:dyDescent="0.25">
      <c r="A388" s="9">
        <v>42299</v>
      </c>
      <c r="B388" s="80"/>
      <c r="C388" s="80"/>
      <c r="D388" s="80"/>
      <c r="E388" s="81"/>
      <c r="G388" s="11">
        <v>42299</v>
      </c>
      <c r="H388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88" s="10" t="e">
        <f>IF(COUNTA(FNF[[#This Row],[BND_FNF]],FNF[[#This Row],[ORO_FNF]])&lt;2,NA(),SUM(FNF[[#This Row],[BND_FNF]],FNF[[#This Row],[ORO_FNF]]))</f>
        <v>#N/A</v>
      </c>
    </row>
    <row r="389" spans="1:9" x14ac:dyDescent="0.25">
      <c r="A389" s="9">
        <v>42300</v>
      </c>
      <c r="B389" s="80"/>
      <c r="C389" s="80"/>
      <c r="D389" s="80"/>
      <c r="E389" s="81"/>
      <c r="G389" s="11">
        <v>42300</v>
      </c>
      <c r="H389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89" s="10" t="e">
        <f>IF(COUNTA(FNF[[#This Row],[BND_FNF]],FNF[[#This Row],[ORO_FNF]])&lt;2,NA(),SUM(FNF[[#This Row],[BND_FNF]],FNF[[#This Row],[ORO_FNF]]))</f>
        <v>#N/A</v>
      </c>
    </row>
    <row r="390" spans="1:9" x14ac:dyDescent="0.25">
      <c r="A390" s="9">
        <v>42301</v>
      </c>
      <c r="B390" s="80"/>
      <c r="C390" s="80"/>
      <c r="D390" s="80"/>
      <c r="E390" s="81"/>
      <c r="G390" s="11">
        <v>42301</v>
      </c>
      <c r="H390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90" s="10" t="e">
        <f>IF(COUNTA(FNF[[#This Row],[BND_FNF]],FNF[[#This Row],[ORO_FNF]])&lt;2,NA(),SUM(FNF[[#This Row],[BND_FNF]],FNF[[#This Row],[ORO_FNF]]))</f>
        <v>#N/A</v>
      </c>
    </row>
    <row r="391" spans="1:9" x14ac:dyDescent="0.25">
      <c r="A391" s="9">
        <v>42302</v>
      </c>
      <c r="B391" s="80"/>
      <c r="C391" s="80"/>
      <c r="D391" s="80"/>
      <c r="E391" s="81"/>
      <c r="G391" s="11">
        <v>42302</v>
      </c>
      <c r="H391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91" s="10" t="e">
        <f>IF(COUNTA(FNF[[#This Row],[BND_FNF]],FNF[[#This Row],[ORO_FNF]])&lt;2,NA(),SUM(FNF[[#This Row],[BND_FNF]],FNF[[#This Row],[ORO_FNF]]))</f>
        <v>#N/A</v>
      </c>
    </row>
    <row r="392" spans="1:9" x14ac:dyDescent="0.25">
      <c r="A392" s="9">
        <v>42303</v>
      </c>
      <c r="B392" s="80"/>
      <c r="C392" s="80"/>
      <c r="D392" s="80"/>
      <c r="E392" s="81"/>
      <c r="G392" s="11">
        <v>42303</v>
      </c>
      <c r="H392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92" s="10" t="e">
        <f>IF(COUNTA(FNF[[#This Row],[BND_FNF]],FNF[[#This Row],[ORO_FNF]])&lt;2,NA(),SUM(FNF[[#This Row],[BND_FNF]],FNF[[#This Row],[ORO_FNF]]))</f>
        <v>#N/A</v>
      </c>
    </row>
    <row r="393" spans="1:9" x14ac:dyDescent="0.25">
      <c r="A393" s="9">
        <v>42304</v>
      </c>
      <c r="B393" s="80"/>
      <c r="C393" s="80"/>
      <c r="D393" s="80"/>
      <c r="E393" s="81"/>
      <c r="G393" s="11">
        <v>42304</v>
      </c>
      <c r="H393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93" s="10" t="e">
        <f>IF(COUNTA(FNF[[#This Row],[BND_FNF]],FNF[[#This Row],[ORO_FNF]])&lt;2,NA(),SUM(FNF[[#This Row],[BND_FNF]],FNF[[#This Row],[ORO_FNF]]))</f>
        <v>#N/A</v>
      </c>
    </row>
    <row r="394" spans="1:9" x14ac:dyDescent="0.25">
      <c r="A394" s="9">
        <v>42305</v>
      </c>
      <c r="B394" s="80"/>
      <c r="C394" s="80"/>
      <c r="D394" s="80"/>
      <c r="E394" s="81"/>
      <c r="G394" s="11">
        <v>42305</v>
      </c>
      <c r="H394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94" s="10" t="e">
        <f>IF(COUNTA(FNF[[#This Row],[BND_FNF]],FNF[[#This Row],[ORO_FNF]])&lt;2,NA(),SUM(FNF[[#This Row],[BND_FNF]],FNF[[#This Row],[ORO_FNF]]))</f>
        <v>#N/A</v>
      </c>
    </row>
    <row r="395" spans="1:9" x14ac:dyDescent="0.25">
      <c r="A395" s="9">
        <v>42306</v>
      </c>
      <c r="B395" s="80"/>
      <c r="C395" s="80"/>
      <c r="D395" s="80"/>
      <c r="E395" s="81"/>
      <c r="G395" s="11">
        <v>42306</v>
      </c>
      <c r="H395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95" s="10" t="e">
        <f>IF(COUNTA(FNF[[#This Row],[BND_FNF]],FNF[[#This Row],[ORO_FNF]])&lt;2,NA(),SUM(FNF[[#This Row],[BND_FNF]],FNF[[#This Row],[ORO_FNF]]))</f>
        <v>#N/A</v>
      </c>
    </row>
    <row r="396" spans="1:9" x14ac:dyDescent="0.25">
      <c r="A396" s="9">
        <v>42307</v>
      </c>
      <c r="B396" s="80"/>
      <c r="C396" s="80"/>
      <c r="D396" s="80"/>
      <c r="E396" s="81"/>
      <c r="G396" s="11">
        <v>42307</v>
      </c>
      <c r="H396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96" s="10" t="e">
        <f>IF(COUNTA(FNF[[#This Row],[BND_FNF]],FNF[[#This Row],[ORO_FNF]])&lt;2,NA(),SUM(FNF[[#This Row],[BND_FNF]],FNF[[#This Row],[ORO_FNF]]))</f>
        <v>#N/A</v>
      </c>
    </row>
    <row r="397" spans="1:9" x14ac:dyDescent="0.25">
      <c r="A397" s="9">
        <v>42308</v>
      </c>
      <c r="B397" s="80"/>
      <c r="C397" s="80"/>
      <c r="D397" s="80"/>
      <c r="E397" s="81"/>
      <c r="G397" s="11">
        <v>42308</v>
      </c>
      <c r="H397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97" s="10" t="e">
        <f>IF(COUNTA(FNF[[#This Row],[BND_FNF]],FNF[[#This Row],[ORO_FNF]])&lt;2,NA(),SUM(FNF[[#This Row],[BND_FNF]],FNF[[#This Row],[ORO_FNF]]))</f>
        <v>#N/A</v>
      </c>
    </row>
  </sheetData>
  <pageMargins left="0.7" right="0.7" top="0.75" bottom="0.75" header="0.3" footer="0.3"/>
  <pageSetup orientation="portrait" r:id="rId1"/>
  <legacy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V397"/>
  <sheetViews>
    <sheetView zoomScaleNormal="100" workbookViewId="0">
      <pane ySplit="1" topLeftCell="A332" activePane="bottomLeft" state="frozen"/>
      <selection activeCell="S233" sqref="S233"/>
      <selection pane="bottomLeft" activeCell="N3" sqref="N3"/>
    </sheetView>
  </sheetViews>
  <sheetFormatPr defaultColWidth="8.85546875" defaultRowHeight="15" x14ac:dyDescent="0.25"/>
  <cols>
    <col min="1" max="1" width="8.7109375" style="3" bestFit="1" customWidth="1"/>
    <col min="2" max="2" width="8.7109375" bestFit="1" customWidth="1"/>
    <col min="3" max="8" width="10.28515625" customWidth="1"/>
    <col min="10" max="10" width="10.7109375" bestFit="1" customWidth="1"/>
    <col min="11" max="12" width="8" bestFit="1" customWidth="1"/>
    <col min="13" max="13" width="9" bestFit="1" customWidth="1"/>
    <col min="15" max="16" width="9" bestFit="1" customWidth="1"/>
    <col min="17" max="17" width="36" bestFit="1" customWidth="1"/>
    <col min="18" max="18" width="7.28515625" customWidth="1"/>
    <col min="19" max="19" width="36" bestFit="1" customWidth="1"/>
    <col min="20" max="20" width="7.28515625" bestFit="1" customWidth="1"/>
  </cols>
  <sheetData>
    <row r="1" spans="1:22" s="26" customFormat="1" ht="60" x14ac:dyDescent="0.25">
      <c r="A1" s="25" t="s">
        <v>6</v>
      </c>
      <c r="B1" s="24" t="s">
        <v>47</v>
      </c>
      <c r="C1" s="24" t="s">
        <v>48</v>
      </c>
      <c r="D1" s="24" t="s">
        <v>49</v>
      </c>
      <c r="E1" s="24" t="s">
        <v>50</v>
      </c>
      <c r="F1" s="24" t="s">
        <v>51</v>
      </c>
      <c r="G1" s="24" t="s">
        <v>52</v>
      </c>
      <c r="H1" s="24" t="s">
        <v>53</v>
      </c>
      <c r="J1" s="33" t="s">
        <v>6</v>
      </c>
      <c r="K1" s="33" t="s">
        <v>56</v>
      </c>
      <c r="L1" s="33" t="s">
        <v>57</v>
      </c>
      <c r="M1" s="33" t="s">
        <v>144</v>
      </c>
      <c r="N1" s="33" t="s">
        <v>154</v>
      </c>
      <c r="O1" s="33" t="s">
        <v>136</v>
      </c>
      <c r="P1" s="33" t="s">
        <v>140</v>
      </c>
      <c r="R1" s="26" t="s">
        <v>105</v>
      </c>
      <c r="S1" s="26" t="s">
        <v>106</v>
      </c>
      <c r="T1" s="34" t="s">
        <v>102</v>
      </c>
      <c r="U1" s="34" t="s">
        <v>103</v>
      </c>
      <c r="V1" s="34" t="s">
        <v>139</v>
      </c>
    </row>
    <row r="2" spans="1:22" x14ac:dyDescent="0.25">
      <c r="A2" s="2">
        <v>41913</v>
      </c>
      <c r="B2" s="1">
        <v>36</v>
      </c>
      <c r="C2" s="1">
        <v>0</v>
      </c>
      <c r="D2" s="1">
        <v>188</v>
      </c>
      <c r="E2" s="1">
        <v>17</v>
      </c>
      <c r="F2" s="1">
        <v>245</v>
      </c>
      <c r="G2" s="1">
        <v>45</v>
      </c>
      <c r="H2" s="1">
        <v>0</v>
      </c>
      <c r="J2" s="11">
        <v>41913</v>
      </c>
      <c r="K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298</v>
      </c>
      <c r="L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343</v>
      </c>
      <c r="M2" s="10">
        <f>Table1323[[#This Row],[SJ 6-RIVER
FNF]]+Table13[[#This Row],[SAC 4-RIVER
FNF]]</f>
        <v>3802</v>
      </c>
      <c r="N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98</v>
      </c>
      <c r="O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98</v>
      </c>
      <c r="P2" s="10">
        <f>Table1323[[#This Row],[NORTH SJ FNF]]+Table13[[#This Row],[SAC 4-RIVER
FNF]]</f>
        <v>3557</v>
      </c>
      <c r="R2" t="s">
        <v>17</v>
      </c>
      <c r="S2" t="s">
        <v>95</v>
      </c>
      <c r="T2" s="35" t="s">
        <v>104</v>
      </c>
      <c r="U2" s="35" t="s">
        <v>104</v>
      </c>
      <c r="V2" s="35" t="s">
        <v>104</v>
      </c>
    </row>
    <row r="3" spans="1:22" x14ac:dyDescent="0.25">
      <c r="A3" s="2">
        <v>41914</v>
      </c>
      <c r="B3" s="1">
        <v>-273</v>
      </c>
      <c r="C3" s="1">
        <v>1</v>
      </c>
      <c r="D3" s="1">
        <v>265</v>
      </c>
      <c r="E3" s="1">
        <v>161</v>
      </c>
      <c r="F3" s="1">
        <v>160</v>
      </c>
      <c r="G3" s="1">
        <v>70</v>
      </c>
      <c r="H3" s="1">
        <v>0</v>
      </c>
      <c r="J3" s="11">
        <v>41914</v>
      </c>
      <c r="K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49</v>
      </c>
      <c r="L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119</v>
      </c>
      <c r="M3" s="10">
        <f>Table1323[[#This Row],[SJ 6-RIVER
FNF]]+Table13[[#This Row],[SAC 4-RIVER
FNF]]</f>
        <v>4034</v>
      </c>
      <c r="N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-42</v>
      </c>
      <c r="O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-41</v>
      </c>
      <c r="P3" s="10">
        <f>Table1323[[#This Row],[NORTH SJ FNF]]+Table13[[#This Row],[SAC 4-RIVER
FNF]]</f>
        <v>3874</v>
      </c>
      <c r="R3" t="s">
        <v>5</v>
      </c>
      <c r="S3" t="s">
        <v>96</v>
      </c>
      <c r="T3" s="35"/>
      <c r="U3" s="35" t="s">
        <v>104</v>
      </c>
      <c r="V3" s="35" t="s">
        <v>104</v>
      </c>
    </row>
    <row r="4" spans="1:22" x14ac:dyDescent="0.25">
      <c r="A4" s="2">
        <v>41915</v>
      </c>
      <c r="B4" s="1">
        <v>639</v>
      </c>
      <c r="C4" s="1">
        <v>0</v>
      </c>
      <c r="D4" s="1">
        <v>295</v>
      </c>
      <c r="E4" s="1">
        <v>115</v>
      </c>
      <c r="F4" s="1">
        <v>-78</v>
      </c>
      <c r="G4" s="1">
        <v>44</v>
      </c>
      <c r="H4" s="1">
        <v>0</v>
      </c>
      <c r="J4" s="11">
        <v>41915</v>
      </c>
      <c r="K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676</v>
      </c>
      <c r="L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720</v>
      </c>
      <c r="M4" s="10">
        <f>Table1323[[#This Row],[SJ 6-RIVER
FNF]]+Table13[[#This Row],[SAC 4-RIVER
FNF]]</f>
        <v>5405</v>
      </c>
      <c r="N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798</v>
      </c>
      <c r="O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798</v>
      </c>
      <c r="P4" s="10">
        <f>Table1323[[#This Row],[NORTH SJ FNF]]+Table13[[#This Row],[SAC 4-RIVER
FNF]]</f>
        <v>5483</v>
      </c>
      <c r="R4" t="s">
        <v>4</v>
      </c>
      <c r="S4" t="s">
        <v>97</v>
      </c>
      <c r="T4" s="35" t="s">
        <v>104</v>
      </c>
      <c r="U4" s="35" t="s">
        <v>104</v>
      </c>
      <c r="V4" s="35"/>
    </row>
    <row r="5" spans="1:22" x14ac:dyDescent="0.25">
      <c r="A5" s="2">
        <v>41916</v>
      </c>
      <c r="B5" s="1">
        <v>-206</v>
      </c>
      <c r="C5" s="1">
        <v>0</v>
      </c>
      <c r="D5" s="1">
        <v>261</v>
      </c>
      <c r="E5" s="1">
        <v>116</v>
      </c>
      <c r="F5" s="1">
        <v>-53</v>
      </c>
      <c r="G5" s="1">
        <v>-13</v>
      </c>
      <c r="H5" s="1">
        <v>0</v>
      </c>
      <c r="J5" s="11">
        <v>41916</v>
      </c>
      <c r="K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-143</v>
      </c>
      <c r="L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-156</v>
      </c>
      <c r="M5" s="10">
        <f>Table1323[[#This Row],[SJ 6-RIVER
FNF]]+Table13[[#This Row],[SAC 4-RIVER
FNF]]</f>
        <v>4747</v>
      </c>
      <c r="N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-103</v>
      </c>
      <c r="O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-103</v>
      </c>
      <c r="P5" s="10">
        <f>Table1323[[#This Row],[NORTH SJ FNF]]+Table13[[#This Row],[SAC 4-RIVER
FNF]]</f>
        <v>4800</v>
      </c>
      <c r="R5" t="s">
        <v>94</v>
      </c>
      <c r="S5" t="s">
        <v>98</v>
      </c>
      <c r="T5" s="35"/>
      <c r="U5" s="35" t="s">
        <v>104</v>
      </c>
      <c r="V5" s="35" t="s">
        <v>104</v>
      </c>
    </row>
    <row r="6" spans="1:22" x14ac:dyDescent="0.25">
      <c r="A6" s="2">
        <v>41917</v>
      </c>
      <c r="B6" s="1">
        <v>358</v>
      </c>
      <c r="C6" s="1">
        <v>0</v>
      </c>
      <c r="D6" s="1">
        <v>242</v>
      </c>
      <c r="E6" s="1">
        <v>115</v>
      </c>
      <c r="F6" s="1">
        <v>51</v>
      </c>
      <c r="G6" s="1">
        <v>2</v>
      </c>
      <c r="H6" s="1">
        <v>0</v>
      </c>
      <c r="J6" s="11">
        <v>41917</v>
      </c>
      <c r="K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524</v>
      </c>
      <c r="L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526</v>
      </c>
      <c r="M6" s="10">
        <f>Table1323[[#This Row],[SJ 6-RIVER
FNF]]+Table13[[#This Row],[SAC 4-RIVER
FNF]]</f>
        <v>5561</v>
      </c>
      <c r="N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475</v>
      </c>
      <c r="O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475</v>
      </c>
      <c r="P6" s="10">
        <f>Table1323[[#This Row],[NORTH SJ FNF]]+Table13[[#This Row],[SAC 4-RIVER
FNF]]</f>
        <v>5510</v>
      </c>
      <c r="R6" t="s">
        <v>60</v>
      </c>
      <c r="S6" t="s">
        <v>99</v>
      </c>
      <c r="T6" s="35" t="s">
        <v>104</v>
      </c>
      <c r="U6" s="35" t="s">
        <v>104</v>
      </c>
      <c r="V6" s="35" t="s">
        <v>104</v>
      </c>
    </row>
    <row r="7" spans="1:22" x14ac:dyDescent="0.25">
      <c r="A7" s="2">
        <v>41918</v>
      </c>
      <c r="B7" s="1">
        <v>-65</v>
      </c>
      <c r="C7" s="1">
        <v>0</v>
      </c>
      <c r="D7" s="1">
        <v>324</v>
      </c>
      <c r="E7" s="1">
        <v>152</v>
      </c>
      <c r="F7" s="1">
        <v>162</v>
      </c>
      <c r="G7" s="1">
        <v>173</v>
      </c>
      <c r="H7" s="1">
        <v>0</v>
      </c>
      <c r="J7" s="11">
        <v>41918</v>
      </c>
      <c r="K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249</v>
      </c>
      <c r="L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422</v>
      </c>
      <c r="M7" s="10">
        <f>Table1323[[#This Row],[SJ 6-RIVER
FNF]]+Table13[[#This Row],[SAC 4-RIVER
FNF]]</f>
        <v>5633</v>
      </c>
      <c r="N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260</v>
      </c>
      <c r="O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260</v>
      </c>
      <c r="P7" s="10">
        <f>Table1323[[#This Row],[NORTH SJ FNF]]+Table13[[#This Row],[SAC 4-RIVER
FNF]]</f>
        <v>5471</v>
      </c>
      <c r="R7" t="s">
        <v>93</v>
      </c>
      <c r="S7" t="s">
        <v>100</v>
      </c>
      <c r="T7" s="35"/>
      <c r="U7" s="35"/>
      <c r="V7" s="35"/>
    </row>
    <row r="8" spans="1:22" x14ac:dyDescent="0.25">
      <c r="A8" s="2">
        <v>41919</v>
      </c>
      <c r="B8" s="1">
        <v>57</v>
      </c>
      <c r="C8" s="1">
        <v>0</v>
      </c>
      <c r="D8" s="1">
        <v>257</v>
      </c>
      <c r="E8" s="1">
        <v>124</v>
      </c>
      <c r="F8" s="1">
        <v>-29</v>
      </c>
      <c r="G8" s="1">
        <v>38</v>
      </c>
      <c r="H8" s="1">
        <v>0</v>
      </c>
      <c r="J8" s="11">
        <v>41919</v>
      </c>
      <c r="K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152</v>
      </c>
      <c r="L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190</v>
      </c>
      <c r="M8" s="10">
        <f>Table1323[[#This Row],[SJ 6-RIVER
FNF]]+Table13[[#This Row],[SAC 4-RIVER
FNF]]</f>
        <v>5356</v>
      </c>
      <c r="N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219</v>
      </c>
      <c r="O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219</v>
      </c>
      <c r="P8" s="10">
        <f>Table1323[[#This Row],[NORTH SJ FNF]]+Table13[[#This Row],[SAC 4-RIVER
FNF]]</f>
        <v>5385</v>
      </c>
      <c r="R8" t="s">
        <v>92</v>
      </c>
      <c r="S8" t="s">
        <v>101</v>
      </c>
      <c r="T8" s="35" t="s">
        <v>104</v>
      </c>
      <c r="U8" s="35" t="s">
        <v>104</v>
      </c>
      <c r="V8" s="35" t="s">
        <v>104</v>
      </c>
    </row>
    <row r="9" spans="1:22" x14ac:dyDescent="0.25">
      <c r="A9" s="2">
        <v>41920</v>
      </c>
      <c r="B9" s="1">
        <v>-51</v>
      </c>
      <c r="C9" s="1">
        <v>0</v>
      </c>
      <c r="D9" s="1">
        <v>269</v>
      </c>
      <c r="E9" s="1">
        <v>159</v>
      </c>
      <c r="F9" s="1">
        <v>53</v>
      </c>
      <c r="G9" s="1">
        <v>-18</v>
      </c>
      <c r="H9" s="1">
        <v>0</v>
      </c>
      <c r="J9" s="11">
        <v>41920</v>
      </c>
      <c r="K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161</v>
      </c>
      <c r="L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143</v>
      </c>
      <c r="M9" s="10">
        <f>Table1323[[#This Row],[SJ 6-RIVER
FNF]]+Table13[[#This Row],[SAC 4-RIVER
FNF]]</f>
        <v>5116</v>
      </c>
      <c r="N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90</v>
      </c>
      <c r="O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90</v>
      </c>
      <c r="P9" s="10">
        <f>Table1323[[#This Row],[NORTH SJ FNF]]+Table13[[#This Row],[SAC 4-RIVER
FNF]]</f>
        <v>5063</v>
      </c>
    </row>
    <row r="10" spans="1:22" x14ac:dyDescent="0.25">
      <c r="A10" s="2">
        <v>41921</v>
      </c>
      <c r="B10" s="1">
        <v>81</v>
      </c>
      <c r="C10" s="1">
        <v>0</v>
      </c>
      <c r="D10" s="1">
        <v>234</v>
      </c>
      <c r="E10" s="1">
        <v>88</v>
      </c>
      <c r="F10" s="1">
        <v>-134</v>
      </c>
      <c r="G10" s="1">
        <v>-125</v>
      </c>
      <c r="H10" s="1">
        <v>0</v>
      </c>
      <c r="J10" s="11">
        <v>41921</v>
      </c>
      <c r="K1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35</v>
      </c>
      <c r="L1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-90</v>
      </c>
      <c r="M10" s="10">
        <f>Table1323[[#This Row],[SJ 6-RIVER
FNF]]+Table13[[#This Row],[SAC 4-RIVER
FNF]]</f>
        <v>4643</v>
      </c>
      <c r="N1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44</v>
      </c>
      <c r="O1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44</v>
      </c>
      <c r="P10" s="10">
        <f>Table1323[[#This Row],[NORTH SJ FNF]]+Table13[[#This Row],[SAC 4-RIVER
FNF]]</f>
        <v>4777</v>
      </c>
      <c r="R10" s="73" t="s">
        <v>152</v>
      </c>
      <c r="S10" s="73"/>
    </row>
    <row r="11" spans="1:22" x14ac:dyDescent="0.25">
      <c r="A11" s="2">
        <v>41922</v>
      </c>
      <c r="B11" s="1">
        <v>-230</v>
      </c>
      <c r="C11" s="1">
        <v>13</v>
      </c>
      <c r="D11" s="1">
        <v>225</v>
      </c>
      <c r="E11" s="1">
        <v>88</v>
      </c>
      <c r="F11" s="1">
        <v>237</v>
      </c>
      <c r="G11" s="1">
        <v>278</v>
      </c>
      <c r="H11" s="1">
        <v>0</v>
      </c>
      <c r="J11" s="11">
        <v>41922</v>
      </c>
      <c r="K1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108</v>
      </c>
      <c r="L1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386</v>
      </c>
      <c r="M11" s="10">
        <f>Table1323[[#This Row],[SJ 6-RIVER
FNF]]+Table13[[#This Row],[SAC 4-RIVER
FNF]]</f>
        <v>5011</v>
      </c>
      <c r="N1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136</v>
      </c>
      <c r="O1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149</v>
      </c>
      <c r="P11" s="10">
        <f>Table1323[[#This Row],[NORTH SJ FNF]]+Table13[[#This Row],[SAC 4-RIVER
FNF]]</f>
        <v>4774</v>
      </c>
      <c r="R11" s="74" t="s">
        <v>153</v>
      </c>
    </row>
    <row r="12" spans="1:22" x14ac:dyDescent="0.25">
      <c r="A12" s="2">
        <v>41923</v>
      </c>
      <c r="B12" s="1">
        <v>-47</v>
      </c>
      <c r="C12" s="1">
        <v>0</v>
      </c>
      <c r="D12" s="1">
        <v>222</v>
      </c>
      <c r="E12" s="1">
        <v>27</v>
      </c>
      <c r="F12" s="1">
        <v>196</v>
      </c>
      <c r="G12" s="1">
        <v>-228</v>
      </c>
      <c r="H12" s="1">
        <v>0</v>
      </c>
      <c r="J12" s="11">
        <v>41923</v>
      </c>
      <c r="K1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176</v>
      </c>
      <c r="L1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-52</v>
      </c>
      <c r="M12" s="10">
        <f>Table1323[[#This Row],[SJ 6-RIVER
FNF]]+Table13[[#This Row],[SAC 4-RIVER
FNF]]</f>
        <v>3243</v>
      </c>
      <c r="N1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-248</v>
      </c>
      <c r="O1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-248</v>
      </c>
      <c r="P12" s="10">
        <f>Table1323[[#This Row],[NORTH SJ FNF]]+Table13[[#This Row],[SAC 4-RIVER
FNF]]</f>
        <v>3047</v>
      </c>
    </row>
    <row r="13" spans="1:22" x14ac:dyDescent="0.25">
      <c r="A13" s="2">
        <v>41924</v>
      </c>
      <c r="B13" s="1">
        <v>122</v>
      </c>
      <c r="C13" s="1">
        <v>0</v>
      </c>
      <c r="D13" s="1">
        <v>261</v>
      </c>
      <c r="E13" s="1">
        <v>59</v>
      </c>
      <c r="F13" s="1">
        <v>90</v>
      </c>
      <c r="G13" s="1">
        <v>-20</v>
      </c>
      <c r="H13" s="1">
        <v>2</v>
      </c>
      <c r="J13" s="11">
        <v>41924</v>
      </c>
      <c r="K1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271</v>
      </c>
      <c r="L1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253</v>
      </c>
      <c r="M13" s="10">
        <f>Table1323[[#This Row],[SJ 6-RIVER
FNF]]+Table13[[#This Row],[SAC 4-RIVER
FNF]]</f>
        <v>4225</v>
      </c>
      <c r="N1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163</v>
      </c>
      <c r="O1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163</v>
      </c>
      <c r="P13" s="10">
        <f>Table1323[[#This Row],[NORTH SJ FNF]]+Table13[[#This Row],[SAC 4-RIVER
FNF]]</f>
        <v>4135</v>
      </c>
    </row>
    <row r="14" spans="1:22" x14ac:dyDescent="0.25">
      <c r="A14" s="2">
        <v>41925</v>
      </c>
      <c r="B14" s="1">
        <v>503</v>
      </c>
      <c r="C14" s="1">
        <v>0</v>
      </c>
      <c r="D14" s="1">
        <v>249</v>
      </c>
      <c r="E14" s="1">
        <v>53</v>
      </c>
      <c r="F14" s="1">
        <v>119</v>
      </c>
      <c r="G14" s="1">
        <v>-13</v>
      </c>
      <c r="H14" s="1">
        <v>1</v>
      </c>
      <c r="J14" s="11">
        <v>41925</v>
      </c>
      <c r="K1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675</v>
      </c>
      <c r="L1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663</v>
      </c>
      <c r="M14" s="10">
        <f>Table1323[[#This Row],[SJ 6-RIVER
FNF]]+Table13[[#This Row],[SAC 4-RIVER
FNF]]</f>
        <v>5128</v>
      </c>
      <c r="N1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544</v>
      </c>
      <c r="O1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544</v>
      </c>
      <c r="P14" s="10">
        <f>Table1323[[#This Row],[NORTH SJ FNF]]+Table13[[#This Row],[SAC 4-RIVER
FNF]]</f>
        <v>5009</v>
      </c>
    </row>
    <row r="15" spans="1:22" x14ac:dyDescent="0.25">
      <c r="A15" s="2">
        <v>41926</v>
      </c>
      <c r="B15" s="1">
        <v>19</v>
      </c>
      <c r="C15" s="1">
        <v>0</v>
      </c>
      <c r="D15" s="1">
        <v>287</v>
      </c>
      <c r="E15" s="1">
        <v>135</v>
      </c>
      <c r="F15" s="1">
        <v>-84</v>
      </c>
      <c r="G15" s="1">
        <v>-56</v>
      </c>
      <c r="H15" s="1">
        <v>1</v>
      </c>
      <c r="J15" s="11">
        <v>41926</v>
      </c>
      <c r="K1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70</v>
      </c>
      <c r="L1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15</v>
      </c>
      <c r="M15" s="10">
        <f>Table1323[[#This Row],[SJ 6-RIVER
FNF]]+Table13[[#This Row],[SAC 4-RIVER
FNF]]</f>
        <v>5617</v>
      </c>
      <c r="N1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99</v>
      </c>
      <c r="O1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99</v>
      </c>
      <c r="P15" s="10">
        <f>Table1323[[#This Row],[NORTH SJ FNF]]+Table13[[#This Row],[SAC 4-RIVER
FNF]]</f>
        <v>5701</v>
      </c>
    </row>
    <row r="16" spans="1:22" x14ac:dyDescent="0.25">
      <c r="A16" s="2">
        <v>41927</v>
      </c>
      <c r="B16" s="1">
        <v>76</v>
      </c>
      <c r="C16" s="1">
        <v>15</v>
      </c>
      <c r="D16" s="1">
        <v>314</v>
      </c>
      <c r="E16" s="1">
        <v>96</v>
      </c>
      <c r="F16" s="1">
        <v>-43</v>
      </c>
      <c r="G16" s="1">
        <v>0</v>
      </c>
      <c r="H16" s="1">
        <v>1</v>
      </c>
      <c r="J16" s="11">
        <v>41927</v>
      </c>
      <c r="K1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144</v>
      </c>
      <c r="L1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145</v>
      </c>
      <c r="M16" s="10">
        <f>Table1323[[#This Row],[SJ 6-RIVER
FNF]]+Table13[[#This Row],[SAC 4-RIVER
FNF]]</f>
        <v>6126</v>
      </c>
      <c r="N1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173</v>
      </c>
      <c r="O1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188</v>
      </c>
      <c r="P16" s="10">
        <f>Table1323[[#This Row],[NORTH SJ FNF]]+Table13[[#This Row],[SAC 4-RIVER
FNF]]</f>
        <v>6169</v>
      </c>
    </row>
    <row r="17" spans="1:16" x14ac:dyDescent="0.25">
      <c r="A17" s="2">
        <v>41928</v>
      </c>
      <c r="B17" s="1">
        <v>-763</v>
      </c>
      <c r="C17" s="1">
        <v>0</v>
      </c>
      <c r="D17" s="1">
        <v>320</v>
      </c>
      <c r="E17" s="1">
        <v>123</v>
      </c>
      <c r="F17" s="1">
        <v>51</v>
      </c>
      <c r="G17" s="1">
        <v>-35</v>
      </c>
      <c r="H17" s="1">
        <v>2</v>
      </c>
      <c r="J17" s="11">
        <v>41928</v>
      </c>
      <c r="K1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-589</v>
      </c>
      <c r="L1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-622</v>
      </c>
      <c r="M17" s="10">
        <f>Table1323[[#This Row],[SJ 6-RIVER
FNF]]+Table13[[#This Row],[SAC 4-RIVER
FNF]]</f>
        <v>5422</v>
      </c>
      <c r="N1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-673</v>
      </c>
      <c r="O1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-673</v>
      </c>
      <c r="P17" s="10">
        <f>Table1323[[#This Row],[NORTH SJ FNF]]+Table13[[#This Row],[SAC 4-RIVER
FNF]]</f>
        <v>5371</v>
      </c>
    </row>
    <row r="18" spans="1:16" x14ac:dyDescent="0.25">
      <c r="A18" s="2">
        <v>41929</v>
      </c>
      <c r="B18" s="1">
        <v>234</v>
      </c>
      <c r="C18" s="1">
        <v>3</v>
      </c>
      <c r="D18" s="1">
        <v>285</v>
      </c>
      <c r="E18" s="1">
        <v>95</v>
      </c>
      <c r="F18" s="1">
        <v>24</v>
      </c>
      <c r="G18" s="1">
        <v>36</v>
      </c>
      <c r="H18" s="1">
        <v>2</v>
      </c>
      <c r="J18" s="11">
        <v>41929</v>
      </c>
      <c r="K1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356</v>
      </c>
      <c r="L1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394</v>
      </c>
      <c r="M18" s="10">
        <f>Table1323[[#This Row],[SJ 6-RIVER
FNF]]+Table13[[#This Row],[SAC 4-RIVER
FNF]]</f>
        <v>5545</v>
      </c>
      <c r="N1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367</v>
      </c>
      <c r="O1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370</v>
      </c>
      <c r="P18" s="10">
        <f>Table1323[[#This Row],[NORTH SJ FNF]]+Table13[[#This Row],[SAC 4-RIVER
FNF]]</f>
        <v>5521</v>
      </c>
    </row>
    <row r="19" spans="1:16" x14ac:dyDescent="0.25">
      <c r="A19" s="2">
        <v>41930</v>
      </c>
      <c r="B19" s="1">
        <v>181</v>
      </c>
      <c r="C19" s="1">
        <v>0</v>
      </c>
      <c r="D19" s="1">
        <v>291</v>
      </c>
      <c r="E19" s="1">
        <v>155</v>
      </c>
      <c r="F19" s="1">
        <v>129</v>
      </c>
      <c r="G19" s="1">
        <v>-16</v>
      </c>
      <c r="H19" s="1">
        <v>2</v>
      </c>
      <c r="J19" s="11">
        <v>41930</v>
      </c>
      <c r="K1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465</v>
      </c>
      <c r="L1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451</v>
      </c>
      <c r="M19" s="10">
        <f>Table1323[[#This Row],[SJ 6-RIVER
FNF]]+Table13[[#This Row],[SAC 4-RIVER
FNF]]</f>
        <v>5190</v>
      </c>
      <c r="N1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322</v>
      </c>
      <c r="O1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322</v>
      </c>
      <c r="P19" s="10">
        <f>Table1323[[#This Row],[NORTH SJ FNF]]+Table13[[#This Row],[SAC 4-RIVER
FNF]]</f>
        <v>5061</v>
      </c>
    </row>
    <row r="20" spans="1:16" x14ac:dyDescent="0.25">
      <c r="A20" s="2">
        <v>41931</v>
      </c>
      <c r="B20" s="1">
        <v>-47</v>
      </c>
      <c r="C20" s="1">
        <v>0</v>
      </c>
      <c r="D20" s="1">
        <v>293</v>
      </c>
      <c r="E20" s="1">
        <v>105</v>
      </c>
      <c r="F20" s="1">
        <v>18</v>
      </c>
      <c r="G20" s="1">
        <v>53</v>
      </c>
      <c r="H20" s="1">
        <v>2</v>
      </c>
      <c r="J20" s="11">
        <v>41931</v>
      </c>
      <c r="K2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76</v>
      </c>
      <c r="L2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131</v>
      </c>
      <c r="M20" s="10">
        <f>Table1323[[#This Row],[SJ 6-RIVER
FNF]]+Table13[[#This Row],[SAC 4-RIVER
FNF]]</f>
        <v>4799</v>
      </c>
      <c r="N2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113</v>
      </c>
      <c r="O2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113</v>
      </c>
      <c r="P20" s="10">
        <f>Table1323[[#This Row],[NORTH SJ FNF]]+Table13[[#This Row],[SAC 4-RIVER
FNF]]</f>
        <v>4781</v>
      </c>
    </row>
    <row r="21" spans="1:16" x14ac:dyDescent="0.25">
      <c r="A21" s="2">
        <v>41932</v>
      </c>
      <c r="B21" s="1">
        <v>125</v>
      </c>
      <c r="C21" s="1">
        <v>18</v>
      </c>
      <c r="D21" s="1">
        <v>277</v>
      </c>
      <c r="E21" s="1">
        <v>105</v>
      </c>
      <c r="F21" s="1">
        <v>57</v>
      </c>
      <c r="G21" s="1">
        <v>-42</v>
      </c>
      <c r="H21" s="1">
        <v>2</v>
      </c>
      <c r="J21" s="11">
        <v>41932</v>
      </c>
      <c r="K2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305</v>
      </c>
      <c r="L2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265</v>
      </c>
      <c r="M21" s="10">
        <f>Table1323[[#This Row],[SJ 6-RIVER
FNF]]+Table13[[#This Row],[SAC 4-RIVER
FNF]]</f>
        <v>6733</v>
      </c>
      <c r="N2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190</v>
      </c>
      <c r="O2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208</v>
      </c>
      <c r="P21" s="10">
        <f>Table1323[[#This Row],[NORTH SJ FNF]]+Table13[[#This Row],[SAC 4-RIVER
FNF]]</f>
        <v>6676</v>
      </c>
    </row>
    <row r="22" spans="1:16" x14ac:dyDescent="0.25">
      <c r="A22" s="2">
        <v>41933</v>
      </c>
      <c r="B22" s="1">
        <v>-4</v>
      </c>
      <c r="C22" s="1">
        <v>0</v>
      </c>
      <c r="D22" s="1">
        <v>83</v>
      </c>
      <c r="E22" s="1">
        <v>75</v>
      </c>
      <c r="F22" s="1">
        <v>62</v>
      </c>
      <c r="G22" s="1">
        <v>23</v>
      </c>
      <c r="H22" s="1">
        <v>3</v>
      </c>
      <c r="J22" s="11">
        <v>41933</v>
      </c>
      <c r="K2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133</v>
      </c>
      <c r="L2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159</v>
      </c>
      <c r="M22" s="10">
        <f>Table1323[[#This Row],[SJ 6-RIVER
FNF]]+Table13[[#This Row],[SAC 4-RIVER
FNF]]</f>
        <v>5323</v>
      </c>
      <c r="N2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97</v>
      </c>
      <c r="O2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97</v>
      </c>
      <c r="P22" s="10">
        <f>Table1323[[#This Row],[NORTH SJ FNF]]+Table13[[#This Row],[SAC 4-RIVER
FNF]]</f>
        <v>5261</v>
      </c>
    </row>
    <row r="23" spans="1:16" x14ac:dyDescent="0.25">
      <c r="A23" s="2">
        <v>41934</v>
      </c>
      <c r="B23" s="1">
        <v>-129</v>
      </c>
      <c r="C23" s="1">
        <v>0</v>
      </c>
      <c r="D23" s="1">
        <v>172</v>
      </c>
      <c r="E23" s="1">
        <v>75</v>
      </c>
      <c r="F23" s="1">
        <v>121</v>
      </c>
      <c r="G23" s="1">
        <v>-170</v>
      </c>
      <c r="H23" s="1">
        <v>3</v>
      </c>
      <c r="J23" s="11">
        <v>41934</v>
      </c>
      <c r="K2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67</v>
      </c>
      <c r="L2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-100</v>
      </c>
      <c r="M23" s="10">
        <f>Table1323[[#This Row],[SJ 6-RIVER
FNF]]+Table13[[#This Row],[SAC 4-RIVER
FNF]]</f>
        <v>4268</v>
      </c>
      <c r="N2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-221</v>
      </c>
      <c r="O2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-221</v>
      </c>
      <c r="P23" s="10">
        <f>Table1323[[#This Row],[NORTH SJ FNF]]+Table13[[#This Row],[SAC 4-RIVER
FNF]]</f>
        <v>4147</v>
      </c>
    </row>
    <row r="24" spans="1:16" x14ac:dyDescent="0.25">
      <c r="A24" s="2">
        <v>41935</v>
      </c>
      <c r="B24" s="1">
        <v>5</v>
      </c>
      <c r="C24" s="1">
        <v>0</v>
      </c>
      <c r="D24" s="1">
        <v>229</v>
      </c>
      <c r="E24" s="1">
        <v>75</v>
      </c>
      <c r="F24" s="1">
        <v>49</v>
      </c>
      <c r="G24" s="1">
        <v>-34</v>
      </c>
      <c r="H24" s="1">
        <v>3</v>
      </c>
      <c r="J24" s="11">
        <v>41935</v>
      </c>
      <c r="K2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129</v>
      </c>
      <c r="L2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98</v>
      </c>
      <c r="M24" s="10">
        <f>Table1323[[#This Row],[SJ 6-RIVER
FNF]]+Table13[[#This Row],[SAC 4-RIVER
FNF]]</f>
        <v>4641</v>
      </c>
      <c r="N2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49</v>
      </c>
      <c r="O2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49</v>
      </c>
      <c r="P24" s="10">
        <f>Table1323[[#This Row],[NORTH SJ FNF]]+Table13[[#This Row],[SAC 4-RIVER
FNF]]</f>
        <v>4592</v>
      </c>
    </row>
    <row r="25" spans="1:16" x14ac:dyDescent="0.25">
      <c r="A25" s="2">
        <v>41936</v>
      </c>
      <c r="B25" s="1">
        <v>-85</v>
      </c>
      <c r="C25" s="1">
        <v>0</v>
      </c>
      <c r="D25" s="1">
        <v>234</v>
      </c>
      <c r="E25" s="1">
        <v>123</v>
      </c>
      <c r="F25" s="1">
        <v>14</v>
      </c>
      <c r="G25" s="1">
        <v>216</v>
      </c>
      <c r="H25" s="1">
        <v>4</v>
      </c>
      <c r="J25" s="11">
        <v>41936</v>
      </c>
      <c r="K2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52</v>
      </c>
      <c r="L2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272</v>
      </c>
      <c r="M25" s="10">
        <f>Table1323[[#This Row],[SJ 6-RIVER
FNF]]+Table13[[#This Row],[SAC 4-RIVER
FNF]]</f>
        <v>7445</v>
      </c>
      <c r="N2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258</v>
      </c>
      <c r="O2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258</v>
      </c>
      <c r="P25" s="10">
        <f>Table1323[[#This Row],[NORTH SJ FNF]]+Table13[[#This Row],[SAC 4-RIVER
FNF]]</f>
        <v>7431</v>
      </c>
    </row>
    <row r="26" spans="1:16" x14ac:dyDescent="0.25">
      <c r="A26" s="2">
        <v>41937</v>
      </c>
      <c r="B26" s="1">
        <v>130</v>
      </c>
      <c r="C26" s="1">
        <v>0</v>
      </c>
      <c r="D26" s="1">
        <v>324</v>
      </c>
      <c r="E26" s="1">
        <v>90</v>
      </c>
      <c r="F26" s="1">
        <v>-172</v>
      </c>
      <c r="G26" s="1">
        <v>8</v>
      </c>
      <c r="H26" s="1">
        <v>4</v>
      </c>
      <c r="J26" s="11">
        <v>41937</v>
      </c>
      <c r="K2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48</v>
      </c>
      <c r="L2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60</v>
      </c>
      <c r="M26" s="10">
        <f>Table1323[[#This Row],[SJ 6-RIVER
FNF]]+Table13[[#This Row],[SAC 4-RIVER
FNF]]</f>
        <v>11207</v>
      </c>
      <c r="N2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232</v>
      </c>
      <c r="O2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232</v>
      </c>
      <c r="P26" s="10">
        <f>Table1323[[#This Row],[NORTH SJ FNF]]+Table13[[#This Row],[SAC 4-RIVER
FNF]]</f>
        <v>11379</v>
      </c>
    </row>
    <row r="27" spans="1:16" x14ac:dyDescent="0.25">
      <c r="A27" s="2">
        <v>41938</v>
      </c>
      <c r="B27" s="1">
        <v>105</v>
      </c>
      <c r="C27" s="1">
        <v>0</v>
      </c>
      <c r="D27" s="1">
        <v>173</v>
      </c>
      <c r="E27" s="1">
        <v>76</v>
      </c>
      <c r="F27" s="1">
        <v>148</v>
      </c>
      <c r="G27" s="1">
        <v>33</v>
      </c>
      <c r="H27" s="1">
        <v>5</v>
      </c>
      <c r="J27" s="11">
        <v>41938</v>
      </c>
      <c r="K2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329</v>
      </c>
      <c r="L2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367</v>
      </c>
      <c r="M27" s="10">
        <f>Table1323[[#This Row],[SJ 6-RIVER
FNF]]+Table13[[#This Row],[SAC 4-RIVER
FNF]]</f>
        <v>7586</v>
      </c>
      <c r="N2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219</v>
      </c>
      <c r="O2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219</v>
      </c>
      <c r="P27" s="10">
        <f>Table1323[[#This Row],[NORTH SJ FNF]]+Table13[[#This Row],[SAC 4-RIVER
FNF]]</f>
        <v>7438</v>
      </c>
    </row>
    <row r="28" spans="1:16" x14ac:dyDescent="0.25">
      <c r="A28" s="2">
        <v>41939</v>
      </c>
      <c r="B28" s="1">
        <v>411</v>
      </c>
      <c r="C28" s="1">
        <v>0</v>
      </c>
      <c r="D28" s="1">
        <v>262</v>
      </c>
      <c r="E28" s="1">
        <v>70</v>
      </c>
      <c r="F28" s="1">
        <v>326</v>
      </c>
      <c r="G28" s="1">
        <v>-45</v>
      </c>
      <c r="H28" s="1">
        <v>7</v>
      </c>
      <c r="J28" s="11">
        <v>41939</v>
      </c>
      <c r="K2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807</v>
      </c>
      <c r="L2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769</v>
      </c>
      <c r="M28" s="10">
        <f>Table1323[[#This Row],[SJ 6-RIVER
FNF]]+Table13[[#This Row],[SAC 4-RIVER
FNF]]</f>
        <v>7144</v>
      </c>
      <c r="N2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443</v>
      </c>
      <c r="O2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443</v>
      </c>
      <c r="P28" s="10">
        <f>Table1323[[#This Row],[NORTH SJ FNF]]+Table13[[#This Row],[SAC 4-RIVER
FNF]]</f>
        <v>6818</v>
      </c>
    </row>
    <row r="29" spans="1:16" x14ac:dyDescent="0.25">
      <c r="A29" s="2">
        <v>41940</v>
      </c>
      <c r="B29" s="1">
        <v>94</v>
      </c>
      <c r="C29" s="1">
        <v>0</v>
      </c>
      <c r="D29" s="1">
        <v>220</v>
      </c>
      <c r="E29" s="1">
        <v>145</v>
      </c>
      <c r="F29" s="1">
        <v>53</v>
      </c>
      <c r="G29" s="1">
        <v>-37</v>
      </c>
      <c r="H29" s="1">
        <v>8</v>
      </c>
      <c r="J29" s="11">
        <v>41940</v>
      </c>
      <c r="K2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292</v>
      </c>
      <c r="L2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263</v>
      </c>
      <c r="M29" s="10">
        <f>Table1323[[#This Row],[SJ 6-RIVER
FNF]]+Table13[[#This Row],[SAC 4-RIVER
FNF]]</f>
        <v>6385</v>
      </c>
      <c r="N2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210</v>
      </c>
      <c r="O2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210</v>
      </c>
      <c r="P29" s="10">
        <f>Table1323[[#This Row],[NORTH SJ FNF]]+Table13[[#This Row],[SAC 4-RIVER
FNF]]</f>
        <v>6332</v>
      </c>
    </row>
    <row r="30" spans="1:16" x14ac:dyDescent="0.25">
      <c r="A30" s="2">
        <v>41941</v>
      </c>
      <c r="B30" s="1">
        <v>129</v>
      </c>
      <c r="C30" s="1">
        <v>0</v>
      </c>
      <c r="D30" s="1">
        <v>306</v>
      </c>
      <c r="E30" s="1">
        <v>131</v>
      </c>
      <c r="F30" s="1">
        <v>102</v>
      </c>
      <c r="G30" s="1">
        <v>-9</v>
      </c>
      <c r="H30" s="1">
        <v>10</v>
      </c>
      <c r="J30" s="11">
        <v>41941</v>
      </c>
      <c r="K3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362</v>
      </c>
      <c r="L3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363</v>
      </c>
      <c r="M30" s="10">
        <f>Table1323[[#This Row],[SJ 6-RIVER
FNF]]+Table13[[#This Row],[SAC 4-RIVER
FNF]]</f>
        <v>6814</v>
      </c>
      <c r="N3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261</v>
      </c>
      <c r="O3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261</v>
      </c>
      <c r="P30" s="10">
        <f>Table1323[[#This Row],[NORTH SJ FNF]]+Table13[[#This Row],[SAC 4-RIVER
FNF]]</f>
        <v>6712</v>
      </c>
    </row>
    <row r="31" spans="1:16" x14ac:dyDescent="0.25">
      <c r="A31" s="2">
        <v>41942</v>
      </c>
      <c r="B31" s="1">
        <v>-75</v>
      </c>
      <c r="C31" s="1">
        <v>0</v>
      </c>
      <c r="D31" s="1">
        <v>315</v>
      </c>
      <c r="E31" s="1">
        <v>231</v>
      </c>
      <c r="F31" s="1">
        <v>-268</v>
      </c>
      <c r="G31" s="1">
        <v>80</v>
      </c>
      <c r="H31" s="1">
        <v>9</v>
      </c>
      <c r="J31" s="11">
        <v>41942</v>
      </c>
      <c r="K3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-112</v>
      </c>
      <c r="L3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-23</v>
      </c>
      <c r="M31" s="10">
        <f>Table1323[[#This Row],[SJ 6-RIVER
FNF]]+Table13[[#This Row],[SAC 4-RIVER
FNF]]</f>
        <v>6467</v>
      </c>
      <c r="N3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245</v>
      </c>
      <c r="O3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245</v>
      </c>
      <c r="P31" s="10">
        <f>Table1323[[#This Row],[NORTH SJ FNF]]+Table13[[#This Row],[SAC 4-RIVER
FNF]]</f>
        <v>6735</v>
      </c>
    </row>
    <row r="32" spans="1:16" x14ac:dyDescent="0.25">
      <c r="A32" s="2">
        <v>41943</v>
      </c>
      <c r="B32" s="1">
        <v>4</v>
      </c>
      <c r="C32" s="1">
        <v>0</v>
      </c>
      <c r="D32" s="1">
        <v>483</v>
      </c>
      <c r="E32" s="1">
        <v>398</v>
      </c>
      <c r="F32" s="1">
        <v>69</v>
      </c>
      <c r="G32" s="1">
        <v>32</v>
      </c>
      <c r="H32" s="1">
        <v>8</v>
      </c>
      <c r="J32" s="11">
        <v>41943</v>
      </c>
      <c r="K3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471</v>
      </c>
      <c r="L3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511</v>
      </c>
      <c r="M32" s="10">
        <f>Table1323[[#This Row],[SJ 6-RIVER
FNF]]+Table13[[#This Row],[SAC 4-RIVER
FNF]]</f>
        <v>7410</v>
      </c>
      <c r="N3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442</v>
      </c>
      <c r="O3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442</v>
      </c>
      <c r="P32" s="10">
        <f>Table1323[[#This Row],[NORTH SJ FNF]]+Table13[[#This Row],[SAC 4-RIVER
FNF]]</f>
        <v>7341</v>
      </c>
    </row>
    <row r="33" spans="1:16" x14ac:dyDescent="0.25">
      <c r="A33" s="2">
        <v>41944</v>
      </c>
      <c r="B33" s="1">
        <v>1287</v>
      </c>
      <c r="C33" s="1">
        <v>0</v>
      </c>
      <c r="D33" s="1">
        <v>450</v>
      </c>
      <c r="E33" s="1">
        <v>356</v>
      </c>
      <c r="F33" s="1">
        <v>376</v>
      </c>
      <c r="G33" s="1">
        <v>73</v>
      </c>
      <c r="H33" s="1">
        <v>12</v>
      </c>
      <c r="J33" s="11">
        <v>41944</v>
      </c>
      <c r="K3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2019</v>
      </c>
      <c r="L3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2104</v>
      </c>
      <c r="M33" s="10">
        <f>Table1323[[#This Row],[SJ 6-RIVER
FNF]]+Table13[[#This Row],[SAC 4-RIVER
FNF]]</f>
        <v>8641</v>
      </c>
      <c r="N3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1728</v>
      </c>
      <c r="O3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1728</v>
      </c>
      <c r="P33" s="10">
        <f>Table1323[[#This Row],[NORTH SJ FNF]]+Table13[[#This Row],[SAC 4-RIVER
FNF]]</f>
        <v>8265</v>
      </c>
    </row>
    <row r="34" spans="1:16" x14ac:dyDescent="0.25">
      <c r="A34" s="2">
        <v>41945</v>
      </c>
      <c r="B34" s="1">
        <v>41</v>
      </c>
      <c r="C34" s="1">
        <v>0</v>
      </c>
      <c r="D34" s="1">
        <v>205</v>
      </c>
      <c r="E34" s="1">
        <v>121</v>
      </c>
      <c r="F34" s="1">
        <v>53</v>
      </c>
      <c r="G34" s="1">
        <v>-3</v>
      </c>
      <c r="H34" s="1">
        <v>14</v>
      </c>
      <c r="J34" s="11">
        <v>41945</v>
      </c>
      <c r="K3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215</v>
      </c>
      <c r="L3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226</v>
      </c>
      <c r="M34" s="10">
        <f>Table1323[[#This Row],[SJ 6-RIVER
FNF]]+Table13[[#This Row],[SAC 4-RIVER
FNF]]</f>
        <v>6576</v>
      </c>
      <c r="N3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173</v>
      </c>
      <c r="O3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173</v>
      </c>
      <c r="P34" s="10">
        <f>Table1323[[#This Row],[NORTH SJ FNF]]+Table13[[#This Row],[SAC 4-RIVER
FNF]]</f>
        <v>6523</v>
      </c>
    </row>
    <row r="35" spans="1:16" x14ac:dyDescent="0.25">
      <c r="A35" s="2">
        <v>41946</v>
      </c>
      <c r="B35" s="1">
        <v>31</v>
      </c>
      <c r="C35" s="1">
        <v>17</v>
      </c>
      <c r="D35" s="1">
        <v>174</v>
      </c>
      <c r="E35" s="1">
        <v>127</v>
      </c>
      <c r="F35" s="1">
        <v>398</v>
      </c>
      <c r="G35" s="1">
        <v>-12</v>
      </c>
      <c r="H35" s="1">
        <v>21</v>
      </c>
      <c r="J35" s="11">
        <v>41946</v>
      </c>
      <c r="K3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573</v>
      </c>
      <c r="L3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582</v>
      </c>
      <c r="M35" s="10">
        <f>Table1323[[#This Row],[SJ 6-RIVER
FNF]]+Table13[[#This Row],[SAC 4-RIVER
FNF]]</f>
        <v>6543</v>
      </c>
      <c r="N3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167</v>
      </c>
      <c r="O3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184</v>
      </c>
      <c r="P35" s="10">
        <f>Table1323[[#This Row],[NORTH SJ FNF]]+Table13[[#This Row],[SAC 4-RIVER
FNF]]</f>
        <v>6145</v>
      </c>
    </row>
    <row r="36" spans="1:16" x14ac:dyDescent="0.25">
      <c r="A36" s="2">
        <v>41947</v>
      </c>
      <c r="B36" s="1">
        <v>-39</v>
      </c>
      <c r="C36" s="1">
        <v>32</v>
      </c>
      <c r="D36" s="1">
        <v>248</v>
      </c>
      <c r="E36" s="1">
        <v>203</v>
      </c>
      <c r="F36" s="1">
        <v>200</v>
      </c>
      <c r="G36" s="1">
        <v>-29</v>
      </c>
      <c r="H36" s="1">
        <v>18</v>
      </c>
      <c r="J36" s="11">
        <v>41947</v>
      </c>
      <c r="K3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396</v>
      </c>
      <c r="L3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385</v>
      </c>
      <c r="M36" s="10">
        <f>Table1323[[#This Row],[SJ 6-RIVER
FNF]]+Table13[[#This Row],[SAC 4-RIVER
FNF]]</f>
        <v>6833</v>
      </c>
      <c r="N3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153</v>
      </c>
      <c r="O3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185</v>
      </c>
      <c r="P36" s="10">
        <f>Table1323[[#This Row],[NORTH SJ FNF]]+Table13[[#This Row],[SAC 4-RIVER
FNF]]</f>
        <v>6633</v>
      </c>
    </row>
    <row r="37" spans="1:16" x14ac:dyDescent="0.25">
      <c r="A37" s="2">
        <v>41948</v>
      </c>
      <c r="B37" s="1">
        <v>227</v>
      </c>
      <c r="C37" s="1">
        <v>25</v>
      </c>
      <c r="D37" s="1">
        <v>181</v>
      </c>
      <c r="E37" s="1">
        <v>178</v>
      </c>
      <c r="F37" s="1">
        <v>169</v>
      </c>
      <c r="G37" s="1">
        <v>-134</v>
      </c>
      <c r="H37" s="1">
        <v>14</v>
      </c>
      <c r="J37" s="11">
        <v>41948</v>
      </c>
      <c r="K3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599</v>
      </c>
      <c r="L3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479</v>
      </c>
      <c r="M37" s="10">
        <f>Table1323[[#This Row],[SJ 6-RIVER
FNF]]+Table13[[#This Row],[SAC 4-RIVER
FNF]]</f>
        <v>7091</v>
      </c>
      <c r="N3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285</v>
      </c>
      <c r="O3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310</v>
      </c>
      <c r="P37" s="10">
        <f>Table1323[[#This Row],[NORTH SJ FNF]]+Table13[[#This Row],[SAC 4-RIVER
FNF]]</f>
        <v>6922</v>
      </c>
    </row>
    <row r="38" spans="1:16" x14ac:dyDescent="0.25">
      <c r="A38" s="2">
        <v>41949</v>
      </c>
      <c r="B38" s="1">
        <v>111</v>
      </c>
      <c r="C38" s="1">
        <v>12</v>
      </c>
      <c r="D38" s="1">
        <v>233</v>
      </c>
      <c r="E38" s="1">
        <v>178</v>
      </c>
      <c r="F38" s="1">
        <v>162</v>
      </c>
      <c r="G38" s="1">
        <v>31</v>
      </c>
      <c r="H38" s="1">
        <v>12</v>
      </c>
      <c r="J38" s="11">
        <v>41949</v>
      </c>
      <c r="K3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463</v>
      </c>
      <c r="L3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506</v>
      </c>
      <c r="M38" s="10">
        <f>Table1323[[#This Row],[SJ 6-RIVER
FNF]]+Table13[[#This Row],[SAC 4-RIVER
FNF]]</f>
        <v>6732</v>
      </c>
      <c r="N3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332</v>
      </c>
      <c r="O3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344</v>
      </c>
      <c r="P38" s="10">
        <f>Table1323[[#This Row],[NORTH SJ FNF]]+Table13[[#This Row],[SAC 4-RIVER
FNF]]</f>
        <v>6570</v>
      </c>
    </row>
    <row r="39" spans="1:16" x14ac:dyDescent="0.25">
      <c r="A39" s="2">
        <v>41950</v>
      </c>
      <c r="B39" s="1">
        <v>78</v>
      </c>
      <c r="C39" s="1">
        <v>0</v>
      </c>
      <c r="D39" s="1">
        <v>163</v>
      </c>
      <c r="E39" s="1">
        <v>78</v>
      </c>
      <c r="F39" s="1">
        <v>203</v>
      </c>
      <c r="G39" s="1">
        <v>41</v>
      </c>
      <c r="H39" s="1">
        <v>10</v>
      </c>
      <c r="J39" s="11">
        <v>41950</v>
      </c>
      <c r="K3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359</v>
      </c>
      <c r="L3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410</v>
      </c>
      <c r="M39" s="10">
        <f>Table1323[[#This Row],[SJ 6-RIVER
FNF]]+Table13[[#This Row],[SAC 4-RIVER
FNF]]</f>
        <v>5217</v>
      </c>
      <c r="N3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207</v>
      </c>
      <c r="O3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207</v>
      </c>
      <c r="P39" s="10">
        <f>Table1323[[#This Row],[NORTH SJ FNF]]+Table13[[#This Row],[SAC 4-RIVER
FNF]]</f>
        <v>5014</v>
      </c>
    </row>
    <row r="40" spans="1:16" x14ac:dyDescent="0.25">
      <c r="A40" s="2">
        <v>41951</v>
      </c>
      <c r="B40" s="1">
        <v>42</v>
      </c>
      <c r="C40" s="1">
        <v>0</v>
      </c>
      <c r="D40" s="1">
        <v>230</v>
      </c>
      <c r="E40" s="1">
        <v>78</v>
      </c>
      <c r="F40" s="1">
        <v>150</v>
      </c>
      <c r="G40" s="1">
        <v>11</v>
      </c>
      <c r="H40" s="1">
        <v>10</v>
      </c>
      <c r="J40" s="11">
        <v>41951</v>
      </c>
      <c r="K4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270</v>
      </c>
      <c r="L4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291</v>
      </c>
      <c r="M40" s="10">
        <f>Table1323[[#This Row],[SJ 6-RIVER
FNF]]+Table13[[#This Row],[SAC 4-RIVER
FNF]]</f>
        <v>4937</v>
      </c>
      <c r="N4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141</v>
      </c>
      <c r="O4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141</v>
      </c>
      <c r="P40" s="10">
        <f>Table1323[[#This Row],[NORTH SJ FNF]]+Table13[[#This Row],[SAC 4-RIVER
FNF]]</f>
        <v>4787</v>
      </c>
    </row>
    <row r="41" spans="1:16" x14ac:dyDescent="0.25">
      <c r="A41" s="2">
        <v>41952</v>
      </c>
      <c r="B41" s="1">
        <v>527</v>
      </c>
      <c r="C41" s="1">
        <v>0</v>
      </c>
      <c r="D41" s="1">
        <v>174</v>
      </c>
      <c r="E41" s="1">
        <v>52</v>
      </c>
      <c r="F41" s="1">
        <v>122</v>
      </c>
      <c r="G41" s="1">
        <v>13</v>
      </c>
      <c r="H41" s="1">
        <v>9</v>
      </c>
      <c r="J41" s="11">
        <v>41952</v>
      </c>
      <c r="K4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701</v>
      </c>
      <c r="L4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723</v>
      </c>
      <c r="M41" s="10">
        <f>Table1323[[#This Row],[SJ 6-RIVER
FNF]]+Table13[[#This Row],[SAC 4-RIVER
FNF]]</f>
        <v>5176</v>
      </c>
      <c r="N4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601</v>
      </c>
      <c r="O4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601</v>
      </c>
      <c r="P41" s="10">
        <f>Table1323[[#This Row],[NORTH SJ FNF]]+Table13[[#This Row],[SAC 4-RIVER
FNF]]</f>
        <v>5054</v>
      </c>
    </row>
    <row r="42" spans="1:16" x14ac:dyDescent="0.25">
      <c r="A42" s="2">
        <v>41953</v>
      </c>
      <c r="B42" s="1">
        <v>-241</v>
      </c>
      <c r="C42" s="1">
        <v>32</v>
      </c>
      <c r="D42" s="1">
        <v>199</v>
      </c>
      <c r="E42" s="1">
        <v>77</v>
      </c>
      <c r="F42" s="1">
        <v>131</v>
      </c>
      <c r="G42" s="1">
        <v>-111</v>
      </c>
      <c r="H42" s="1">
        <v>9</v>
      </c>
      <c r="J42" s="11">
        <v>41953</v>
      </c>
      <c r="K4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-1</v>
      </c>
      <c r="L4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-103</v>
      </c>
      <c r="M42" s="10">
        <f>Table1323[[#This Row],[SJ 6-RIVER
FNF]]+Table13[[#This Row],[SAC 4-RIVER
FNF]]</f>
        <v>4552</v>
      </c>
      <c r="N4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-266</v>
      </c>
      <c r="O4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-234</v>
      </c>
      <c r="P42" s="10">
        <f>Table1323[[#This Row],[NORTH SJ FNF]]+Table13[[#This Row],[SAC 4-RIVER
FNF]]</f>
        <v>4421</v>
      </c>
    </row>
    <row r="43" spans="1:16" x14ac:dyDescent="0.25">
      <c r="A43" s="2">
        <v>41954</v>
      </c>
      <c r="B43" s="1">
        <v>194</v>
      </c>
      <c r="C43" s="1">
        <v>28</v>
      </c>
      <c r="D43" s="1">
        <v>236</v>
      </c>
      <c r="E43" s="1">
        <v>112</v>
      </c>
      <c r="F43" s="1">
        <v>126</v>
      </c>
      <c r="G43" s="1">
        <v>78</v>
      </c>
      <c r="H43" s="1">
        <v>8</v>
      </c>
      <c r="J43" s="11">
        <v>41954</v>
      </c>
      <c r="K4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460</v>
      </c>
      <c r="L4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546</v>
      </c>
      <c r="M43" s="10">
        <f>Table1323[[#This Row],[SJ 6-RIVER
FNF]]+Table13[[#This Row],[SAC 4-RIVER
FNF]]</f>
        <v>5784</v>
      </c>
      <c r="N4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392</v>
      </c>
      <c r="O4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420</v>
      </c>
      <c r="P43" s="10">
        <f>Table1323[[#This Row],[NORTH SJ FNF]]+Table13[[#This Row],[SAC 4-RIVER
FNF]]</f>
        <v>5658</v>
      </c>
    </row>
    <row r="44" spans="1:16" x14ac:dyDescent="0.25">
      <c r="A44" s="2">
        <v>41955</v>
      </c>
      <c r="B44" s="1">
        <v>-137</v>
      </c>
      <c r="C44" s="1">
        <v>59</v>
      </c>
      <c r="D44" s="1">
        <v>271</v>
      </c>
      <c r="E44" s="1">
        <v>134</v>
      </c>
      <c r="F44" s="1">
        <v>94</v>
      </c>
      <c r="G44" s="1">
        <v>-56</v>
      </c>
      <c r="H44" s="1">
        <v>8</v>
      </c>
      <c r="J44" s="11">
        <v>41955</v>
      </c>
      <c r="K4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150</v>
      </c>
      <c r="L4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102</v>
      </c>
      <c r="M44" s="10">
        <f>Table1323[[#This Row],[SJ 6-RIVER
FNF]]+Table13[[#This Row],[SAC 4-RIVER
FNF]]</f>
        <v>4347</v>
      </c>
      <c r="N4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-51</v>
      </c>
      <c r="O4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8</v>
      </c>
      <c r="P44" s="10">
        <f>Table1323[[#This Row],[NORTH SJ FNF]]+Table13[[#This Row],[SAC 4-RIVER
FNF]]</f>
        <v>4253</v>
      </c>
    </row>
    <row r="45" spans="1:16" x14ac:dyDescent="0.25">
      <c r="A45" s="2">
        <v>41956</v>
      </c>
      <c r="B45" s="1">
        <v>208</v>
      </c>
      <c r="C45" s="1">
        <v>53</v>
      </c>
      <c r="D45" s="1">
        <v>383</v>
      </c>
      <c r="E45" s="1">
        <v>400</v>
      </c>
      <c r="F45" s="1">
        <v>227</v>
      </c>
      <c r="G45" s="1">
        <v>174</v>
      </c>
      <c r="H45" s="1">
        <v>8</v>
      </c>
      <c r="J45" s="11">
        <v>41956</v>
      </c>
      <c r="K4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888</v>
      </c>
      <c r="L4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1070</v>
      </c>
      <c r="M45" s="10">
        <f>Table1323[[#This Row],[SJ 6-RIVER
FNF]]+Table13[[#This Row],[SAC 4-RIVER
FNF]]</f>
        <v>8145</v>
      </c>
      <c r="N4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790</v>
      </c>
      <c r="O4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843</v>
      </c>
      <c r="P45" s="10">
        <f>Table1323[[#This Row],[NORTH SJ FNF]]+Table13[[#This Row],[SAC 4-RIVER
FNF]]</f>
        <v>7918</v>
      </c>
    </row>
    <row r="46" spans="1:16" x14ac:dyDescent="0.25">
      <c r="A46" s="2">
        <v>41957</v>
      </c>
      <c r="B46" s="1">
        <v>-197</v>
      </c>
      <c r="C46" s="1">
        <v>0</v>
      </c>
      <c r="D46" s="1">
        <v>170</v>
      </c>
      <c r="E46" s="1">
        <v>109</v>
      </c>
      <c r="F46" s="1">
        <v>205</v>
      </c>
      <c r="G46" s="1">
        <v>133</v>
      </c>
      <c r="H46" s="1">
        <v>9</v>
      </c>
      <c r="J46" s="11">
        <v>41957</v>
      </c>
      <c r="K4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117</v>
      </c>
      <c r="L4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259</v>
      </c>
      <c r="M46" s="10">
        <f>Table1323[[#This Row],[SJ 6-RIVER
FNF]]+Table13[[#This Row],[SAC 4-RIVER
FNF]]</f>
        <v>5083</v>
      </c>
      <c r="N4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54</v>
      </c>
      <c r="O4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54</v>
      </c>
      <c r="P46" s="10">
        <f>Table1323[[#This Row],[NORTH SJ FNF]]+Table13[[#This Row],[SAC 4-RIVER
FNF]]</f>
        <v>4878</v>
      </c>
    </row>
    <row r="47" spans="1:16" x14ac:dyDescent="0.25">
      <c r="A47" s="2">
        <v>41958</v>
      </c>
      <c r="B47" s="1">
        <v>170</v>
      </c>
      <c r="C47" s="1">
        <v>0</v>
      </c>
      <c r="D47" s="1">
        <v>228</v>
      </c>
      <c r="E47" s="1">
        <v>103</v>
      </c>
      <c r="F47" s="1">
        <v>115</v>
      </c>
      <c r="G47" s="1">
        <v>38</v>
      </c>
      <c r="H47" s="1">
        <v>10</v>
      </c>
      <c r="J47" s="11">
        <v>41958</v>
      </c>
      <c r="K4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388</v>
      </c>
      <c r="L4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436</v>
      </c>
      <c r="M47" s="10">
        <f>Table1323[[#This Row],[SJ 6-RIVER
FNF]]+Table13[[#This Row],[SAC 4-RIVER
FNF]]</f>
        <v>5748</v>
      </c>
      <c r="N4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321</v>
      </c>
      <c r="O4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321</v>
      </c>
      <c r="P47" s="10">
        <f>Table1323[[#This Row],[NORTH SJ FNF]]+Table13[[#This Row],[SAC 4-RIVER
FNF]]</f>
        <v>5633</v>
      </c>
    </row>
    <row r="48" spans="1:16" x14ac:dyDescent="0.25">
      <c r="A48" s="2">
        <v>41959</v>
      </c>
      <c r="B48" s="1">
        <v>145</v>
      </c>
      <c r="C48" s="1">
        <v>38</v>
      </c>
      <c r="D48" s="1">
        <v>197</v>
      </c>
      <c r="E48" s="1">
        <v>72</v>
      </c>
      <c r="F48" s="1">
        <v>114</v>
      </c>
      <c r="G48" s="1">
        <v>182</v>
      </c>
      <c r="H48" s="1">
        <v>10</v>
      </c>
      <c r="J48" s="11">
        <v>41959</v>
      </c>
      <c r="K4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369</v>
      </c>
      <c r="L4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561</v>
      </c>
      <c r="M48" s="10">
        <f>Table1323[[#This Row],[SJ 6-RIVER
FNF]]+Table13[[#This Row],[SAC 4-RIVER
FNF]]</f>
        <v>4747</v>
      </c>
      <c r="N4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409</v>
      </c>
      <c r="O4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447</v>
      </c>
      <c r="P48" s="10">
        <f>Table1323[[#This Row],[NORTH SJ FNF]]+Table13[[#This Row],[SAC 4-RIVER
FNF]]</f>
        <v>4633</v>
      </c>
    </row>
    <row r="49" spans="1:16" x14ac:dyDescent="0.25">
      <c r="A49" s="2">
        <v>41960</v>
      </c>
      <c r="B49" s="1">
        <v>-226</v>
      </c>
      <c r="C49" s="1">
        <v>19</v>
      </c>
      <c r="D49" s="1">
        <v>-123</v>
      </c>
      <c r="E49" s="1">
        <v>-165</v>
      </c>
      <c r="F49" s="1">
        <v>114</v>
      </c>
      <c r="G49" s="1">
        <v>65</v>
      </c>
      <c r="H49" s="1">
        <v>12</v>
      </c>
      <c r="J49" s="11">
        <v>41960</v>
      </c>
      <c r="K4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-258</v>
      </c>
      <c r="L4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-181</v>
      </c>
      <c r="M49" s="10">
        <f>Table1323[[#This Row],[SJ 6-RIVER
FNF]]+Table13[[#This Row],[SAC 4-RIVER
FNF]]</f>
        <v>3811</v>
      </c>
      <c r="N4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-314</v>
      </c>
      <c r="O4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-295</v>
      </c>
      <c r="P49" s="10">
        <f>Table1323[[#This Row],[NORTH SJ FNF]]+Table13[[#This Row],[SAC 4-RIVER
FNF]]</f>
        <v>3697</v>
      </c>
    </row>
    <row r="50" spans="1:16" x14ac:dyDescent="0.25">
      <c r="A50" s="2">
        <v>41961</v>
      </c>
      <c r="B50" s="1">
        <v>65</v>
      </c>
      <c r="C50" s="1">
        <v>8</v>
      </c>
      <c r="D50" s="1">
        <v>198</v>
      </c>
      <c r="E50" s="1">
        <v>1</v>
      </c>
      <c r="F50" s="1">
        <v>100</v>
      </c>
      <c r="G50" s="1">
        <v>-41</v>
      </c>
      <c r="H50" s="1">
        <v>11</v>
      </c>
      <c r="J50" s="11">
        <v>41961</v>
      </c>
      <c r="K5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174</v>
      </c>
      <c r="L5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144</v>
      </c>
      <c r="M50" s="10" t="e">
        <f>Table1323[[#This Row],[SJ 6-RIVER
FNF]]+Table13[[#This Row],[SAC 4-RIVER
FNF]]</f>
        <v>#N/A</v>
      </c>
      <c r="N5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36</v>
      </c>
      <c r="O5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44</v>
      </c>
      <c r="P50" s="10" t="e">
        <f>Table1323[[#This Row],[NORTH SJ FNF]]+Table13[[#This Row],[SAC 4-RIVER
FNF]]</f>
        <v>#N/A</v>
      </c>
    </row>
    <row r="51" spans="1:16" x14ac:dyDescent="0.25">
      <c r="A51" s="2">
        <v>41962</v>
      </c>
      <c r="B51" s="1">
        <v>125</v>
      </c>
      <c r="C51" s="1">
        <v>12</v>
      </c>
      <c r="D51" s="1">
        <v>216</v>
      </c>
      <c r="E51" s="1">
        <v>159</v>
      </c>
      <c r="F51" s="1">
        <v>145</v>
      </c>
      <c r="G51" s="1">
        <v>-115</v>
      </c>
      <c r="H51" s="1">
        <v>10</v>
      </c>
      <c r="J51" s="11">
        <v>41962</v>
      </c>
      <c r="K5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441</v>
      </c>
      <c r="L5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336</v>
      </c>
      <c r="M51" s="10">
        <f>Table1323[[#This Row],[SJ 6-RIVER
FNF]]+Table13[[#This Row],[SAC 4-RIVER
FNF]]</f>
        <v>6710</v>
      </c>
      <c r="N5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179</v>
      </c>
      <c r="O5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191</v>
      </c>
      <c r="P51" s="10">
        <f>Table1323[[#This Row],[NORTH SJ FNF]]+Table13[[#This Row],[SAC 4-RIVER
FNF]]</f>
        <v>6565</v>
      </c>
    </row>
    <row r="52" spans="1:16" x14ac:dyDescent="0.25">
      <c r="A52" s="2">
        <v>41963</v>
      </c>
      <c r="B52" s="1">
        <v>162</v>
      </c>
      <c r="C52" s="1">
        <v>52</v>
      </c>
      <c r="D52" s="1">
        <v>363</v>
      </c>
      <c r="E52" s="1">
        <v>155</v>
      </c>
      <c r="F52" s="1">
        <v>128</v>
      </c>
      <c r="G52" s="1">
        <v>-11</v>
      </c>
      <c r="H52" s="1">
        <v>11</v>
      </c>
      <c r="J52" s="11">
        <v>41963</v>
      </c>
      <c r="K5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497</v>
      </c>
      <c r="L5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497</v>
      </c>
      <c r="M52" s="10">
        <f>Table1323[[#This Row],[SJ 6-RIVER
FNF]]+Table13[[#This Row],[SAC 4-RIVER
FNF]]</f>
        <v>9258</v>
      </c>
      <c r="N5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317</v>
      </c>
      <c r="O5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369</v>
      </c>
      <c r="P52" s="10">
        <f>Table1323[[#This Row],[NORTH SJ FNF]]+Table13[[#This Row],[SAC 4-RIVER
FNF]]</f>
        <v>9130</v>
      </c>
    </row>
    <row r="53" spans="1:16" x14ac:dyDescent="0.25">
      <c r="A53" s="2">
        <v>41964</v>
      </c>
      <c r="B53" s="1">
        <v>247</v>
      </c>
      <c r="C53" s="1">
        <v>33</v>
      </c>
      <c r="D53" s="1">
        <v>136</v>
      </c>
      <c r="E53" s="1">
        <v>92</v>
      </c>
      <c r="F53" s="1">
        <v>126</v>
      </c>
      <c r="G53" s="1">
        <v>18</v>
      </c>
      <c r="H53" s="1">
        <v>11</v>
      </c>
      <c r="J53" s="11">
        <v>41964</v>
      </c>
      <c r="K5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498</v>
      </c>
      <c r="L5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527</v>
      </c>
      <c r="M53" s="10">
        <f>Table1323[[#This Row],[SJ 6-RIVER
FNF]]+Table13[[#This Row],[SAC 4-RIVER
FNF]]</f>
        <v>5707</v>
      </c>
      <c r="N5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368</v>
      </c>
      <c r="O5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401</v>
      </c>
      <c r="P53" s="10">
        <f>Table1323[[#This Row],[NORTH SJ FNF]]+Table13[[#This Row],[SAC 4-RIVER
FNF]]</f>
        <v>5581</v>
      </c>
    </row>
    <row r="54" spans="1:16" x14ac:dyDescent="0.25">
      <c r="A54" s="2">
        <v>41965</v>
      </c>
      <c r="B54" s="1">
        <v>163</v>
      </c>
      <c r="C54" s="1">
        <v>54</v>
      </c>
      <c r="D54" s="1">
        <v>477</v>
      </c>
      <c r="E54" s="1">
        <v>398</v>
      </c>
      <c r="F54" s="1">
        <v>154</v>
      </c>
      <c r="G54" s="1">
        <v>349</v>
      </c>
      <c r="H54" s="1">
        <v>14</v>
      </c>
      <c r="J54" s="11">
        <v>41965</v>
      </c>
      <c r="K5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769</v>
      </c>
      <c r="L5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1132</v>
      </c>
      <c r="M54" s="10">
        <f>Table1323[[#This Row],[SJ 6-RIVER
FNF]]+Table13[[#This Row],[SAC 4-RIVER
FNF]]</f>
        <v>16654</v>
      </c>
      <c r="N5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924</v>
      </c>
      <c r="O5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978</v>
      </c>
      <c r="P54" s="10">
        <f>Table1323[[#This Row],[NORTH SJ FNF]]+Table13[[#This Row],[SAC 4-RIVER
FNF]]</f>
        <v>16500</v>
      </c>
    </row>
    <row r="55" spans="1:16" x14ac:dyDescent="0.25">
      <c r="A55" s="2">
        <v>41966</v>
      </c>
      <c r="B55" s="1">
        <v>998</v>
      </c>
      <c r="C55" s="1">
        <v>39</v>
      </c>
      <c r="D55" s="1">
        <v>329</v>
      </c>
      <c r="E55" s="1">
        <v>245</v>
      </c>
      <c r="F55" s="1">
        <v>128</v>
      </c>
      <c r="G55" s="1">
        <v>356</v>
      </c>
      <c r="H55" s="1">
        <v>24</v>
      </c>
      <c r="J55" s="11">
        <v>41966</v>
      </c>
      <c r="K5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1410</v>
      </c>
      <c r="L5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1790</v>
      </c>
      <c r="M55" s="10">
        <f>Table1323[[#This Row],[SJ 6-RIVER
FNF]]+Table13[[#This Row],[SAC 4-RIVER
FNF]]</f>
        <v>12539</v>
      </c>
      <c r="N5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1623</v>
      </c>
      <c r="O5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1662</v>
      </c>
      <c r="P55" s="10">
        <f>Table1323[[#This Row],[NORTH SJ FNF]]+Table13[[#This Row],[SAC 4-RIVER
FNF]]</f>
        <v>12411</v>
      </c>
    </row>
    <row r="56" spans="1:16" x14ac:dyDescent="0.25">
      <c r="A56" s="2">
        <v>41967</v>
      </c>
      <c r="B56" s="1">
        <v>178</v>
      </c>
      <c r="C56" s="1">
        <v>44</v>
      </c>
      <c r="D56" s="1">
        <v>242</v>
      </c>
      <c r="E56" s="1">
        <v>153</v>
      </c>
      <c r="F56" s="1">
        <v>125</v>
      </c>
      <c r="G56" s="1">
        <v>114</v>
      </c>
      <c r="H56" s="1">
        <v>49</v>
      </c>
      <c r="J56" s="11">
        <v>41967</v>
      </c>
      <c r="K5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500</v>
      </c>
      <c r="L5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663</v>
      </c>
      <c r="M56" s="10">
        <f>Table1323[[#This Row],[SJ 6-RIVER
FNF]]+Table13[[#This Row],[SAC 4-RIVER
FNF]]</f>
        <v>7921</v>
      </c>
      <c r="N5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494</v>
      </c>
      <c r="O5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538</v>
      </c>
      <c r="P56" s="10">
        <f>Table1323[[#This Row],[NORTH SJ FNF]]+Table13[[#This Row],[SAC 4-RIVER
FNF]]</f>
        <v>7796</v>
      </c>
    </row>
    <row r="57" spans="1:16" x14ac:dyDescent="0.25">
      <c r="A57" s="2">
        <v>41968</v>
      </c>
      <c r="B57" s="1">
        <v>-57</v>
      </c>
      <c r="C57" s="1">
        <v>69</v>
      </c>
      <c r="D57" s="1">
        <v>240</v>
      </c>
      <c r="E57" s="1">
        <v>88</v>
      </c>
      <c r="F57" s="1">
        <v>151</v>
      </c>
      <c r="G57" s="1">
        <v>26</v>
      </c>
      <c r="H57" s="1">
        <v>37</v>
      </c>
      <c r="J57" s="11">
        <v>41968</v>
      </c>
      <c r="K5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251</v>
      </c>
      <c r="L5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314</v>
      </c>
      <c r="M57" s="10">
        <f>Table1323[[#This Row],[SJ 6-RIVER
FNF]]+Table13[[#This Row],[SAC 4-RIVER
FNF]]</f>
        <v>7142</v>
      </c>
      <c r="N5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94</v>
      </c>
      <c r="O5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163</v>
      </c>
      <c r="P57" s="10">
        <f>Table1323[[#This Row],[NORTH SJ FNF]]+Table13[[#This Row],[SAC 4-RIVER
FNF]]</f>
        <v>6991</v>
      </c>
    </row>
    <row r="58" spans="1:16" x14ac:dyDescent="0.25">
      <c r="A58" s="2">
        <v>41969</v>
      </c>
      <c r="B58" s="1">
        <v>-78</v>
      </c>
      <c r="C58" s="1">
        <v>53</v>
      </c>
      <c r="D58" s="1">
        <v>189</v>
      </c>
      <c r="E58" s="1">
        <v>91</v>
      </c>
      <c r="F58" s="1">
        <v>85</v>
      </c>
      <c r="G58" s="1">
        <v>29</v>
      </c>
      <c r="H58" s="1">
        <v>25</v>
      </c>
      <c r="J58" s="11">
        <v>41969</v>
      </c>
      <c r="K5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151</v>
      </c>
      <c r="L5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205</v>
      </c>
      <c r="M58" s="10">
        <f>Table1323[[#This Row],[SJ 6-RIVER
FNF]]+Table13[[#This Row],[SAC 4-RIVER
FNF]]</f>
        <v>5478</v>
      </c>
      <c r="N5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67</v>
      </c>
      <c r="O5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120</v>
      </c>
      <c r="P58" s="10">
        <f>Table1323[[#This Row],[NORTH SJ FNF]]+Table13[[#This Row],[SAC 4-RIVER
FNF]]</f>
        <v>5393</v>
      </c>
    </row>
    <row r="59" spans="1:16" x14ac:dyDescent="0.25">
      <c r="A59" s="2">
        <v>41970</v>
      </c>
      <c r="B59" s="1">
        <v>-41</v>
      </c>
      <c r="C59" s="1">
        <v>44</v>
      </c>
      <c r="D59" s="1">
        <v>207</v>
      </c>
      <c r="E59" s="1">
        <v>160</v>
      </c>
      <c r="F59" s="1">
        <v>54</v>
      </c>
      <c r="G59" s="1">
        <v>125</v>
      </c>
      <c r="H59" s="1">
        <v>20</v>
      </c>
      <c r="J59" s="11">
        <v>41970</v>
      </c>
      <c r="K5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217</v>
      </c>
      <c r="L5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362</v>
      </c>
      <c r="M59" s="10">
        <f>Table1323[[#This Row],[SJ 6-RIVER
FNF]]+Table13[[#This Row],[SAC 4-RIVER
FNF]]</f>
        <v>6683</v>
      </c>
      <c r="N5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264</v>
      </c>
      <c r="O5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308</v>
      </c>
      <c r="P59" s="10">
        <f>Table1323[[#This Row],[NORTH SJ FNF]]+Table13[[#This Row],[SAC 4-RIVER
FNF]]</f>
        <v>6629</v>
      </c>
    </row>
    <row r="60" spans="1:16" x14ac:dyDescent="0.25">
      <c r="A60" s="2">
        <v>41971</v>
      </c>
      <c r="B60" s="1">
        <v>39</v>
      </c>
      <c r="C60" s="1">
        <v>53</v>
      </c>
      <c r="D60" s="1">
        <v>295</v>
      </c>
      <c r="E60" s="1">
        <v>35</v>
      </c>
      <c r="F60" s="1">
        <v>-40</v>
      </c>
      <c r="G60" s="1">
        <v>57</v>
      </c>
      <c r="H60" s="1">
        <v>16</v>
      </c>
      <c r="J60" s="11">
        <v>41971</v>
      </c>
      <c r="K6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87</v>
      </c>
      <c r="L6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160</v>
      </c>
      <c r="M60" s="10">
        <f>Table1323[[#This Row],[SJ 6-RIVER
FNF]]+Table13[[#This Row],[SAC 4-RIVER
FNF]]</f>
        <v>7408</v>
      </c>
      <c r="N6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147</v>
      </c>
      <c r="O6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200</v>
      </c>
      <c r="P60" s="10">
        <f>Table1323[[#This Row],[NORTH SJ FNF]]+Table13[[#This Row],[SAC 4-RIVER
FNF]]</f>
        <v>7448</v>
      </c>
    </row>
    <row r="61" spans="1:16" x14ac:dyDescent="0.25">
      <c r="A61" s="2">
        <v>41972</v>
      </c>
      <c r="B61" s="1">
        <v>4</v>
      </c>
      <c r="C61" s="1">
        <v>58</v>
      </c>
      <c r="D61" s="1">
        <v>403</v>
      </c>
      <c r="E61" s="1">
        <v>369</v>
      </c>
      <c r="F61" s="1">
        <v>28</v>
      </c>
      <c r="G61" s="1">
        <v>-69</v>
      </c>
      <c r="H61" s="1">
        <v>16</v>
      </c>
      <c r="J61" s="11">
        <v>41972</v>
      </c>
      <c r="K6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459</v>
      </c>
      <c r="L6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406</v>
      </c>
      <c r="M61" s="10">
        <f>Table1323[[#This Row],[SJ 6-RIVER
FNF]]+Table13[[#This Row],[SAC 4-RIVER
FNF]]</f>
        <v>8927</v>
      </c>
      <c r="N6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320</v>
      </c>
      <c r="O6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378</v>
      </c>
      <c r="P61" s="10">
        <f>Table1323[[#This Row],[NORTH SJ FNF]]+Table13[[#This Row],[SAC 4-RIVER
FNF]]</f>
        <v>8899</v>
      </c>
    </row>
    <row r="62" spans="1:16" x14ac:dyDescent="0.25">
      <c r="A62" s="2">
        <v>41973</v>
      </c>
      <c r="B62" s="1">
        <v>487</v>
      </c>
      <c r="C62" s="1">
        <v>46</v>
      </c>
      <c r="D62" s="1">
        <v>407</v>
      </c>
      <c r="E62" s="1">
        <v>369</v>
      </c>
      <c r="F62" s="1">
        <v>-39</v>
      </c>
      <c r="G62" s="1">
        <v>84</v>
      </c>
      <c r="H62" s="1">
        <v>16</v>
      </c>
      <c r="J62" s="11">
        <v>41973</v>
      </c>
      <c r="K6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863</v>
      </c>
      <c r="L6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963</v>
      </c>
      <c r="M62" s="10">
        <f>Table1323[[#This Row],[SJ 6-RIVER
FNF]]+Table13[[#This Row],[SAC 4-RIVER
FNF]]</f>
        <v>15475</v>
      </c>
      <c r="N6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956</v>
      </c>
      <c r="O6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1002</v>
      </c>
      <c r="P62" s="10">
        <f>Table1323[[#This Row],[NORTH SJ FNF]]+Table13[[#This Row],[SAC 4-RIVER
FNF]]</f>
        <v>15514</v>
      </c>
    </row>
    <row r="63" spans="1:16" x14ac:dyDescent="0.25">
      <c r="A63" s="2">
        <v>41974</v>
      </c>
      <c r="B63" s="1">
        <v>717</v>
      </c>
      <c r="C63" s="1">
        <v>0</v>
      </c>
      <c r="D63" s="1">
        <v>381</v>
      </c>
      <c r="E63" s="1">
        <v>256</v>
      </c>
      <c r="F63" s="1">
        <v>253</v>
      </c>
      <c r="G63" s="1">
        <v>226</v>
      </c>
      <c r="H63" s="1">
        <v>17</v>
      </c>
      <c r="J63" s="11">
        <v>41974</v>
      </c>
      <c r="K6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1226</v>
      </c>
      <c r="L6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1469</v>
      </c>
      <c r="M63" s="10">
        <f>Table1323[[#This Row],[SJ 6-RIVER
FNF]]+Table13[[#This Row],[SAC 4-RIVER
FNF]]</f>
        <v>15392</v>
      </c>
      <c r="N6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1216</v>
      </c>
      <c r="O6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1216</v>
      </c>
      <c r="P63" s="10">
        <f>Table1323[[#This Row],[NORTH SJ FNF]]+Table13[[#This Row],[SAC 4-RIVER
FNF]]</f>
        <v>15139</v>
      </c>
    </row>
    <row r="64" spans="1:16" x14ac:dyDescent="0.25">
      <c r="A64" s="2">
        <v>41975</v>
      </c>
      <c r="B64" s="1">
        <v>491</v>
      </c>
      <c r="C64" s="1">
        <v>85</v>
      </c>
      <c r="D64" s="1">
        <v>425</v>
      </c>
      <c r="E64" s="1">
        <v>615</v>
      </c>
      <c r="F64" s="1">
        <v>494</v>
      </c>
      <c r="G64" s="1">
        <v>234</v>
      </c>
      <c r="H64" s="1">
        <v>21</v>
      </c>
      <c r="J64" s="11">
        <v>41975</v>
      </c>
      <c r="K6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1685</v>
      </c>
      <c r="L6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1940</v>
      </c>
      <c r="M64" s="10">
        <f>Table1323[[#This Row],[SJ 6-RIVER
FNF]]+Table13[[#This Row],[SAC 4-RIVER
FNF]]</f>
        <v>22054</v>
      </c>
      <c r="N6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1361</v>
      </c>
      <c r="O6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1446</v>
      </c>
      <c r="P64" s="10">
        <f>Table1323[[#This Row],[NORTH SJ FNF]]+Table13[[#This Row],[SAC 4-RIVER
FNF]]</f>
        <v>21560</v>
      </c>
    </row>
    <row r="65" spans="1:16" x14ac:dyDescent="0.25">
      <c r="A65" s="2">
        <v>41976</v>
      </c>
      <c r="B65" s="1">
        <v>3374</v>
      </c>
      <c r="C65" s="1">
        <v>187</v>
      </c>
      <c r="D65" s="1">
        <v>861</v>
      </c>
      <c r="E65" s="1">
        <v>1919</v>
      </c>
      <c r="F65" s="1">
        <v>672</v>
      </c>
      <c r="G65" s="1">
        <v>917</v>
      </c>
      <c r="H65" s="1">
        <v>36</v>
      </c>
      <c r="J65" s="11">
        <v>41976</v>
      </c>
      <c r="K6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6152</v>
      </c>
      <c r="L6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7105</v>
      </c>
      <c r="M65" s="10">
        <f>Table1323[[#This Row],[SJ 6-RIVER
FNF]]+Table13[[#This Row],[SAC 4-RIVER
FNF]]</f>
        <v>54518</v>
      </c>
      <c r="N6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6246</v>
      </c>
      <c r="O6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6433</v>
      </c>
      <c r="P65" s="10">
        <f>Table1323[[#This Row],[NORTH SJ FNF]]+Table13[[#This Row],[SAC 4-RIVER
FNF]]</f>
        <v>53846</v>
      </c>
    </row>
    <row r="66" spans="1:16" x14ac:dyDescent="0.25">
      <c r="A66" s="2">
        <v>41977</v>
      </c>
      <c r="B66" s="1">
        <v>5040</v>
      </c>
      <c r="C66" s="1">
        <v>429</v>
      </c>
      <c r="D66" s="1">
        <v>1217</v>
      </c>
      <c r="E66" s="1">
        <v>1071</v>
      </c>
      <c r="F66" s="1">
        <v>405</v>
      </c>
      <c r="G66" s="1">
        <v>1011</v>
      </c>
      <c r="H66" s="1">
        <v>130</v>
      </c>
      <c r="J66" s="11">
        <v>41977</v>
      </c>
      <c r="K6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6945</v>
      </c>
      <c r="L6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8086</v>
      </c>
      <c r="M66" s="10">
        <f>Table1323[[#This Row],[SJ 6-RIVER
FNF]]+Table13[[#This Row],[SAC 4-RIVER
FNF]]</f>
        <v>70175</v>
      </c>
      <c r="N6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7252</v>
      </c>
      <c r="O6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7681</v>
      </c>
      <c r="P66" s="10">
        <f>Table1323[[#This Row],[NORTH SJ FNF]]+Table13[[#This Row],[SAC 4-RIVER
FNF]]</f>
        <v>69770</v>
      </c>
    </row>
    <row r="67" spans="1:16" x14ac:dyDescent="0.25">
      <c r="A67" s="2">
        <v>41978</v>
      </c>
      <c r="B67" s="1">
        <v>1468</v>
      </c>
      <c r="C67" s="1">
        <v>259</v>
      </c>
      <c r="D67" s="1">
        <v>715</v>
      </c>
      <c r="E67" s="1">
        <v>1070</v>
      </c>
      <c r="F67" s="1">
        <v>280</v>
      </c>
      <c r="G67" s="1">
        <v>1442</v>
      </c>
      <c r="H67" s="1">
        <v>207</v>
      </c>
      <c r="J67" s="11">
        <v>41978</v>
      </c>
      <c r="K6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3077</v>
      </c>
      <c r="L6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4726</v>
      </c>
      <c r="M67" s="10">
        <f>Table1323[[#This Row],[SJ 6-RIVER
FNF]]+Table13[[#This Row],[SAC 4-RIVER
FNF]]</f>
        <v>43560</v>
      </c>
      <c r="N6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4187</v>
      </c>
      <c r="O6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4446</v>
      </c>
      <c r="P67" s="10">
        <f>Table1323[[#This Row],[NORTH SJ FNF]]+Table13[[#This Row],[SAC 4-RIVER
FNF]]</f>
        <v>43280</v>
      </c>
    </row>
    <row r="68" spans="1:16" x14ac:dyDescent="0.25">
      <c r="A68" s="2">
        <v>41979</v>
      </c>
      <c r="B68" s="1">
        <v>1012</v>
      </c>
      <c r="C68" s="1">
        <v>187</v>
      </c>
      <c r="D68" s="1">
        <v>467</v>
      </c>
      <c r="E68" s="1">
        <v>436</v>
      </c>
      <c r="F68" s="1">
        <v>216</v>
      </c>
      <c r="G68" s="1">
        <v>441</v>
      </c>
      <c r="H68" s="1">
        <v>121</v>
      </c>
      <c r="J68" s="11">
        <v>41979</v>
      </c>
      <c r="K6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1851</v>
      </c>
      <c r="L6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2413</v>
      </c>
      <c r="M68" s="10">
        <f>Table1323[[#This Row],[SJ 6-RIVER
FNF]]+Table13[[#This Row],[SAC 4-RIVER
FNF]]</f>
        <v>55710</v>
      </c>
      <c r="N6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2010</v>
      </c>
      <c r="O6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2197</v>
      </c>
      <c r="P68" s="10">
        <f>Table1323[[#This Row],[NORTH SJ FNF]]+Table13[[#This Row],[SAC 4-RIVER
FNF]]</f>
        <v>55494</v>
      </c>
    </row>
    <row r="69" spans="1:16" x14ac:dyDescent="0.25">
      <c r="A69" s="2">
        <v>41980</v>
      </c>
      <c r="B69" s="1">
        <v>1160</v>
      </c>
      <c r="C69" s="1">
        <v>150</v>
      </c>
      <c r="D69" s="1">
        <v>312</v>
      </c>
      <c r="E69" s="1">
        <v>271</v>
      </c>
      <c r="F69" s="1">
        <v>217</v>
      </c>
      <c r="G69" s="1">
        <v>339</v>
      </c>
      <c r="H69" s="1">
        <v>79</v>
      </c>
      <c r="J69" s="11">
        <v>41980</v>
      </c>
      <c r="K6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1798</v>
      </c>
      <c r="L6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2216</v>
      </c>
      <c r="M69" s="10">
        <f>Table1323[[#This Row],[SJ 6-RIVER
FNF]]+Table13[[#This Row],[SAC 4-RIVER
FNF]]</f>
        <v>32112</v>
      </c>
      <c r="N6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1849</v>
      </c>
      <c r="O6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1999</v>
      </c>
      <c r="P69" s="10">
        <f>Table1323[[#This Row],[NORTH SJ FNF]]+Table13[[#This Row],[SAC 4-RIVER
FNF]]</f>
        <v>31895</v>
      </c>
    </row>
    <row r="70" spans="1:16" x14ac:dyDescent="0.25">
      <c r="A70" s="2">
        <v>41981</v>
      </c>
      <c r="B70" s="1">
        <v>762</v>
      </c>
      <c r="C70" s="1">
        <v>120</v>
      </c>
      <c r="D70" s="1">
        <v>382</v>
      </c>
      <c r="E70" s="1">
        <v>339</v>
      </c>
      <c r="F70" s="1">
        <v>512</v>
      </c>
      <c r="G70" s="1">
        <v>355</v>
      </c>
      <c r="H70" s="1">
        <v>59</v>
      </c>
      <c r="J70" s="11">
        <v>41981</v>
      </c>
      <c r="K7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1733</v>
      </c>
      <c r="L7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2147</v>
      </c>
      <c r="M70" s="10">
        <f>Table1323[[#This Row],[SJ 6-RIVER
FNF]]+Table13[[#This Row],[SAC 4-RIVER
FNF]]</f>
        <v>24452</v>
      </c>
      <c r="N7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1515</v>
      </c>
      <c r="O7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1635</v>
      </c>
      <c r="P70" s="10">
        <f>Table1323[[#This Row],[NORTH SJ FNF]]+Table13[[#This Row],[SAC 4-RIVER
FNF]]</f>
        <v>23940</v>
      </c>
    </row>
    <row r="71" spans="1:16" x14ac:dyDescent="0.25">
      <c r="A71" s="2">
        <v>41982</v>
      </c>
      <c r="B71" s="1">
        <v>449</v>
      </c>
      <c r="C71" s="1">
        <v>120</v>
      </c>
      <c r="D71" s="1">
        <v>324</v>
      </c>
      <c r="E71" s="1">
        <v>320</v>
      </c>
      <c r="F71" s="1">
        <v>452</v>
      </c>
      <c r="G71" s="1">
        <v>180</v>
      </c>
      <c r="H71" s="1">
        <v>48</v>
      </c>
      <c r="J71" s="11">
        <v>41982</v>
      </c>
      <c r="K7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1341</v>
      </c>
      <c r="L7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1569</v>
      </c>
      <c r="M71" s="10">
        <f>Table1323[[#This Row],[SJ 6-RIVER
FNF]]+Table13[[#This Row],[SAC 4-RIVER
FNF]]</f>
        <v>22201</v>
      </c>
      <c r="N7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997</v>
      </c>
      <c r="O7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1117</v>
      </c>
      <c r="P71" s="10">
        <f>Table1323[[#This Row],[NORTH SJ FNF]]+Table13[[#This Row],[SAC 4-RIVER
FNF]]</f>
        <v>21749</v>
      </c>
    </row>
    <row r="72" spans="1:16" x14ac:dyDescent="0.25">
      <c r="A72" s="2">
        <v>41983</v>
      </c>
      <c r="B72" s="1">
        <v>293</v>
      </c>
      <c r="C72" s="1">
        <v>0</v>
      </c>
      <c r="D72" s="1">
        <v>495</v>
      </c>
      <c r="E72" s="1">
        <v>405</v>
      </c>
      <c r="F72" s="1">
        <v>155</v>
      </c>
      <c r="G72" s="1">
        <v>135</v>
      </c>
      <c r="H72" s="1">
        <v>41</v>
      </c>
      <c r="J72" s="11">
        <v>41983</v>
      </c>
      <c r="K7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853</v>
      </c>
      <c r="L7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1029</v>
      </c>
      <c r="M72" s="10">
        <f>Table1323[[#This Row],[SJ 6-RIVER
FNF]]+Table13[[#This Row],[SAC 4-RIVER
FNF]]</f>
        <v>27620</v>
      </c>
      <c r="N7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874</v>
      </c>
      <c r="O7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874</v>
      </c>
      <c r="P72" s="10">
        <f>Table1323[[#This Row],[NORTH SJ FNF]]+Table13[[#This Row],[SAC 4-RIVER
FNF]]</f>
        <v>27465</v>
      </c>
    </row>
    <row r="73" spans="1:16" x14ac:dyDescent="0.25">
      <c r="A73" s="2">
        <v>41984</v>
      </c>
      <c r="B73" s="1">
        <v>448</v>
      </c>
      <c r="C73" s="1">
        <v>190</v>
      </c>
      <c r="D73" s="1">
        <v>686</v>
      </c>
      <c r="E73" s="1">
        <v>676</v>
      </c>
      <c r="F73" s="1">
        <v>193</v>
      </c>
      <c r="G73" s="1">
        <v>297</v>
      </c>
      <c r="H73" s="1">
        <v>127</v>
      </c>
      <c r="J73" s="11">
        <v>41984</v>
      </c>
      <c r="K7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1507</v>
      </c>
      <c r="L7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1931</v>
      </c>
      <c r="M73" s="10">
        <f>Table1323[[#This Row],[SJ 6-RIVER
FNF]]+Table13[[#This Row],[SAC 4-RIVER
FNF]]</f>
        <v>183203</v>
      </c>
      <c r="N7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1548</v>
      </c>
      <c r="O7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1738</v>
      </c>
      <c r="P73" s="10">
        <f>Table1323[[#This Row],[NORTH SJ FNF]]+Table13[[#This Row],[SAC 4-RIVER
FNF]]</f>
        <v>183010</v>
      </c>
    </row>
    <row r="74" spans="1:16" x14ac:dyDescent="0.25">
      <c r="A74" s="2">
        <v>41985</v>
      </c>
      <c r="B74" s="1">
        <v>2024</v>
      </c>
      <c r="C74" s="1">
        <v>274</v>
      </c>
      <c r="D74" s="1">
        <v>1395</v>
      </c>
      <c r="E74" s="1">
        <v>1859</v>
      </c>
      <c r="F74" s="1">
        <v>1034</v>
      </c>
      <c r="G74" s="1">
        <v>947</v>
      </c>
      <c r="H74" s="1">
        <v>1607</v>
      </c>
      <c r="J74" s="11">
        <v>41985</v>
      </c>
      <c r="K7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5191</v>
      </c>
      <c r="L7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7745</v>
      </c>
      <c r="M74" s="10">
        <f>Table1323[[#This Row],[SJ 6-RIVER
FNF]]+Table13[[#This Row],[SAC 4-RIVER
FNF]]</f>
        <v>117691</v>
      </c>
      <c r="N7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6437</v>
      </c>
      <c r="O7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6711</v>
      </c>
      <c r="P74" s="10">
        <f>Table1323[[#This Row],[NORTH SJ FNF]]+Table13[[#This Row],[SAC 4-RIVER
FNF]]</f>
        <v>116657</v>
      </c>
    </row>
    <row r="75" spans="1:16" x14ac:dyDescent="0.25">
      <c r="A75" s="2">
        <v>41986</v>
      </c>
      <c r="B75" s="1">
        <v>1551</v>
      </c>
      <c r="C75" s="1">
        <v>289</v>
      </c>
      <c r="D75" s="1">
        <v>428</v>
      </c>
      <c r="E75" s="1">
        <v>481</v>
      </c>
      <c r="F75" s="1">
        <v>504</v>
      </c>
      <c r="G75" s="1">
        <v>460</v>
      </c>
      <c r="H75" s="1">
        <v>547</v>
      </c>
      <c r="J75" s="11">
        <v>41986</v>
      </c>
      <c r="K7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2825</v>
      </c>
      <c r="L7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3832</v>
      </c>
      <c r="M75" s="10">
        <f>Table1323[[#This Row],[SJ 6-RIVER
FNF]]+Table13[[#This Row],[SAC 4-RIVER
FNF]]</f>
        <v>53592</v>
      </c>
      <c r="N7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3039</v>
      </c>
      <c r="O7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3328</v>
      </c>
      <c r="P75" s="10">
        <f>Table1323[[#This Row],[NORTH SJ FNF]]+Table13[[#This Row],[SAC 4-RIVER
FNF]]</f>
        <v>53088</v>
      </c>
    </row>
    <row r="76" spans="1:16" x14ac:dyDescent="0.25">
      <c r="A76" s="2">
        <v>41987</v>
      </c>
      <c r="B76" s="1">
        <v>779</v>
      </c>
      <c r="C76" s="1">
        <v>205</v>
      </c>
      <c r="D76" s="1">
        <v>457</v>
      </c>
      <c r="E76" s="1">
        <v>347</v>
      </c>
      <c r="F76" s="1">
        <v>337</v>
      </c>
      <c r="G76" s="1">
        <v>138</v>
      </c>
      <c r="H76" s="1">
        <v>231</v>
      </c>
      <c r="J76" s="11">
        <v>41987</v>
      </c>
      <c r="K7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1668</v>
      </c>
      <c r="L7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2037</v>
      </c>
      <c r="M76" s="10">
        <f>Table1323[[#This Row],[SJ 6-RIVER
FNF]]+Table13[[#This Row],[SAC 4-RIVER
FNF]]</f>
        <v>38553</v>
      </c>
      <c r="N7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1495</v>
      </c>
      <c r="O7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1700</v>
      </c>
      <c r="P76" s="10">
        <f>Table1323[[#This Row],[NORTH SJ FNF]]+Table13[[#This Row],[SAC 4-RIVER
FNF]]</f>
        <v>38216</v>
      </c>
    </row>
    <row r="77" spans="1:16" x14ac:dyDescent="0.25">
      <c r="A77" s="2">
        <v>41988</v>
      </c>
      <c r="B77" s="1">
        <v>805</v>
      </c>
      <c r="C77" s="1">
        <v>156</v>
      </c>
      <c r="D77" s="1">
        <v>359</v>
      </c>
      <c r="E77" s="1">
        <v>302</v>
      </c>
      <c r="F77" s="1">
        <v>289</v>
      </c>
      <c r="G77" s="1">
        <v>230</v>
      </c>
      <c r="H77" s="1">
        <v>236</v>
      </c>
      <c r="J77" s="11">
        <v>41988</v>
      </c>
      <c r="K7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1552</v>
      </c>
      <c r="L7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2018</v>
      </c>
      <c r="M77" s="10">
        <f>Table1323[[#This Row],[SJ 6-RIVER
FNF]]+Table13[[#This Row],[SAC 4-RIVER
FNF]]</f>
        <v>32136</v>
      </c>
      <c r="N7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1573</v>
      </c>
      <c r="O7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1729</v>
      </c>
      <c r="P77" s="10">
        <f>Table1323[[#This Row],[NORTH SJ FNF]]+Table13[[#This Row],[SAC 4-RIVER
FNF]]</f>
        <v>31847</v>
      </c>
    </row>
    <row r="78" spans="1:16" x14ac:dyDescent="0.25">
      <c r="A78" s="2">
        <v>41989</v>
      </c>
      <c r="B78" s="1">
        <v>779</v>
      </c>
      <c r="C78" s="1">
        <v>217</v>
      </c>
      <c r="D78" s="1">
        <v>467</v>
      </c>
      <c r="E78" s="1">
        <v>423</v>
      </c>
      <c r="F78" s="1">
        <v>422</v>
      </c>
      <c r="G78" s="1">
        <v>181</v>
      </c>
      <c r="H78" s="1">
        <v>165</v>
      </c>
      <c r="J78" s="11">
        <v>41989</v>
      </c>
      <c r="K7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1841</v>
      </c>
      <c r="L7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2187</v>
      </c>
      <c r="M78" s="10">
        <f>Table1323[[#This Row],[SJ 6-RIVER
FNF]]+Table13[[#This Row],[SAC 4-RIVER
FNF]]</f>
        <v>44035</v>
      </c>
      <c r="N7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1548</v>
      </c>
      <c r="O7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1765</v>
      </c>
      <c r="P78" s="10">
        <f>Table1323[[#This Row],[NORTH SJ FNF]]+Table13[[#This Row],[SAC 4-RIVER
FNF]]</f>
        <v>43613</v>
      </c>
    </row>
    <row r="79" spans="1:16" x14ac:dyDescent="0.25">
      <c r="A79" s="2">
        <v>41990</v>
      </c>
      <c r="B79" s="1">
        <v>779</v>
      </c>
      <c r="C79" s="1">
        <v>247</v>
      </c>
      <c r="D79" s="1">
        <v>557</v>
      </c>
      <c r="E79" s="1">
        <v>589</v>
      </c>
      <c r="F79" s="1">
        <v>475</v>
      </c>
      <c r="G79" s="1">
        <v>350</v>
      </c>
      <c r="H79" s="1">
        <v>327</v>
      </c>
      <c r="J79" s="11">
        <v>41990</v>
      </c>
      <c r="K7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2090</v>
      </c>
      <c r="L7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2767</v>
      </c>
      <c r="M79" s="10">
        <f>Table1323[[#This Row],[SJ 6-RIVER
FNF]]+Table13[[#This Row],[SAC 4-RIVER
FNF]]</f>
        <v>52477</v>
      </c>
      <c r="N7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2045</v>
      </c>
      <c r="O7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2292</v>
      </c>
      <c r="P79" s="10">
        <f>Table1323[[#This Row],[NORTH SJ FNF]]+Table13[[#This Row],[SAC 4-RIVER
FNF]]</f>
        <v>52002</v>
      </c>
    </row>
    <row r="80" spans="1:16" x14ac:dyDescent="0.25">
      <c r="A80" s="2">
        <v>41991</v>
      </c>
      <c r="B80" s="1">
        <v>754</v>
      </c>
      <c r="C80" s="1">
        <v>214</v>
      </c>
      <c r="D80" s="1">
        <v>388</v>
      </c>
      <c r="E80" s="1">
        <v>382</v>
      </c>
      <c r="F80" s="1">
        <v>357</v>
      </c>
      <c r="G80" s="1">
        <v>151</v>
      </c>
      <c r="H80" s="1">
        <v>216</v>
      </c>
      <c r="J80" s="11">
        <v>41991</v>
      </c>
      <c r="K8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1707</v>
      </c>
      <c r="L8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2074</v>
      </c>
      <c r="M80" s="10">
        <f>Table1323[[#This Row],[SJ 6-RIVER
FNF]]+Table13[[#This Row],[SAC 4-RIVER
FNF]]</f>
        <v>50978</v>
      </c>
      <c r="N8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1503</v>
      </c>
      <c r="O8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1717</v>
      </c>
      <c r="P80" s="10">
        <f>Table1323[[#This Row],[NORTH SJ FNF]]+Table13[[#This Row],[SAC 4-RIVER
FNF]]</f>
        <v>50621</v>
      </c>
    </row>
    <row r="81" spans="1:16" x14ac:dyDescent="0.25">
      <c r="A81" s="2">
        <v>41992</v>
      </c>
      <c r="B81" s="1">
        <v>1159</v>
      </c>
      <c r="C81" s="1">
        <v>201</v>
      </c>
      <c r="D81" s="1">
        <v>445</v>
      </c>
      <c r="E81" s="1">
        <v>381</v>
      </c>
      <c r="F81" s="1">
        <v>264</v>
      </c>
      <c r="G81" s="1">
        <v>233</v>
      </c>
      <c r="H81" s="1">
        <v>334</v>
      </c>
      <c r="J81" s="11">
        <v>41992</v>
      </c>
      <c r="K8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2005</v>
      </c>
      <c r="L8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2572</v>
      </c>
      <c r="M81" s="10">
        <f>Table1323[[#This Row],[SJ 6-RIVER
FNF]]+Table13[[#This Row],[SAC 4-RIVER
FNF]]</f>
        <v>78878</v>
      </c>
      <c r="N8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2107</v>
      </c>
      <c r="O8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2308</v>
      </c>
      <c r="P81" s="10">
        <f>Table1323[[#This Row],[NORTH SJ FNF]]+Table13[[#This Row],[SAC 4-RIVER
FNF]]</f>
        <v>78614</v>
      </c>
    </row>
    <row r="82" spans="1:16" x14ac:dyDescent="0.25">
      <c r="A82" s="2">
        <v>41993</v>
      </c>
      <c r="B82" s="1">
        <v>635</v>
      </c>
      <c r="C82" s="1">
        <v>178</v>
      </c>
      <c r="D82" s="1">
        <v>581</v>
      </c>
      <c r="E82" s="1">
        <v>640</v>
      </c>
      <c r="F82" s="1">
        <v>326</v>
      </c>
      <c r="G82" s="1">
        <v>465</v>
      </c>
      <c r="H82" s="1">
        <v>508</v>
      </c>
      <c r="J82" s="11">
        <v>41993</v>
      </c>
      <c r="K8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1779</v>
      </c>
      <c r="L8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2752</v>
      </c>
      <c r="M82" s="10">
        <f>Table1323[[#This Row],[SJ 6-RIVER
FNF]]+Table13[[#This Row],[SAC 4-RIVER
FNF]]</f>
        <v>73660</v>
      </c>
      <c r="N8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2248</v>
      </c>
      <c r="O8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2426</v>
      </c>
      <c r="P82" s="10">
        <f>Table1323[[#This Row],[NORTH SJ FNF]]+Table13[[#This Row],[SAC 4-RIVER
FNF]]</f>
        <v>73334</v>
      </c>
    </row>
    <row r="83" spans="1:16" x14ac:dyDescent="0.25">
      <c r="A83" s="2">
        <v>41994</v>
      </c>
      <c r="B83" s="1">
        <v>1446</v>
      </c>
      <c r="C83" s="1">
        <v>178</v>
      </c>
      <c r="D83" s="1">
        <v>524</v>
      </c>
      <c r="E83" s="1">
        <v>671</v>
      </c>
      <c r="F83" s="1">
        <v>245</v>
      </c>
      <c r="G83" s="1">
        <v>770</v>
      </c>
      <c r="H83" s="1">
        <v>423</v>
      </c>
      <c r="J83" s="11">
        <v>41994</v>
      </c>
      <c r="K8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2540</v>
      </c>
      <c r="L8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3733</v>
      </c>
      <c r="M83" s="10">
        <f>Table1323[[#This Row],[SJ 6-RIVER
FNF]]+Table13[[#This Row],[SAC 4-RIVER
FNF]]</f>
        <v>73205</v>
      </c>
      <c r="N8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3310</v>
      </c>
      <c r="O8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3488</v>
      </c>
      <c r="P83" s="10">
        <f>Table1323[[#This Row],[NORTH SJ FNF]]+Table13[[#This Row],[SAC 4-RIVER
FNF]]</f>
        <v>72960</v>
      </c>
    </row>
    <row r="84" spans="1:16" x14ac:dyDescent="0.25">
      <c r="A84" s="2">
        <v>41995</v>
      </c>
      <c r="B84" s="1">
        <v>1331</v>
      </c>
      <c r="C84" s="1">
        <v>202</v>
      </c>
      <c r="D84" s="1">
        <v>712</v>
      </c>
      <c r="E84" s="1">
        <v>790</v>
      </c>
      <c r="F84" s="1">
        <v>370</v>
      </c>
      <c r="G84" s="1">
        <v>853</v>
      </c>
      <c r="H84" s="1">
        <v>313</v>
      </c>
      <c r="J84" s="11">
        <v>41995</v>
      </c>
      <c r="K8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2693</v>
      </c>
      <c r="L8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3859</v>
      </c>
      <c r="M84" s="10">
        <f>Table1323[[#This Row],[SJ 6-RIVER
FNF]]+Table13[[#This Row],[SAC 4-RIVER
FNF]]</f>
        <v>56242</v>
      </c>
      <c r="N8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3287</v>
      </c>
      <c r="O8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3489</v>
      </c>
      <c r="P84" s="10">
        <f>Table1323[[#This Row],[NORTH SJ FNF]]+Table13[[#This Row],[SAC 4-RIVER
FNF]]</f>
        <v>55872</v>
      </c>
    </row>
    <row r="85" spans="1:16" x14ac:dyDescent="0.25">
      <c r="A85" s="2">
        <v>41996</v>
      </c>
      <c r="B85" s="1">
        <v>965</v>
      </c>
      <c r="C85" s="1">
        <v>232</v>
      </c>
      <c r="D85" s="1">
        <v>605</v>
      </c>
      <c r="E85" s="1">
        <v>692</v>
      </c>
      <c r="F85" s="1">
        <v>339</v>
      </c>
      <c r="G85" s="1">
        <v>735</v>
      </c>
      <c r="H85" s="1">
        <v>242</v>
      </c>
      <c r="J85" s="11">
        <v>41996</v>
      </c>
      <c r="K8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2228</v>
      </c>
      <c r="L8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3205</v>
      </c>
      <c r="M85" s="10">
        <f>Table1323[[#This Row],[SJ 6-RIVER
FNF]]+Table13[[#This Row],[SAC 4-RIVER
FNF]]</f>
        <v>43758</v>
      </c>
      <c r="N8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2634</v>
      </c>
      <c r="O8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2866</v>
      </c>
      <c r="P85" s="10">
        <f>Table1323[[#This Row],[NORTH SJ FNF]]+Table13[[#This Row],[SAC 4-RIVER
FNF]]</f>
        <v>43419</v>
      </c>
    </row>
    <row r="86" spans="1:16" x14ac:dyDescent="0.25">
      <c r="A86" s="2">
        <v>41997</v>
      </c>
      <c r="B86" s="1">
        <v>1614</v>
      </c>
      <c r="C86" s="1">
        <v>244</v>
      </c>
      <c r="D86" s="1">
        <v>536</v>
      </c>
      <c r="E86" s="1">
        <v>673</v>
      </c>
      <c r="F86" s="1">
        <v>387</v>
      </c>
      <c r="G86" s="1">
        <v>582</v>
      </c>
      <c r="H86" s="1">
        <v>190</v>
      </c>
      <c r="J86" s="11">
        <v>41997</v>
      </c>
      <c r="K8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2918</v>
      </c>
      <c r="L8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3690</v>
      </c>
      <c r="M86" s="10">
        <f>Table1323[[#This Row],[SJ 6-RIVER
FNF]]+Table13[[#This Row],[SAC 4-RIVER
FNF]]</f>
        <v>39132</v>
      </c>
      <c r="N8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3059</v>
      </c>
      <c r="O8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3303</v>
      </c>
      <c r="P86" s="10">
        <f>Table1323[[#This Row],[NORTH SJ FNF]]+Table13[[#This Row],[SAC 4-RIVER
FNF]]</f>
        <v>38745</v>
      </c>
    </row>
    <row r="87" spans="1:16" x14ac:dyDescent="0.25">
      <c r="A87" s="2">
        <v>41998</v>
      </c>
      <c r="B87" s="1">
        <v>933</v>
      </c>
      <c r="C87" s="1">
        <v>232</v>
      </c>
      <c r="D87" s="1">
        <v>427</v>
      </c>
      <c r="E87" s="1">
        <v>431</v>
      </c>
      <c r="F87" s="1">
        <v>332</v>
      </c>
      <c r="G87" s="1">
        <v>515</v>
      </c>
      <c r="H87" s="1">
        <v>199</v>
      </c>
      <c r="J87" s="11">
        <v>41998</v>
      </c>
      <c r="K8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1928</v>
      </c>
      <c r="L8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2642</v>
      </c>
      <c r="M87" s="10">
        <f>Table1323[[#This Row],[SJ 6-RIVER
FNF]]+Table13[[#This Row],[SAC 4-RIVER
FNF]]</f>
        <v>33079</v>
      </c>
      <c r="N8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2078</v>
      </c>
      <c r="O8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2310</v>
      </c>
      <c r="P87" s="10">
        <f>Table1323[[#This Row],[NORTH SJ FNF]]+Table13[[#This Row],[SAC 4-RIVER
FNF]]</f>
        <v>32747</v>
      </c>
    </row>
    <row r="88" spans="1:16" x14ac:dyDescent="0.25">
      <c r="A88" s="2">
        <v>41999</v>
      </c>
      <c r="B88" s="1">
        <v>1413</v>
      </c>
      <c r="C88" s="1">
        <v>208</v>
      </c>
      <c r="D88" s="1">
        <v>449</v>
      </c>
      <c r="E88" s="1">
        <v>436</v>
      </c>
      <c r="F88" s="1">
        <v>250</v>
      </c>
      <c r="G88" s="1">
        <v>454</v>
      </c>
      <c r="H88" s="1">
        <v>205</v>
      </c>
      <c r="J88" s="11">
        <v>41999</v>
      </c>
      <c r="K8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2307</v>
      </c>
      <c r="L8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2966</v>
      </c>
      <c r="M88" s="10">
        <f>Table1323[[#This Row],[SJ 6-RIVER
FNF]]+Table13[[#This Row],[SAC 4-RIVER
FNF]]</f>
        <v>29880</v>
      </c>
      <c r="N8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2508</v>
      </c>
      <c r="O8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2716</v>
      </c>
      <c r="P88" s="10">
        <f>Table1323[[#This Row],[NORTH SJ FNF]]+Table13[[#This Row],[SAC 4-RIVER
FNF]]</f>
        <v>29630</v>
      </c>
    </row>
    <row r="89" spans="1:16" x14ac:dyDescent="0.25">
      <c r="A89" s="2">
        <v>42000</v>
      </c>
      <c r="B89" s="1">
        <v>435</v>
      </c>
      <c r="C89" s="1">
        <v>165</v>
      </c>
      <c r="D89" s="1">
        <v>352</v>
      </c>
      <c r="E89" s="1">
        <v>297</v>
      </c>
      <c r="F89" s="1">
        <v>211</v>
      </c>
      <c r="G89" s="1">
        <v>191</v>
      </c>
      <c r="H89" s="1">
        <v>158</v>
      </c>
      <c r="J89" s="11">
        <v>42000</v>
      </c>
      <c r="K8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1108</v>
      </c>
      <c r="L8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1457</v>
      </c>
      <c r="M89" s="10">
        <f>Table1323[[#This Row],[SJ 6-RIVER
FNF]]+Table13[[#This Row],[SAC 4-RIVER
FNF]]</f>
        <v>25813</v>
      </c>
      <c r="N8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1081</v>
      </c>
      <c r="O8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1246</v>
      </c>
      <c r="P89" s="10">
        <f>Table1323[[#This Row],[NORTH SJ FNF]]+Table13[[#This Row],[SAC 4-RIVER
FNF]]</f>
        <v>25602</v>
      </c>
    </row>
    <row r="90" spans="1:16" x14ac:dyDescent="0.25">
      <c r="A90" s="2">
        <v>42001</v>
      </c>
      <c r="B90" s="1">
        <v>596</v>
      </c>
      <c r="C90" s="1">
        <v>159</v>
      </c>
      <c r="D90" s="1">
        <v>355</v>
      </c>
      <c r="E90" s="1">
        <v>269</v>
      </c>
      <c r="F90" s="1">
        <v>236</v>
      </c>
      <c r="G90" s="1">
        <v>251</v>
      </c>
      <c r="H90" s="1">
        <v>133</v>
      </c>
      <c r="J90" s="11">
        <v>42001</v>
      </c>
      <c r="K9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1260</v>
      </c>
      <c r="L9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1644</v>
      </c>
      <c r="M90" s="10">
        <f>Table1323[[#This Row],[SJ 6-RIVER
FNF]]+Table13[[#This Row],[SAC 4-RIVER
FNF]]</f>
        <v>23016</v>
      </c>
      <c r="N9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1249</v>
      </c>
      <c r="O9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1408</v>
      </c>
      <c r="P90" s="10">
        <f>Table1323[[#This Row],[NORTH SJ FNF]]+Table13[[#This Row],[SAC 4-RIVER
FNF]]</f>
        <v>22780</v>
      </c>
    </row>
    <row r="91" spans="1:16" x14ac:dyDescent="0.25">
      <c r="A91" s="2">
        <v>42002</v>
      </c>
      <c r="B91" s="1">
        <v>435</v>
      </c>
      <c r="C91" s="1">
        <v>153</v>
      </c>
      <c r="D91" s="1">
        <v>311</v>
      </c>
      <c r="E91" s="1">
        <v>299</v>
      </c>
      <c r="F91" s="1">
        <v>228</v>
      </c>
      <c r="G91" s="1">
        <v>214</v>
      </c>
      <c r="H91" s="1">
        <v>119</v>
      </c>
      <c r="J91" s="11">
        <v>42002</v>
      </c>
      <c r="K9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1115</v>
      </c>
      <c r="L9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1448</v>
      </c>
      <c r="M91" s="10">
        <f>Table1323[[#This Row],[SJ 6-RIVER
FNF]]+Table13[[#This Row],[SAC 4-RIVER
FNF]]</f>
        <v>20733</v>
      </c>
      <c r="N9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1067</v>
      </c>
      <c r="O9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1220</v>
      </c>
      <c r="P91" s="10">
        <f>Table1323[[#This Row],[NORTH SJ FNF]]+Table13[[#This Row],[SAC 4-RIVER
FNF]]</f>
        <v>20505</v>
      </c>
    </row>
    <row r="92" spans="1:16" x14ac:dyDescent="0.25">
      <c r="A92" s="2">
        <v>42003</v>
      </c>
      <c r="B92" s="1">
        <v>541</v>
      </c>
      <c r="C92" s="1">
        <v>129</v>
      </c>
      <c r="D92" s="1">
        <v>291</v>
      </c>
      <c r="E92" s="1">
        <v>228</v>
      </c>
      <c r="F92" s="1">
        <v>110</v>
      </c>
      <c r="G92" s="1">
        <v>236</v>
      </c>
      <c r="H92" s="1">
        <v>108</v>
      </c>
      <c r="J92" s="11">
        <v>42003</v>
      </c>
      <c r="K9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1008</v>
      </c>
      <c r="L9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1352</v>
      </c>
      <c r="M92" s="10">
        <f>Table1323[[#This Row],[SJ 6-RIVER
FNF]]+Table13[[#This Row],[SAC 4-RIVER
FNF]]</f>
        <v>20255</v>
      </c>
      <c r="N9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1113</v>
      </c>
      <c r="O9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1242</v>
      </c>
      <c r="P92" s="10">
        <f>Table1323[[#This Row],[NORTH SJ FNF]]+Table13[[#This Row],[SAC 4-RIVER
FNF]]</f>
        <v>20145</v>
      </c>
    </row>
    <row r="93" spans="1:16" x14ac:dyDescent="0.25">
      <c r="A93" s="2">
        <v>42004</v>
      </c>
      <c r="B93" s="1">
        <v>377</v>
      </c>
      <c r="C93" s="1">
        <v>284</v>
      </c>
      <c r="D93" s="1">
        <v>293</v>
      </c>
      <c r="E93" s="1">
        <v>163</v>
      </c>
      <c r="F93" s="1">
        <v>120</v>
      </c>
      <c r="G93" s="1">
        <v>217</v>
      </c>
      <c r="H93" s="1">
        <v>97</v>
      </c>
      <c r="J93" s="11">
        <v>42004</v>
      </c>
      <c r="K9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944</v>
      </c>
      <c r="L9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1258</v>
      </c>
      <c r="M93" s="10">
        <f>Table1323[[#This Row],[SJ 6-RIVER
FNF]]+Table13[[#This Row],[SAC 4-RIVER
FNF]]</f>
        <v>19120</v>
      </c>
      <c r="N9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854</v>
      </c>
      <c r="O9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1138</v>
      </c>
      <c r="P93" s="10">
        <f>Table1323[[#This Row],[NORTH SJ FNF]]+Table13[[#This Row],[SAC 4-RIVER
FNF]]</f>
        <v>19000</v>
      </c>
    </row>
    <row r="94" spans="1:16" x14ac:dyDescent="0.25">
      <c r="A94" s="2">
        <v>42005</v>
      </c>
      <c r="B94" s="1">
        <v>541</v>
      </c>
      <c r="C94" s="1">
        <v>143</v>
      </c>
      <c r="D94" s="1">
        <v>289</v>
      </c>
      <c r="E94" s="1">
        <v>160</v>
      </c>
      <c r="F94" s="1">
        <v>113</v>
      </c>
      <c r="G94" s="1">
        <v>187</v>
      </c>
      <c r="H94" s="1">
        <v>86</v>
      </c>
      <c r="J94" s="11">
        <v>42005</v>
      </c>
      <c r="K9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957</v>
      </c>
      <c r="L9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1230</v>
      </c>
      <c r="M94" s="10">
        <f>Table1323[[#This Row],[SJ 6-RIVER
FNF]]+Table13[[#This Row],[SAC 4-RIVER
FNF]]</f>
        <v>17296</v>
      </c>
      <c r="N9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974</v>
      </c>
      <c r="O9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1117</v>
      </c>
      <c r="P94" s="10">
        <f>Table1323[[#This Row],[NORTH SJ FNF]]+Table13[[#This Row],[SAC 4-RIVER
FNF]]</f>
        <v>17183</v>
      </c>
    </row>
    <row r="95" spans="1:16" x14ac:dyDescent="0.25">
      <c r="A95" s="2">
        <v>42006</v>
      </c>
      <c r="B95" s="1">
        <v>598</v>
      </c>
      <c r="C95" s="1">
        <v>83</v>
      </c>
      <c r="D95" s="1">
        <v>356</v>
      </c>
      <c r="E95" s="1">
        <v>210</v>
      </c>
      <c r="F95" s="1">
        <v>193</v>
      </c>
      <c r="G95" s="1">
        <v>272</v>
      </c>
      <c r="H95" s="1">
        <v>80</v>
      </c>
      <c r="J95" s="11">
        <v>42006</v>
      </c>
      <c r="K9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1084</v>
      </c>
      <c r="L9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1436</v>
      </c>
      <c r="M95" s="10">
        <f>Table1323[[#This Row],[SJ 6-RIVER
FNF]]+Table13[[#This Row],[SAC 4-RIVER
FNF]]</f>
        <v>17934</v>
      </c>
      <c r="N9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1160</v>
      </c>
      <c r="O9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1243</v>
      </c>
      <c r="P95" s="10">
        <f>Table1323[[#This Row],[NORTH SJ FNF]]+Table13[[#This Row],[SAC 4-RIVER
FNF]]</f>
        <v>17741</v>
      </c>
    </row>
    <row r="96" spans="1:16" x14ac:dyDescent="0.25">
      <c r="A96" s="2">
        <v>42007</v>
      </c>
      <c r="B96" s="1">
        <v>607</v>
      </c>
      <c r="C96" s="1">
        <v>87</v>
      </c>
      <c r="D96" s="1">
        <v>363</v>
      </c>
      <c r="E96" s="1">
        <v>234</v>
      </c>
      <c r="F96" s="1">
        <v>196</v>
      </c>
      <c r="G96" s="1">
        <v>108</v>
      </c>
      <c r="H96" s="1">
        <v>79</v>
      </c>
      <c r="J96" s="11">
        <v>42007</v>
      </c>
      <c r="K9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1124</v>
      </c>
      <c r="L9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1311</v>
      </c>
      <c r="M96" s="10">
        <f>Table1323[[#This Row],[SJ 6-RIVER
FNF]]+Table13[[#This Row],[SAC 4-RIVER
FNF]]</f>
        <v>15260</v>
      </c>
      <c r="N9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1028</v>
      </c>
      <c r="O9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1115</v>
      </c>
      <c r="P96" s="10">
        <f>Table1323[[#This Row],[NORTH SJ FNF]]+Table13[[#This Row],[SAC 4-RIVER
FNF]]</f>
        <v>15064</v>
      </c>
    </row>
    <row r="97" spans="1:16" x14ac:dyDescent="0.25">
      <c r="A97" s="2">
        <v>42008</v>
      </c>
      <c r="B97" s="1">
        <v>425</v>
      </c>
      <c r="C97" s="1">
        <v>83</v>
      </c>
      <c r="D97" s="1">
        <v>347</v>
      </c>
      <c r="E97" s="1">
        <v>234</v>
      </c>
      <c r="F97" s="1">
        <v>182</v>
      </c>
      <c r="G97" s="1">
        <v>176</v>
      </c>
      <c r="H97" s="1">
        <v>76</v>
      </c>
      <c r="J97" s="11">
        <v>42008</v>
      </c>
      <c r="K9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924</v>
      </c>
      <c r="L9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1176</v>
      </c>
      <c r="M97" s="10">
        <f>Table1323[[#This Row],[SJ 6-RIVER
FNF]]+Table13[[#This Row],[SAC 4-RIVER
FNF]]</f>
        <v>15597</v>
      </c>
      <c r="N9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911</v>
      </c>
      <c r="O9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994</v>
      </c>
      <c r="P97" s="10">
        <f>Table1323[[#This Row],[NORTH SJ FNF]]+Table13[[#This Row],[SAC 4-RIVER
FNF]]</f>
        <v>15415</v>
      </c>
    </row>
    <row r="98" spans="1:16" x14ac:dyDescent="0.25">
      <c r="A98" s="2">
        <v>42009</v>
      </c>
      <c r="B98" s="1">
        <v>281</v>
      </c>
      <c r="C98" s="1">
        <v>77</v>
      </c>
      <c r="D98" s="1">
        <v>362</v>
      </c>
      <c r="E98" s="1">
        <v>286</v>
      </c>
      <c r="F98" s="1">
        <v>206</v>
      </c>
      <c r="G98" s="1">
        <v>186</v>
      </c>
      <c r="H98" s="1">
        <v>73</v>
      </c>
      <c r="J98" s="11">
        <v>42009</v>
      </c>
      <c r="K9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850</v>
      </c>
      <c r="L9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1109</v>
      </c>
      <c r="M98" s="10">
        <f>Table1323[[#This Row],[SJ 6-RIVER
FNF]]+Table13[[#This Row],[SAC 4-RIVER
FNF]]</f>
        <v>14939</v>
      </c>
      <c r="N9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826</v>
      </c>
      <c r="O9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903</v>
      </c>
      <c r="P98" s="10">
        <f>Table1323[[#This Row],[NORTH SJ FNF]]+Table13[[#This Row],[SAC 4-RIVER
FNF]]</f>
        <v>14733</v>
      </c>
    </row>
    <row r="99" spans="1:16" x14ac:dyDescent="0.25">
      <c r="A99" s="2">
        <v>42010</v>
      </c>
      <c r="B99" s="1">
        <v>424</v>
      </c>
      <c r="C99" s="1">
        <v>83</v>
      </c>
      <c r="D99" s="1">
        <v>336</v>
      </c>
      <c r="E99" s="1">
        <v>283</v>
      </c>
      <c r="F99" s="1">
        <v>204</v>
      </c>
      <c r="G99" s="1">
        <v>173</v>
      </c>
      <c r="H99" s="1">
        <v>71</v>
      </c>
      <c r="J99" s="11">
        <v>42010</v>
      </c>
      <c r="K9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994</v>
      </c>
      <c r="L9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1238</v>
      </c>
      <c r="M99" s="10">
        <f>Table1323[[#This Row],[SJ 6-RIVER
FNF]]+Table13[[#This Row],[SAC 4-RIVER
FNF]]</f>
        <v>13926</v>
      </c>
      <c r="N9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951</v>
      </c>
      <c r="O9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1034</v>
      </c>
      <c r="P99" s="10">
        <f>Table1323[[#This Row],[NORTH SJ FNF]]+Table13[[#This Row],[SAC 4-RIVER
FNF]]</f>
        <v>13722</v>
      </c>
    </row>
    <row r="100" spans="1:16" x14ac:dyDescent="0.25">
      <c r="A100" s="2">
        <v>42011</v>
      </c>
      <c r="B100" s="1">
        <v>555</v>
      </c>
      <c r="C100" s="1">
        <v>83</v>
      </c>
      <c r="D100" s="1">
        <v>343</v>
      </c>
      <c r="E100" s="1">
        <v>341</v>
      </c>
      <c r="F100" s="1">
        <v>240</v>
      </c>
      <c r="G100" s="1">
        <v>211</v>
      </c>
      <c r="H100" s="1">
        <v>68</v>
      </c>
      <c r="J100" s="11">
        <v>42011</v>
      </c>
      <c r="K10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1219</v>
      </c>
      <c r="L10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1498</v>
      </c>
      <c r="M100" s="10">
        <f>Table1323[[#This Row],[SJ 6-RIVER
FNF]]+Table13[[#This Row],[SAC 4-RIVER
FNF]]</f>
        <v>14048</v>
      </c>
      <c r="N10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1175</v>
      </c>
      <c r="O10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1258</v>
      </c>
      <c r="P100" s="10">
        <f>Table1323[[#This Row],[NORTH SJ FNF]]+Table13[[#This Row],[SAC 4-RIVER
FNF]]</f>
        <v>13808</v>
      </c>
    </row>
    <row r="101" spans="1:16" x14ac:dyDescent="0.25">
      <c r="A101" s="2">
        <v>42012</v>
      </c>
      <c r="B101" s="1">
        <v>555</v>
      </c>
      <c r="C101" s="1">
        <v>107</v>
      </c>
      <c r="D101" s="1">
        <v>294</v>
      </c>
      <c r="E101" s="1">
        <v>297</v>
      </c>
      <c r="F101" s="1">
        <v>271</v>
      </c>
      <c r="G101" s="1">
        <v>294</v>
      </c>
      <c r="H101" s="1">
        <v>66</v>
      </c>
      <c r="J101" s="11">
        <v>42012</v>
      </c>
      <c r="K10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1230</v>
      </c>
      <c r="L10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1590</v>
      </c>
      <c r="M101" s="10">
        <f>Table1323[[#This Row],[SJ 6-RIVER
FNF]]+Table13[[#This Row],[SAC 4-RIVER
FNF]]</f>
        <v>15269</v>
      </c>
      <c r="N10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1212</v>
      </c>
      <c r="O10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1319</v>
      </c>
      <c r="P101" s="10">
        <f>Table1323[[#This Row],[NORTH SJ FNF]]+Table13[[#This Row],[SAC 4-RIVER
FNF]]</f>
        <v>14998</v>
      </c>
    </row>
    <row r="102" spans="1:16" x14ac:dyDescent="0.25">
      <c r="A102" s="2">
        <v>42013</v>
      </c>
      <c r="B102" s="1">
        <v>578</v>
      </c>
      <c r="C102" s="1">
        <v>95</v>
      </c>
      <c r="D102" s="1">
        <v>429</v>
      </c>
      <c r="E102" s="1">
        <v>297</v>
      </c>
      <c r="F102" s="1">
        <v>263</v>
      </c>
      <c r="G102" s="1">
        <v>144</v>
      </c>
      <c r="H102" s="1">
        <v>64</v>
      </c>
      <c r="J102" s="11">
        <v>42013</v>
      </c>
      <c r="K10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1233</v>
      </c>
      <c r="L10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1441</v>
      </c>
      <c r="M102" s="10">
        <f>Table1323[[#This Row],[SJ 6-RIVER
FNF]]+Table13[[#This Row],[SAC 4-RIVER
FNF]]</f>
        <v>13857</v>
      </c>
      <c r="N10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1083</v>
      </c>
      <c r="O10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1178</v>
      </c>
      <c r="P102" s="10">
        <f>Table1323[[#This Row],[NORTH SJ FNF]]+Table13[[#This Row],[SAC 4-RIVER
FNF]]</f>
        <v>13594</v>
      </c>
    </row>
    <row r="103" spans="1:16" x14ac:dyDescent="0.25">
      <c r="A103" s="2">
        <v>42014</v>
      </c>
      <c r="B103" s="1">
        <v>575</v>
      </c>
      <c r="C103" s="1">
        <v>113</v>
      </c>
      <c r="D103" s="1">
        <v>371</v>
      </c>
      <c r="E103" s="1">
        <v>358</v>
      </c>
      <c r="F103" s="1">
        <v>249</v>
      </c>
      <c r="G103" s="1">
        <v>194</v>
      </c>
      <c r="H103" s="1">
        <v>63</v>
      </c>
      <c r="J103" s="11">
        <v>42014</v>
      </c>
      <c r="K10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1295</v>
      </c>
      <c r="L10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1552</v>
      </c>
      <c r="M103" s="10">
        <f>Table1323[[#This Row],[SJ 6-RIVER
FNF]]+Table13[[#This Row],[SAC 4-RIVER
FNF]]</f>
        <v>14970</v>
      </c>
      <c r="N10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1190</v>
      </c>
      <c r="O10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1303</v>
      </c>
      <c r="P103" s="10">
        <f>Table1323[[#This Row],[NORTH SJ FNF]]+Table13[[#This Row],[SAC 4-RIVER
FNF]]</f>
        <v>14721</v>
      </c>
    </row>
    <row r="104" spans="1:16" x14ac:dyDescent="0.25">
      <c r="A104" s="2">
        <v>42015</v>
      </c>
      <c r="B104" s="1">
        <v>331</v>
      </c>
      <c r="C104" s="1">
        <v>134</v>
      </c>
      <c r="D104" s="1">
        <v>402</v>
      </c>
      <c r="E104" s="1">
        <v>334</v>
      </c>
      <c r="F104" s="1">
        <v>281</v>
      </c>
      <c r="G104" s="1">
        <v>251</v>
      </c>
      <c r="H104" s="1">
        <v>62</v>
      </c>
      <c r="J104" s="11">
        <v>42015</v>
      </c>
      <c r="K10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1080</v>
      </c>
      <c r="L10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1393</v>
      </c>
      <c r="M104" s="10">
        <f>Table1323[[#This Row],[SJ 6-RIVER
FNF]]+Table13[[#This Row],[SAC 4-RIVER
FNF]]</f>
        <v>12829</v>
      </c>
      <c r="N10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978</v>
      </c>
      <c r="O10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1112</v>
      </c>
      <c r="P104" s="10">
        <f>Table1323[[#This Row],[NORTH SJ FNF]]+Table13[[#This Row],[SAC 4-RIVER
FNF]]</f>
        <v>12548</v>
      </c>
    </row>
    <row r="105" spans="1:16" x14ac:dyDescent="0.25">
      <c r="A105" s="2">
        <v>42016</v>
      </c>
      <c r="B105" s="1">
        <v>505</v>
      </c>
      <c r="C105" s="1">
        <v>135</v>
      </c>
      <c r="D105" s="1">
        <v>310</v>
      </c>
      <c r="E105" s="1">
        <v>337</v>
      </c>
      <c r="F105" s="1">
        <v>262</v>
      </c>
      <c r="G105" s="1">
        <v>264</v>
      </c>
      <c r="H105" s="1">
        <v>60</v>
      </c>
      <c r="J105" s="11">
        <v>42016</v>
      </c>
      <c r="K10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1239</v>
      </c>
      <c r="L10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1563</v>
      </c>
      <c r="M105" s="10">
        <f>Table1323[[#This Row],[SJ 6-RIVER
FNF]]+Table13[[#This Row],[SAC 4-RIVER
FNF]]</f>
        <v>12569</v>
      </c>
      <c r="N10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1166</v>
      </c>
      <c r="O10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1301</v>
      </c>
      <c r="P105" s="10">
        <f>Table1323[[#This Row],[NORTH SJ FNF]]+Table13[[#This Row],[SAC 4-RIVER
FNF]]</f>
        <v>12307</v>
      </c>
    </row>
    <row r="106" spans="1:16" x14ac:dyDescent="0.25">
      <c r="A106" s="2">
        <v>42017</v>
      </c>
      <c r="B106" s="1">
        <v>499</v>
      </c>
      <c r="C106" s="1">
        <v>126</v>
      </c>
      <c r="D106" s="1">
        <v>170</v>
      </c>
      <c r="E106" s="1">
        <v>245</v>
      </c>
      <c r="F106" s="1">
        <v>235</v>
      </c>
      <c r="G106" s="1">
        <v>209</v>
      </c>
      <c r="H106" s="1">
        <v>58</v>
      </c>
      <c r="J106" s="11">
        <v>42017</v>
      </c>
      <c r="K10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1105</v>
      </c>
      <c r="L10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1372</v>
      </c>
      <c r="M106" s="10">
        <f>Table1323[[#This Row],[SJ 6-RIVER
FNF]]+Table13[[#This Row],[SAC 4-RIVER
FNF]]</f>
        <v>11895</v>
      </c>
      <c r="N10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1011</v>
      </c>
      <c r="O10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1137</v>
      </c>
      <c r="P106" s="10">
        <f>Table1323[[#This Row],[NORTH SJ FNF]]+Table13[[#This Row],[SAC 4-RIVER
FNF]]</f>
        <v>11660</v>
      </c>
    </row>
    <row r="107" spans="1:16" x14ac:dyDescent="0.25">
      <c r="A107" s="2">
        <v>42018</v>
      </c>
      <c r="B107" s="1">
        <v>531</v>
      </c>
      <c r="C107" s="1">
        <v>113</v>
      </c>
      <c r="D107" s="1"/>
      <c r="E107" s="1">
        <v>250</v>
      </c>
      <c r="F107" s="1">
        <v>234</v>
      </c>
      <c r="G107" s="1">
        <v>145</v>
      </c>
      <c r="H107" s="1">
        <v>56</v>
      </c>
      <c r="J107" s="11">
        <v>42018</v>
      </c>
      <c r="K10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1128</v>
      </c>
      <c r="L10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1329</v>
      </c>
      <c r="M107" s="10">
        <f>Table1323[[#This Row],[SJ 6-RIVER
FNF]]+Table13[[#This Row],[SAC 4-RIVER
FNF]]</f>
        <v>12298</v>
      </c>
      <c r="N10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982</v>
      </c>
      <c r="O10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1095</v>
      </c>
      <c r="P107" s="10">
        <f>Table1323[[#This Row],[NORTH SJ FNF]]+Table13[[#This Row],[SAC 4-RIVER
FNF]]</f>
        <v>12064</v>
      </c>
    </row>
    <row r="108" spans="1:16" x14ac:dyDescent="0.25">
      <c r="A108" s="2">
        <v>42019</v>
      </c>
      <c r="B108" s="1">
        <v>456</v>
      </c>
      <c r="C108" s="1">
        <v>120</v>
      </c>
      <c r="D108" s="1">
        <v>297</v>
      </c>
      <c r="E108" s="1">
        <v>255</v>
      </c>
      <c r="F108" s="1">
        <v>221</v>
      </c>
      <c r="G108" s="1">
        <v>179</v>
      </c>
      <c r="H108" s="1">
        <v>55</v>
      </c>
      <c r="J108" s="11">
        <v>42019</v>
      </c>
      <c r="K10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1052</v>
      </c>
      <c r="L10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1286</v>
      </c>
      <c r="M108" s="10">
        <f>Table1323[[#This Row],[SJ 6-RIVER
FNF]]+Table13[[#This Row],[SAC 4-RIVER
FNF]]</f>
        <v>12323</v>
      </c>
      <c r="N10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945</v>
      </c>
      <c r="O10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1065</v>
      </c>
      <c r="P108" s="10">
        <f>Table1323[[#This Row],[NORTH SJ FNF]]+Table13[[#This Row],[SAC 4-RIVER
FNF]]</f>
        <v>12102</v>
      </c>
    </row>
    <row r="109" spans="1:16" x14ac:dyDescent="0.25">
      <c r="A109" s="2">
        <v>42020</v>
      </c>
      <c r="B109" s="1">
        <v>205</v>
      </c>
      <c r="C109" s="1">
        <v>128</v>
      </c>
      <c r="D109" s="1">
        <v>318</v>
      </c>
      <c r="E109" s="1">
        <v>258</v>
      </c>
      <c r="F109" s="1">
        <v>288</v>
      </c>
      <c r="G109" s="1">
        <v>169</v>
      </c>
      <c r="H109" s="1">
        <v>53</v>
      </c>
      <c r="J109" s="11">
        <v>42020</v>
      </c>
      <c r="K10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879</v>
      </c>
      <c r="L10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1101</v>
      </c>
      <c r="M109" s="10">
        <f>Table1323[[#This Row],[SJ 6-RIVER
FNF]]+Table13[[#This Row],[SAC 4-RIVER
FNF]]</f>
        <v>13108</v>
      </c>
      <c r="N10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685</v>
      </c>
      <c r="O10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813</v>
      </c>
      <c r="P109" s="10">
        <f>Table1323[[#This Row],[NORTH SJ FNF]]+Table13[[#This Row],[SAC 4-RIVER
FNF]]</f>
        <v>12820</v>
      </c>
    </row>
    <row r="110" spans="1:16" x14ac:dyDescent="0.25">
      <c r="A110" s="2">
        <v>42021</v>
      </c>
      <c r="B110" s="1">
        <v>369</v>
      </c>
      <c r="C110" s="1">
        <v>111</v>
      </c>
      <c r="D110" s="1">
        <v>310</v>
      </c>
      <c r="E110" s="1">
        <v>233</v>
      </c>
      <c r="F110" s="1">
        <v>214</v>
      </c>
      <c r="G110" s="1">
        <v>156</v>
      </c>
      <c r="H110" s="1">
        <v>52</v>
      </c>
      <c r="J110" s="11">
        <v>42021</v>
      </c>
      <c r="K11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927</v>
      </c>
      <c r="L11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1135</v>
      </c>
      <c r="M110" s="10">
        <f>Table1323[[#This Row],[SJ 6-RIVER
FNF]]+Table13[[#This Row],[SAC 4-RIVER
FNF]]</f>
        <v>13300</v>
      </c>
      <c r="N11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810</v>
      </c>
      <c r="O11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921</v>
      </c>
      <c r="P110" s="10">
        <f>Table1323[[#This Row],[NORTH SJ FNF]]+Table13[[#This Row],[SAC 4-RIVER
FNF]]</f>
        <v>13086</v>
      </c>
    </row>
    <row r="111" spans="1:16" x14ac:dyDescent="0.25">
      <c r="A111" s="2">
        <v>42022</v>
      </c>
      <c r="B111" s="1">
        <v>370</v>
      </c>
      <c r="C111" s="1">
        <v>101</v>
      </c>
      <c r="D111" s="1">
        <v>262</v>
      </c>
      <c r="E111" s="1">
        <v>275</v>
      </c>
      <c r="F111" s="1">
        <v>209</v>
      </c>
      <c r="G111" s="1">
        <v>212</v>
      </c>
      <c r="H111" s="1">
        <v>52</v>
      </c>
      <c r="J111" s="11">
        <v>42022</v>
      </c>
      <c r="K11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955</v>
      </c>
      <c r="L11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1219</v>
      </c>
      <c r="M111" s="10">
        <f>Table1323[[#This Row],[SJ 6-RIVER
FNF]]+Table13[[#This Row],[SAC 4-RIVER
FNF]]</f>
        <v>14090</v>
      </c>
      <c r="N11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909</v>
      </c>
      <c r="O11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1010</v>
      </c>
      <c r="P111" s="10">
        <f>Table1323[[#This Row],[NORTH SJ FNF]]+Table13[[#This Row],[SAC 4-RIVER
FNF]]</f>
        <v>13881</v>
      </c>
    </row>
    <row r="112" spans="1:16" x14ac:dyDescent="0.25">
      <c r="A112" s="2">
        <v>42023</v>
      </c>
      <c r="B112" s="1">
        <v>370</v>
      </c>
      <c r="C112" s="1">
        <v>118</v>
      </c>
      <c r="D112" s="1">
        <v>230</v>
      </c>
      <c r="E112" s="1">
        <v>274</v>
      </c>
      <c r="F112" s="1">
        <v>244</v>
      </c>
      <c r="G112" s="1">
        <v>193</v>
      </c>
      <c r="H112" s="1">
        <v>51</v>
      </c>
      <c r="J112" s="11">
        <v>42023</v>
      </c>
      <c r="K11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1006</v>
      </c>
      <c r="L11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1250</v>
      </c>
      <c r="M112" s="10">
        <f>Table1323[[#This Row],[SJ 6-RIVER
FNF]]+Table13[[#This Row],[SAC 4-RIVER
FNF]]</f>
        <v>13169</v>
      </c>
      <c r="N11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888</v>
      </c>
      <c r="O11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1006</v>
      </c>
      <c r="P112" s="10">
        <f>Table1323[[#This Row],[NORTH SJ FNF]]+Table13[[#This Row],[SAC 4-RIVER
FNF]]</f>
        <v>12925</v>
      </c>
    </row>
    <row r="113" spans="1:16" x14ac:dyDescent="0.25">
      <c r="A113" s="2">
        <v>42024</v>
      </c>
      <c r="B113" s="1">
        <v>242</v>
      </c>
      <c r="C113" s="1">
        <v>107</v>
      </c>
      <c r="D113" s="1">
        <v>305</v>
      </c>
      <c r="E113" s="1">
        <v>272</v>
      </c>
      <c r="F113" s="1">
        <v>244</v>
      </c>
      <c r="G113" s="1">
        <v>199</v>
      </c>
      <c r="H113" s="1">
        <v>50</v>
      </c>
      <c r="J113" s="11">
        <v>42024</v>
      </c>
      <c r="K11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865</v>
      </c>
      <c r="L11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1114</v>
      </c>
      <c r="M113" s="10">
        <f>Table1323[[#This Row],[SJ 6-RIVER
FNF]]+Table13[[#This Row],[SAC 4-RIVER
FNF]]</f>
        <v>13177</v>
      </c>
      <c r="N11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763</v>
      </c>
      <c r="O11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870</v>
      </c>
      <c r="P113" s="10">
        <f>Table1323[[#This Row],[NORTH SJ FNF]]+Table13[[#This Row],[SAC 4-RIVER
FNF]]</f>
        <v>12933</v>
      </c>
    </row>
    <row r="114" spans="1:16" x14ac:dyDescent="0.25">
      <c r="A114" s="2">
        <v>42025</v>
      </c>
      <c r="B114" s="1">
        <v>299</v>
      </c>
      <c r="C114" s="1">
        <v>118</v>
      </c>
      <c r="D114" s="1">
        <v>272</v>
      </c>
      <c r="E114" s="1">
        <v>271</v>
      </c>
      <c r="F114" s="1">
        <v>241</v>
      </c>
      <c r="G114" s="1">
        <v>222</v>
      </c>
      <c r="H114" s="1">
        <v>50</v>
      </c>
      <c r="J114" s="11">
        <v>42025</v>
      </c>
      <c r="K11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929</v>
      </c>
      <c r="L11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1201</v>
      </c>
      <c r="M114" s="10">
        <f>Table1323[[#This Row],[SJ 6-RIVER
FNF]]+Table13[[#This Row],[SAC 4-RIVER
FNF]]</f>
        <v>13301</v>
      </c>
      <c r="N11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842</v>
      </c>
      <c r="O11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960</v>
      </c>
      <c r="P114" s="10">
        <f>Table1323[[#This Row],[NORTH SJ FNF]]+Table13[[#This Row],[SAC 4-RIVER
FNF]]</f>
        <v>13060</v>
      </c>
    </row>
    <row r="115" spans="1:16" x14ac:dyDescent="0.25">
      <c r="A115" s="2">
        <v>42026</v>
      </c>
      <c r="B115" s="1">
        <v>240</v>
      </c>
      <c r="C115" s="1">
        <v>107</v>
      </c>
      <c r="D115" s="1">
        <v>295</v>
      </c>
      <c r="E115" s="1">
        <v>274</v>
      </c>
      <c r="F115" s="1">
        <v>122</v>
      </c>
      <c r="G115" s="1">
        <v>213</v>
      </c>
      <c r="H115" s="1">
        <v>50</v>
      </c>
      <c r="J115" s="11">
        <v>42026</v>
      </c>
      <c r="K11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743</v>
      </c>
      <c r="L11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1006</v>
      </c>
      <c r="M115" s="10">
        <f>Table1323[[#This Row],[SJ 6-RIVER
FNF]]+Table13[[#This Row],[SAC 4-RIVER
FNF]]</f>
        <v>12964</v>
      </c>
      <c r="N11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777</v>
      </c>
      <c r="O11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884</v>
      </c>
      <c r="P115" s="10">
        <f>Table1323[[#This Row],[NORTH SJ FNF]]+Table13[[#This Row],[SAC 4-RIVER
FNF]]</f>
        <v>12842</v>
      </c>
    </row>
    <row r="116" spans="1:16" x14ac:dyDescent="0.25">
      <c r="A116" s="2">
        <v>42027</v>
      </c>
      <c r="B116" s="1">
        <v>239</v>
      </c>
      <c r="C116" s="1">
        <v>112</v>
      </c>
      <c r="D116" s="1">
        <v>222</v>
      </c>
      <c r="E116" s="1">
        <v>185</v>
      </c>
      <c r="F116" s="1">
        <v>231</v>
      </c>
      <c r="G116" s="1">
        <v>222</v>
      </c>
      <c r="H116" s="1">
        <v>49</v>
      </c>
      <c r="J116" s="11">
        <v>42027</v>
      </c>
      <c r="K11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767</v>
      </c>
      <c r="L11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1038</v>
      </c>
      <c r="M116" s="10">
        <f>Table1323[[#This Row],[SJ 6-RIVER
FNF]]+Table13[[#This Row],[SAC 4-RIVER
FNF]]</f>
        <v>12149</v>
      </c>
      <c r="N11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695</v>
      </c>
      <c r="O11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807</v>
      </c>
      <c r="P116" s="10">
        <f>Table1323[[#This Row],[NORTH SJ FNF]]+Table13[[#This Row],[SAC 4-RIVER
FNF]]</f>
        <v>11918</v>
      </c>
    </row>
    <row r="117" spans="1:16" x14ac:dyDescent="0.25">
      <c r="A117" s="2">
        <v>42028</v>
      </c>
      <c r="B117" s="1">
        <v>224</v>
      </c>
      <c r="C117" s="1">
        <v>101</v>
      </c>
      <c r="D117" s="1">
        <v>332</v>
      </c>
      <c r="E117" s="1">
        <v>248</v>
      </c>
      <c r="F117" s="1">
        <v>135</v>
      </c>
      <c r="G117" s="1">
        <v>159</v>
      </c>
      <c r="H117" s="1">
        <v>47</v>
      </c>
      <c r="J117" s="11">
        <v>42028</v>
      </c>
      <c r="K11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708</v>
      </c>
      <c r="L11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914</v>
      </c>
      <c r="M117" s="10">
        <f>Table1323[[#This Row],[SJ 6-RIVER
FNF]]+Table13[[#This Row],[SAC 4-RIVER
FNF]]</f>
        <v>11782</v>
      </c>
      <c r="N11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678</v>
      </c>
      <c r="O11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779</v>
      </c>
      <c r="P117" s="10">
        <f>Table1323[[#This Row],[NORTH SJ FNF]]+Table13[[#This Row],[SAC 4-RIVER
FNF]]</f>
        <v>11647</v>
      </c>
    </row>
    <row r="118" spans="1:16" x14ac:dyDescent="0.25">
      <c r="A118" s="2">
        <v>42029</v>
      </c>
      <c r="B118" s="1">
        <v>223</v>
      </c>
      <c r="C118" s="1">
        <v>101</v>
      </c>
      <c r="D118" s="1">
        <v>222</v>
      </c>
      <c r="E118" s="1">
        <v>236</v>
      </c>
      <c r="F118" s="1">
        <v>312</v>
      </c>
      <c r="G118" s="1">
        <v>133</v>
      </c>
      <c r="H118" s="1">
        <v>46</v>
      </c>
      <c r="J118" s="11">
        <v>42029</v>
      </c>
      <c r="K11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872</v>
      </c>
      <c r="L11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1051</v>
      </c>
      <c r="M118" s="10">
        <f>Table1323[[#This Row],[SJ 6-RIVER
FNF]]+Table13[[#This Row],[SAC 4-RIVER
FNF]]</f>
        <v>13332</v>
      </c>
      <c r="N11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638</v>
      </c>
      <c r="O11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739</v>
      </c>
      <c r="P118" s="10">
        <f>Table1323[[#This Row],[NORTH SJ FNF]]+Table13[[#This Row],[SAC 4-RIVER
FNF]]</f>
        <v>13020</v>
      </c>
    </row>
    <row r="119" spans="1:16" x14ac:dyDescent="0.25">
      <c r="A119" s="2">
        <v>42030</v>
      </c>
      <c r="B119" s="1">
        <v>332</v>
      </c>
      <c r="C119" s="1">
        <v>101</v>
      </c>
      <c r="D119" s="1">
        <v>328</v>
      </c>
      <c r="E119" s="1">
        <v>248</v>
      </c>
      <c r="F119" s="1">
        <v>320</v>
      </c>
      <c r="G119" s="1">
        <v>184</v>
      </c>
      <c r="H119" s="1">
        <v>45</v>
      </c>
      <c r="J119" s="11">
        <v>42030</v>
      </c>
      <c r="K11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1001</v>
      </c>
      <c r="L11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1230</v>
      </c>
      <c r="M119" s="10">
        <f>Table1323[[#This Row],[SJ 6-RIVER
FNF]]+Table13[[#This Row],[SAC 4-RIVER
FNF]]</f>
        <v>12652</v>
      </c>
      <c r="N11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809</v>
      </c>
      <c r="O11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910</v>
      </c>
      <c r="P119" s="10">
        <f>Table1323[[#This Row],[NORTH SJ FNF]]+Table13[[#This Row],[SAC 4-RIVER
FNF]]</f>
        <v>12332</v>
      </c>
    </row>
    <row r="120" spans="1:16" x14ac:dyDescent="0.25">
      <c r="A120" s="2">
        <v>42031</v>
      </c>
      <c r="B120" s="1">
        <v>332</v>
      </c>
      <c r="C120" s="1">
        <v>96</v>
      </c>
      <c r="D120" s="1">
        <v>264</v>
      </c>
      <c r="E120" s="1">
        <v>292</v>
      </c>
      <c r="F120" s="1">
        <v>319</v>
      </c>
      <c r="G120" s="1">
        <v>232</v>
      </c>
      <c r="H120" s="1">
        <v>44</v>
      </c>
      <c r="J120" s="11">
        <v>42031</v>
      </c>
      <c r="K12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1039</v>
      </c>
      <c r="L12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1315</v>
      </c>
      <c r="M120" s="10">
        <f>Table1323[[#This Row],[SJ 6-RIVER
FNF]]+Table13[[#This Row],[SAC 4-RIVER
FNF]]</f>
        <v>12896</v>
      </c>
      <c r="N12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900</v>
      </c>
      <c r="O12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996</v>
      </c>
      <c r="P120" s="10">
        <f>Table1323[[#This Row],[NORTH SJ FNF]]+Table13[[#This Row],[SAC 4-RIVER
FNF]]</f>
        <v>12577</v>
      </c>
    </row>
    <row r="121" spans="1:16" x14ac:dyDescent="0.25">
      <c r="A121" s="2">
        <v>42032</v>
      </c>
      <c r="B121" s="1">
        <v>372</v>
      </c>
      <c r="C121" s="1">
        <v>124</v>
      </c>
      <c r="D121" s="1">
        <v>259</v>
      </c>
      <c r="E121" s="1">
        <v>292</v>
      </c>
      <c r="F121" s="1">
        <v>248</v>
      </c>
      <c r="G121" s="1">
        <v>194</v>
      </c>
      <c r="H121" s="1">
        <v>44</v>
      </c>
      <c r="J121" s="11">
        <v>42032</v>
      </c>
      <c r="K12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1036</v>
      </c>
      <c r="L12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1274</v>
      </c>
      <c r="M121" s="10">
        <f>Table1323[[#This Row],[SJ 6-RIVER
FNF]]+Table13[[#This Row],[SAC 4-RIVER
FNF]]</f>
        <v>11118</v>
      </c>
      <c r="N12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902</v>
      </c>
      <c r="O12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1026</v>
      </c>
      <c r="P121" s="10">
        <f>Table1323[[#This Row],[NORTH SJ FNF]]+Table13[[#This Row],[SAC 4-RIVER
FNF]]</f>
        <v>10870</v>
      </c>
    </row>
    <row r="122" spans="1:16" x14ac:dyDescent="0.25">
      <c r="A122" s="2">
        <v>42033</v>
      </c>
      <c r="B122" s="1">
        <v>390</v>
      </c>
      <c r="C122" s="1">
        <v>124</v>
      </c>
      <c r="D122" s="1">
        <v>182</v>
      </c>
      <c r="E122" s="1">
        <v>248</v>
      </c>
      <c r="F122" s="1">
        <v>245</v>
      </c>
      <c r="G122" s="1">
        <v>210</v>
      </c>
      <c r="H122" s="1">
        <v>44</v>
      </c>
      <c r="J122" s="11">
        <v>42033</v>
      </c>
      <c r="K12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1007</v>
      </c>
      <c r="L12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1261</v>
      </c>
      <c r="M122" s="10">
        <f>Table1323[[#This Row],[SJ 6-RIVER
FNF]]+Table13[[#This Row],[SAC 4-RIVER
FNF]]</f>
        <v>12530</v>
      </c>
      <c r="N12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892</v>
      </c>
      <c r="O12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1016</v>
      </c>
      <c r="P122" s="10">
        <f>Table1323[[#This Row],[NORTH SJ FNF]]+Table13[[#This Row],[SAC 4-RIVER
FNF]]</f>
        <v>12285</v>
      </c>
    </row>
    <row r="123" spans="1:16" x14ac:dyDescent="0.25">
      <c r="A123" s="2">
        <v>42034</v>
      </c>
      <c r="B123" s="1">
        <v>372</v>
      </c>
      <c r="C123" s="1">
        <v>124</v>
      </c>
      <c r="D123" s="1">
        <v>193</v>
      </c>
      <c r="E123" s="1">
        <v>225</v>
      </c>
      <c r="F123" s="1">
        <v>281</v>
      </c>
      <c r="G123" s="1">
        <v>202</v>
      </c>
      <c r="H123" s="1">
        <v>45</v>
      </c>
      <c r="J123" s="11">
        <v>42034</v>
      </c>
      <c r="K12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1002</v>
      </c>
      <c r="L12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1249</v>
      </c>
      <c r="M123" s="10">
        <f>Table1323[[#This Row],[SJ 6-RIVER
FNF]]+Table13[[#This Row],[SAC 4-RIVER
FNF]]</f>
        <v>11164</v>
      </c>
      <c r="N12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844</v>
      </c>
      <c r="O12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968</v>
      </c>
      <c r="P123" s="10">
        <f>Table1323[[#This Row],[NORTH SJ FNF]]+Table13[[#This Row],[SAC 4-RIVER
FNF]]</f>
        <v>10883</v>
      </c>
    </row>
    <row r="124" spans="1:16" x14ac:dyDescent="0.25">
      <c r="A124" s="2">
        <v>42035</v>
      </c>
      <c r="B124" s="1">
        <v>425</v>
      </c>
      <c r="C124" s="1">
        <v>124</v>
      </c>
      <c r="D124" s="1">
        <v>228</v>
      </c>
      <c r="E124" s="1">
        <v>215</v>
      </c>
      <c r="F124" s="1">
        <v>212</v>
      </c>
      <c r="G124" s="1">
        <v>165</v>
      </c>
      <c r="H124" s="1">
        <v>44</v>
      </c>
      <c r="J124" s="11">
        <v>42035</v>
      </c>
      <c r="K12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976</v>
      </c>
      <c r="L12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1185</v>
      </c>
      <c r="M124" s="10">
        <f>Table1323[[#This Row],[SJ 6-RIVER
FNF]]+Table13[[#This Row],[SAC 4-RIVER
FNF]]</f>
        <v>12102</v>
      </c>
      <c r="N12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849</v>
      </c>
      <c r="O12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973</v>
      </c>
      <c r="P124" s="10">
        <f>Table1323[[#This Row],[NORTH SJ FNF]]+Table13[[#This Row],[SAC 4-RIVER
FNF]]</f>
        <v>11890</v>
      </c>
    </row>
    <row r="125" spans="1:16" x14ac:dyDescent="0.25">
      <c r="A125" s="2">
        <v>42036</v>
      </c>
      <c r="B125" s="1">
        <v>555</v>
      </c>
      <c r="C125" s="1">
        <v>118</v>
      </c>
      <c r="D125" s="1">
        <v>209</v>
      </c>
      <c r="E125" s="1">
        <v>202</v>
      </c>
      <c r="F125" s="1">
        <v>216</v>
      </c>
      <c r="G125" s="1">
        <v>135</v>
      </c>
      <c r="H125" s="1">
        <v>43</v>
      </c>
      <c r="J125" s="11">
        <v>42036</v>
      </c>
      <c r="K12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1091</v>
      </c>
      <c r="L12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1269</v>
      </c>
      <c r="M125" s="10">
        <f>Table1323[[#This Row],[SJ 6-RIVER
FNF]]+Table13[[#This Row],[SAC 4-RIVER
FNF]]</f>
        <v>10530</v>
      </c>
      <c r="N12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935</v>
      </c>
      <c r="O12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1053</v>
      </c>
      <c r="P125" s="10">
        <f>Table1323[[#This Row],[NORTH SJ FNF]]+Table13[[#This Row],[SAC 4-RIVER
FNF]]</f>
        <v>10314</v>
      </c>
    </row>
    <row r="126" spans="1:16" x14ac:dyDescent="0.25">
      <c r="A126" s="2">
        <v>42037</v>
      </c>
      <c r="B126" s="1">
        <v>450</v>
      </c>
      <c r="C126" s="1">
        <v>112</v>
      </c>
      <c r="D126" s="1">
        <v>321</v>
      </c>
      <c r="E126" s="1">
        <v>316</v>
      </c>
      <c r="F126" s="1">
        <v>203</v>
      </c>
      <c r="G126" s="1">
        <v>147</v>
      </c>
      <c r="H126" s="1">
        <v>42</v>
      </c>
      <c r="J126" s="11">
        <v>42037</v>
      </c>
      <c r="K12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1081</v>
      </c>
      <c r="L12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1270</v>
      </c>
      <c r="M126" s="10">
        <f>Table1323[[#This Row],[SJ 6-RIVER
FNF]]+Table13[[#This Row],[SAC 4-RIVER
FNF]]</f>
        <v>13131</v>
      </c>
      <c r="N12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955</v>
      </c>
      <c r="O12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1067</v>
      </c>
      <c r="P126" s="10">
        <f>Table1323[[#This Row],[NORTH SJ FNF]]+Table13[[#This Row],[SAC 4-RIVER
FNF]]</f>
        <v>12928</v>
      </c>
    </row>
    <row r="127" spans="1:16" x14ac:dyDescent="0.25">
      <c r="A127" s="2">
        <v>42038</v>
      </c>
      <c r="B127" s="1">
        <v>221</v>
      </c>
      <c r="C127" s="1">
        <v>96</v>
      </c>
      <c r="D127" s="1">
        <v>337</v>
      </c>
      <c r="E127" s="1">
        <v>304</v>
      </c>
      <c r="F127" s="1">
        <v>206</v>
      </c>
      <c r="G127" s="1">
        <v>250</v>
      </c>
      <c r="H127" s="1">
        <v>41</v>
      </c>
      <c r="J127" s="11">
        <v>42038</v>
      </c>
      <c r="K12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827</v>
      </c>
      <c r="L12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1118</v>
      </c>
      <c r="M127" s="10">
        <f>Table1323[[#This Row],[SJ 6-RIVER
FNF]]+Table13[[#This Row],[SAC 4-RIVER
FNF]]</f>
        <v>13124</v>
      </c>
      <c r="N12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816</v>
      </c>
      <c r="O12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912</v>
      </c>
      <c r="P127" s="10">
        <f>Table1323[[#This Row],[NORTH SJ FNF]]+Table13[[#This Row],[SAC 4-RIVER
FNF]]</f>
        <v>12918</v>
      </c>
    </row>
    <row r="128" spans="1:16" x14ac:dyDescent="0.25">
      <c r="A128" s="2">
        <v>42039</v>
      </c>
      <c r="B128" s="1">
        <v>241</v>
      </c>
      <c r="C128" s="1">
        <v>128</v>
      </c>
      <c r="D128" s="1">
        <v>332</v>
      </c>
      <c r="E128" s="1">
        <v>326</v>
      </c>
      <c r="F128" s="1">
        <v>223</v>
      </c>
      <c r="G128" s="1">
        <v>179</v>
      </c>
      <c r="H128" s="1">
        <v>40</v>
      </c>
      <c r="J128" s="11">
        <v>42039</v>
      </c>
      <c r="K12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918</v>
      </c>
      <c r="L12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1137</v>
      </c>
      <c r="M128" s="10">
        <f>Table1323[[#This Row],[SJ 6-RIVER
FNF]]+Table13[[#This Row],[SAC 4-RIVER
FNF]]</f>
        <v>13332</v>
      </c>
      <c r="N12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786</v>
      </c>
      <c r="O12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914</v>
      </c>
      <c r="P128" s="10">
        <f>Table1323[[#This Row],[NORTH SJ FNF]]+Table13[[#This Row],[SAC 4-RIVER
FNF]]</f>
        <v>13109</v>
      </c>
    </row>
    <row r="129" spans="1:16" x14ac:dyDescent="0.25">
      <c r="A129" s="2">
        <v>42040</v>
      </c>
      <c r="B129" s="1">
        <v>310</v>
      </c>
      <c r="C129" s="1">
        <v>144</v>
      </c>
      <c r="D129" s="1">
        <v>352</v>
      </c>
      <c r="E129" s="1">
        <v>442</v>
      </c>
      <c r="F129" s="1">
        <v>309</v>
      </c>
      <c r="G129" s="1">
        <v>160</v>
      </c>
      <c r="H129" s="1">
        <v>40</v>
      </c>
      <c r="J129" s="11">
        <v>42040</v>
      </c>
      <c r="K12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1205</v>
      </c>
      <c r="L12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1405</v>
      </c>
      <c r="M129" s="10">
        <f>Table1323[[#This Row],[SJ 6-RIVER
FNF]]+Table13[[#This Row],[SAC 4-RIVER
FNF]]</f>
        <v>15141</v>
      </c>
      <c r="N12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952</v>
      </c>
      <c r="O12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1096</v>
      </c>
      <c r="P129" s="10">
        <f>Table1323[[#This Row],[NORTH SJ FNF]]+Table13[[#This Row],[SAC 4-RIVER
FNF]]</f>
        <v>14832</v>
      </c>
    </row>
    <row r="130" spans="1:16" x14ac:dyDescent="0.25">
      <c r="A130" s="2">
        <v>42041</v>
      </c>
      <c r="B130" s="1">
        <v>884</v>
      </c>
      <c r="C130" s="1">
        <v>179</v>
      </c>
      <c r="D130" s="1">
        <v>672</v>
      </c>
      <c r="E130" s="1">
        <v>750</v>
      </c>
      <c r="F130" s="1">
        <v>277</v>
      </c>
      <c r="G130" s="1">
        <v>323</v>
      </c>
      <c r="H130" s="1">
        <v>45</v>
      </c>
      <c r="J130" s="11">
        <v>42041</v>
      </c>
      <c r="K13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2090</v>
      </c>
      <c r="L13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2458</v>
      </c>
      <c r="M130" s="10">
        <f>Table1323[[#This Row],[SJ 6-RIVER
FNF]]+Table13[[#This Row],[SAC 4-RIVER
FNF]]</f>
        <v>52791</v>
      </c>
      <c r="N13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2002</v>
      </c>
      <c r="O13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2181</v>
      </c>
      <c r="P130" s="10">
        <f>Table1323[[#This Row],[NORTH SJ FNF]]+Table13[[#This Row],[SAC 4-RIVER
FNF]]</f>
        <v>52514</v>
      </c>
    </row>
    <row r="131" spans="1:16" x14ac:dyDescent="0.25">
      <c r="A131" s="2">
        <v>42042</v>
      </c>
      <c r="B131" s="1">
        <v>2177</v>
      </c>
      <c r="C131" s="1">
        <v>231</v>
      </c>
      <c r="D131" s="1">
        <v>2142</v>
      </c>
      <c r="E131" s="1">
        <v>3516</v>
      </c>
      <c r="F131" s="1">
        <v>1182</v>
      </c>
      <c r="G131" s="1">
        <v>1873</v>
      </c>
      <c r="H131" s="1">
        <v>962</v>
      </c>
      <c r="J131" s="11">
        <v>42042</v>
      </c>
      <c r="K13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7106</v>
      </c>
      <c r="L13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9941</v>
      </c>
      <c r="M131" s="10">
        <f>Table1323[[#This Row],[SJ 6-RIVER
FNF]]+Table13[[#This Row],[SAC 4-RIVER
FNF]]</f>
        <v>136340</v>
      </c>
      <c r="N13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8528</v>
      </c>
      <c r="O13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8759</v>
      </c>
      <c r="P131" s="10">
        <f>Table1323[[#This Row],[NORTH SJ FNF]]+Table13[[#This Row],[SAC 4-RIVER
FNF]]</f>
        <v>135158</v>
      </c>
    </row>
    <row r="132" spans="1:16" x14ac:dyDescent="0.25">
      <c r="A132" s="2">
        <v>42043</v>
      </c>
      <c r="B132" s="1">
        <v>9013</v>
      </c>
      <c r="C132" s="1">
        <v>1107</v>
      </c>
      <c r="D132" s="1">
        <v>5436</v>
      </c>
      <c r="E132" s="1">
        <v>8295</v>
      </c>
      <c r="F132" s="1">
        <v>1601</v>
      </c>
      <c r="G132" s="1">
        <v>4125</v>
      </c>
      <c r="H132" s="1">
        <v>3347</v>
      </c>
      <c r="J132" s="11">
        <v>42043</v>
      </c>
      <c r="K13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20016</v>
      </c>
      <c r="L13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27488</v>
      </c>
      <c r="M132" s="10">
        <f>Table1323[[#This Row],[SJ 6-RIVER
FNF]]+Table13[[#This Row],[SAC 4-RIVER
FNF]]</f>
        <v>121427</v>
      </c>
      <c r="N13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24780</v>
      </c>
      <c r="O13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25887</v>
      </c>
      <c r="P132" s="10">
        <f>Table1323[[#This Row],[NORTH SJ FNF]]+Table13[[#This Row],[SAC 4-RIVER
FNF]]</f>
        <v>119826</v>
      </c>
    </row>
    <row r="133" spans="1:16" x14ac:dyDescent="0.25">
      <c r="A133" s="2">
        <v>42044</v>
      </c>
      <c r="B133" s="1">
        <v>13181</v>
      </c>
      <c r="C133" s="1">
        <v>3609</v>
      </c>
      <c r="D133" s="1">
        <v>7937</v>
      </c>
      <c r="E133" s="1">
        <v>11064</v>
      </c>
      <c r="F133" s="1">
        <v>3662</v>
      </c>
      <c r="G133" s="1">
        <v>8339</v>
      </c>
      <c r="H133" s="1">
        <v>4910</v>
      </c>
      <c r="J133" s="11">
        <v>42044</v>
      </c>
      <c r="K13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31516</v>
      </c>
      <c r="L13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44765</v>
      </c>
      <c r="M133" s="10">
        <f>Table1323[[#This Row],[SJ 6-RIVER
FNF]]+Table13[[#This Row],[SAC 4-RIVER
FNF]]</f>
        <v>203856</v>
      </c>
      <c r="N13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37494</v>
      </c>
      <c r="O13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41103</v>
      </c>
      <c r="P133" s="10">
        <f>Table1323[[#This Row],[NORTH SJ FNF]]+Table13[[#This Row],[SAC 4-RIVER
FNF]]</f>
        <v>200194</v>
      </c>
    </row>
    <row r="134" spans="1:16" x14ac:dyDescent="0.25">
      <c r="A134" s="2">
        <v>42045</v>
      </c>
      <c r="B134" s="1">
        <v>6039</v>
      </c>
      <c r="C134" s="1">
        <v>1345</v>
      </c>
      <c r="D134" s="1">
        <v>2420</v>
      </c>
      <c r="E134" s="1">
        <v>3264</v>
      </c>
      <c r="F134" s="1">
        <v>1318</v>
      </c>
      <c r="G134" s="1">
        <v>2920</v>
      </c>
      <c r="H134" s="1">
        <v>1867</v>
      </c>
      <c r="J134" s="11">
        <v>42045</v>
      </c>
      <c r="K13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11966</v>
      </c>
      <c r="L13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16753</v>
      </c>
      <c r="M134" s="10">
        <f>Table1323[[#This Row],[SJ 6-RIVER
FNF]]+Table13[[#This Row],[SAC 4-RIVER
FNF]]</f>
        <v>98809</v>
      </c>
      <c r="N13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14090</v>
      </c>
      <c r="O13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15435</v>
      </c>
      <c r="P134" s="10">
        <f>Table1323[[#This Row],[NORTH SJ FNF]]+Table13[[#This Row],[SAC 4-RIVER
FNF]]</f>
        <v>97491</v>
      </c>
    </row>
    <row r="135" spans="1:16" x14ac:dyDescent="0.25">
      <c r="A135" s="2">
        <v>42046</v>
      </c>
      <c r="B135" s="1">
        <v>3176</v>
      </c>
      <c r="C135" s="1">
        <v>863</v>
      </c>
      <c r="D135" s="1">
        <v>1311</v>
      </c>
      <c r="E135" s="1">
        <v>1796</v>
      </c>
      <c r="F135" s="1">
        <v>949</v>
      </c>
      <c r="G135" s="1">
        <v>1546</v>
      </c>
      <c r="H135" s="1">
        <v>1109</v>
      </c>
      <c r="J135" s="11">
        <v>42046</v>
      </c>
      <c r="K13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6784</v>
      </c>
      <c r="L13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9439</v>
      </c>
      <c r="M135" s="10">
        <f>Table1323[[#This Row],[SJ 6-RIVER
FNF]]+Table13[[#This Row],[SAC 4-RIVER
FNF]]</f>
        <v>64401</v>
      </c>
      <c r="N13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7627</v>
      </c>
      <c r="O13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8490</v>
      </c>
      <c r="P135" s="10">
        <f>Table1323[[#This Row],[NORTH SJ FNF]]+Table13[[#This Row],[SAC 4-RIVER
FNF]]</f>
        <v>63452</v>
      </c>
    </row>
    <row r="136" spans="1:16" x14ac:dyDescent="0.25">
      <c r="A136" s="2">
        <v>42047</v>
      </c>
      <c r="B136" s="1">
        <v>1895</v>
      </c>
      <c r="C136" s="1">
        <v>652</v>
      </c>
      <c r="D136" s="1">
        <v>1150</v>
      </c>
      <c r="E136" s="1">
        <v>1336</v>
      </c>
      <c r="F136" s="1">
        <v>823</v>
      </c>
      <c r="G136" s="1">
        <v>1335</v>
      </c>
      <c r="H136" s="1">
        <v>780</v>
      </c>
      <c r="J136" s="11">
        <v>42047</v>
      </c>
      <c r="K13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4706</v>
      </c>
      <c r="L13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6821</v>
      </c>
      <c r="M136" s="10">
        <f>Table1323[[#This Row],[SJ 6-RIVER
FNF]]+Table13[[#This Row],[SAC 4-RIVER
FNF]]</f>
        <v>53002</v>
      </c>
      <c r="N13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5346</v>
      </c>
      <c r="O13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5998</v>
      </c>
      <c r="P136" s="10">
        <f>Table1323[[#This Row],[NORTH SJ FNF]]+Table13[[#This Row],[SAC 4-RIVER
FNF]]</f>
        <v>52179</v>
      </c>
    </row>
    <row r="137" spans="1:16" x14ac:dyDescent="0.25">
      <c r="A137" s="2">
        <v>42048</v>
      </c>
      <c r="B137" s="1">
        <v>2029</v>
      </c>
      <c r="C137" s="1">
        <v>647</v>
      </c>
      <c r="D137" s="1">
        <v>1203</v>
      </c>
      <c r="E137" s="1">
        <v>1397</v>
      </c>
      <c r="F137" s="1">
        <v>890</v>
      </c>
      <c r="G137" s="1">
        <v>1334</v>
      </c>
      <c r="H137" s="1">
        <v>599</v>
      </c>
      <c r="J137" s="11">
        <v>42048</v>
      </c>
      <c r="K13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4963</v>
      </c>
      <c r="L13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6896</v>
      </c>
      <c r="M137" s="10">
        <f>Table1323[[#This Row],[SJ 6-RIVER
FNF]]+Table13[[#This Row],[SAC 4-RIVER
FNF]]</f>
        <v>42795</v>
      </c>
      <c r="N13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5359</v>
      </c>
      <c r="O13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6006</v>
      </c>
      <c r="P137" s="10">
        <f>Table1323[[#This Row],[NORTH SJ FNF]]+Table13[[#This Row],[SAC 4-RIVER
FNF]]</f>
        <v>41905</v>
      </c>
    </row>
    <row r="138" spans="1:16" x14ac:dyDescent="0.25">
      <c r="A138" s="2">
        <v>42049</v>
      </c>
      <c r="B138" s="1">
        <v>1806</v>
      </c>
      <c r="C138" s="1">
        <v>621</v>
      </c>
      <c r="D138" s="1">
        <v>882</v>
      </c>
      <c r="E138" s="1">
        <v>1364</v>
      </c>
      <c r="F138" s="1">
        <v>819</v>
      </c>
      <c r="G138" s="1">
        <v>1134</v>
      </c>
      <c r="H138" s="1">
        <v>480</v>
      </c>
      <c r="J138" s="11">
        <v>42049</v>
      </c>
      <c r="K13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4610</v>
      </c>
      <c r="L13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6224</v>
      </c>
      <c r="M138" s="10">
        <f>Table1323[[#This Row],[SJ 6-RIVER
FNF]]+Table13[[#This Row],[SAC 4-RIVER
FNF]]</f>
        <v>36602</v>
      </c>
      <c r="N13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4784</v>
      </c>
      <c r="O13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5405</v>
      </c>
      <c r="P138" s="10">
        <f>Table1323[[#This Row],[NORTH SJ FNF]]+Table13[[#This Row],[SAC 4-RIVER
FNF]]</f>
        <v>35783</v>
      </c>
    </row>
    <row r="139" spans="1:16" x14ac:dyDescent="0.25">
      <c r="A139" s="2">
        <v>42050</v>
      </c>
      <c r="B139" s="1">
        <v>1596</v>
      </c>
      <c r="C139" s="1">
        <v>643</v>
      </c>
      <c r="D139" s="1">
        <v>738</v>
      </c>
      <c r="E139" s="1">
        <v>1363</v>
      </c>
      <c r="F139" s="1">
        <v>753</v>
      </c>
      <c r="G139" s="1">
        <v>1052</v>
      </c>
      <c r="H139" s="1">
        <v>399</v>
      </c>
      <c r="J139" s="11">
        <v>42050</v>
      </c>
      <c r="K13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4355</v>
      </c>
      <c r="L13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5806</v>
      </c>
      <c r="M139" s="10">
        <f>Table1323[[#This Row],[SJ 6-RIVER
FNF]]+Table13[[#This Row],[SAC 4-RIVER
FNF]]</f>
        <v>32925</v>
      </c>
      <c r="N13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4410</v>
      </c>
      <c r="O13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5053</v>
      </c>
      <c r="P139" s="10">
        <f>Table1323[[#This Row],[NORTH SJ FNF]]+Table13[[#This Row],[SAC 4-RIVER
FNF]]</f>
        <v>32172</v>
      </c>
    </row>
    <row r="140" spans="1:16" x14ac:dyDescent="0.25">
      <c r="A140" s="2">
        <v>42051</v>
      </c>
      <c r="B140" s="1">
        <v>1291</v>
      </c>
      <c r="C140" s="1">
        <v>567</v>
      </c>
      <c r="D140" s="1">
        <v>836</v>
      </c>
      <c r="E140" s="1">
        <v>1199</v>
      </c>
      <c r="F140" s="1">
        <v>732</v>
      </c>
      <c r="G140" s="1">
        <v>932</v>
      </c>
      <c r="H140" s="1">
        <v>341</v>
      </c>
      <c r="J140" s="11">
        <v>42051</v>
      </c>
      <c r="K14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3789</v>
      </c>
      <c r="L14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5062</v>
      </c>
      <c r="M140" s="10">
        <f>Table1323[[#This Row],[SJ 6-RIVER
FNF]]+Table13[[#This Row],[SAC 4-RIVER
FNF]]</f>
        <v>26805</v>
      </c>
      <c r="N14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3763</v>
      </c>
      <c r="O14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4330</v>
      </c>
      <c r="P140" s="10">
        <f>Table1323[[#This Row],[NORTH SJ FNF]]+Table13[[#This Row],[SAC 4-RIVER
FNF]]</f>
        <v>26073</v>
      </c>
    </row>
    <row r="141" spans="1:16" x14ac:dyDescent="0.25">
      <c r="A141" s="2">
        <v>42052</v>
      </c>
      <c r="B141" s="1">
        <v>1430</v>
      </c>
      <c r="C141" s="1">
        <v>532</v>
      </c>
      <c r="D141" s="1">
        <v>763</v>
      </c>
      <c r="E141" s="1">
        <v>1095</v>
      </c>
      <c r="F141" s="1">
        <v>698</v>
      </c>
      <c r="G141" s="1">
        <v>826</v>
      </c>
      <c r="H141" s="1">
        <v>294</v>
      </c>
      <c r="J141" s="11">
        <v>42052</v>
      </c>
      <c r="K14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3755</v>
      </c>
      <c r="L14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4875</v>
      </c>
      <c r="M141" s="10">
        <f>Table1323[[#This Row],[SJ 6-RIVER
FNF]]+Table13[[#This Row],[SAC 4-RIVER
FNF]]</f>
        <v>26795</v>
      </c>
      <c r="N14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3645</v>
      </c>
      <c r="O14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4177</v>
      </c>
      <c r="P141" s="10">
        <f>Table1323[[#This Row],[NORTH SJ FNF]]+Table13[[#This Row],[SAC 4-RIVER
FNF]]</f>
        <v>26097</v>
      </c>
    </row>
    <row r="142" spans="1:16" x14ac:dyDescent="0.25">
      <c r="A142" s="2">
        <v>42053</v>
      </c>
      <c r="B142" s="1">
        <v>1203</v>
      </c>
      <c r="C142" s="1">
        <v>544</v>
      </c>
      <c r="D142" s="1">
        <v>577</v>
      </c>
      <c r="E142" s="1">
        <v>954</v>
      </c>
      <c r="F142" s="1">
        <v>645</v>
      </c>
      <c r="G142" s="1">
        <v>866</v>
      </c>
      <c r="H142" s="1">
        <v>261</v>
      </c>
      <c r="J142" s="11">
        <v>42053</v>
      </c>
      <c r="K14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3346</v>
      </c>
      <c r="L14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4473</v>
      </c>
      <c r="M142" s="10">
        <f>Table1323[[#This Row],[SJ 6-RIVER
FNF]]+Table13[[#This Row],[SAC 4-RIVER
FNF]]</f>
        <v>25057</v>
      </c>
      <c r="N14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3284</v>
      </c>
      <c r="O14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3828</v>
      </c>
      <c r="P142" s="10">
        <f>Table1323[[#This Row],[NORTH SJ FNF]]+Table13[[#This Row],[SAC 4-RIVER
FNF]]</f>
        <v>24412</v>
      </c>
    </row>
    <row r="143" spans="1:16" x14ac:dyDescent="0.25">
      <c r="A143" s="2">
        <v>42054</v>
      </c>
      <c r="B143" s="1">
        <v>1202</v>
      </c>
      <c r="C143" s="1">
        <v>552</v>
      </c>
      <c r="D143" s="1">
        <v>666</v>
      </c>
      <c r="E143" s="1">
        <v>935</v>
      </c>
      <c r="F143" s="1">
        <v>793</v>
      </c>
      <c r="G143" s="1">
        <v>769</v>
      </c>
      <c r="H143" s="1">
        <v>234</v>
      </c>
      <c r="J143" s="11">
        <v>42054</v>
      </c>
      <c r="K14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3482</v>
      </c>
      <c r="L14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4485</v>
      </c>
      <c r="M143" s="10">
        <f>Table1323[[#This Row],[SJ 6-RIVER
FNF]]+Table13[[#This Row],[SAC 4-RIVER
FNF]]</f>
        <v>24228</v>
      </c>
      <c r="N14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3140</v>
      </c>
      <c r="O14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3692</v>
      </c>
      <c r="P143" s="10">
        <f>Table1323[[#This Row],[NORTH SJ FNF]]+Table13[[#This Row],[SAC 4-RIVER
FNF]]</f>
        <v>23435</v>
      </c>
    </row>
    <row r="144" spans="1:16" x14ac:dyDescent="0.25">
      <c r="A144" s="2">
        <v>42055</v>
      </c>
      <c r="B144" s="1">
        <v>1302</v>
      </c>
      <c r="C144" s="1">
        <v>547</v>
      </c>
      <c r="D144" s="1">
        <v>599</v>
      </c>
      <c r="E144" s="1">
        <v>882</v>
      </c>
      <c r="F144" s="1">
        <v>673</v>
      </c>
      <c r="G144" s="1">
        <v>719</v>
      </c>
      <c r="H144" s="1">
        <v>215</v>
      </c>
      <c r="J144" s="11">
        <v>42055</v>
      </c>
      <c r="K14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3404</v>
      </c>
      <c r="L14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4338</v>
      </c>
      <c r="M144" s="10">
        <f>Table1323[[#This Row],[SJ 6-RIVER
FNF]]+Table13[[#This Row],[SAC 4-RIVER
FNF]]</f>
        <v>23389</v>
      </c>
      <c r="N14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3118</v>
      </c>
      <c r="O14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3665</v>
      </c>
      <c r="P144" s="10">
        <f>Table1323[[#This Row],[NORTH SJ FNF]]+Table13[[#This Row],[SAC 4-RIVER
FNF]]</f>
        <v>22716</v>
      </c>
    </row>
    <row r="145" spans="1:16" x14ac:dyDescent="0.25">
      <c r="A145" s="2">
        <v>42056</v>
      </c>
      <c r="B145" s="1">
        <v>1356</v>
      </c>
      <c r="C145" s="1">
        <v>505</v>
      </c>
      <c r="D145" s="1">
        <v>500</v>
      </c>
      <c r="E145" s="1">
        <v>857</v>
      </c>
      <c r="F145" s="1">
        <v>592</v>
      </c>
      <c r="G145" s="1">
        <v>685</v>
      </c>
      <c r="H145" s="1">
        <v>197</v>
      </c>
      <c r="J145" s="11">
        <v>42056</v>
      </c>
      <c r="K14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3310</v>
      </c>
      <c r="L14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4192</v>
      </c>
      <c r="M145" s="10">
        <f>Table1323[[#This Row],[SJ 6-RIVER
FNF]]+Table13[[#This Row],[SAC 4-RIVER
FNF]]</f>
        <v>22770</v>
      </c>
      <c r="N14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3095</v>
      </c>
      <c r="O14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3600</v>
      </c>
      <c r="P145" s="10">
        <f>Table1323[[#This Row],[NORTH SJ FNF]]+Table13[[#This Row],[SAC 4-RIVER
FNF]]</f>
        <v>22178</v>
      </c>
    </row>
    <row r="146" spans="1:16" x14ac:dyDescent="0.25">
      <c r="A146" s="2">
        <v>42057</v>
      </c>
      <c r="B146" s="1">
        <v>992</v>
      </c>
      <c r="C146" s="1">
        <v>502</v>
      </c>
      <c r="D146" s="1">
        <v>582</v>
      </c>
      <c r="E146" s="1">
        <v>734</v>
      </c>
      <c r="F146" s="1">
        <v>793</v>
      </c>
      <c r="G146" s="1">
        <v>674</v>
      </c>
      <c r="H146" s="1">
        <v>183</v>
      </c>
      <c r="J146" s="11">
        <v>42057</v>
      </c>
      <c r="K14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3021</v>
      </c>
      <c r="L14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3878</v>
      </c>
      <c r="M146" s="10">
        <f>Table1323[[#This Row],[SJ 6-RIVER
FNF]]+Table13[[#This Row],[SAC 4-RIVER
FNF]]</f>
        <v>22368</v>
      </c>
      <c r="N14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2583</v>
      </c>
      <c r="O14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3085</v>
      </c>
      <c r="P146" s="10">
        <f>Table1323[[#This Row],[NORTH SJ FNF]]+Table13[[#This Row],[SAC 4-RIVER
FNF]]</f>
        <v>21575</v>
      </c>
    </row>
    <row r="147" spans="1:16" x14ac:dyDescent="0.25">
      <c r="A147" s="2">
        <v>42058</v>
      </c>
      <c r="B147" s="1">
        <v>992</v>
      </c>
      <c r="C147" s="1">
        <v>436</v>
      </c>
      <c r="D147" s="1">
        <v>504</v>
      </c>
      <c r="E147" s="1">
        <v>641</v>
      </c>
      <c r="F147" s="1">
        <v>596</v>
      </c>
      <c r="G147" s="1">
        <v>555</v>
      </c>
      <c r="H147" s="1">
        <v>167</v>
      </c>
      <c r="J147" s="11">
        <v>42058</v>
      </c>
      <c r="K14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2665</v>
      </c>
      <c r="L14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3387</v>
      </c>
      <c r="M147" s="10">
        <f>Table1323[[#This Row],[SJ 6-RIVER
FNF]]+Table13[[#This Row],[SAC 4-RIVER
FNF]]</f>
        <v>16556</v>
      </c>
      <c r="N14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2355</v>
      </c>
      <c r="O14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2791</v>
      </c>
      <c r="P147" s="10">
        <f>Table1323[[#This Row],[NORTH SJ FNF]]+Table13[[#This Row],[SAC 4-RIVER
FNF]]</f>
        <v>15960</v>
      </c>
    </row>
    <row r="148" spans="1:16" x14ac:dyDescent="0.25">
      <c r="A148" s="2">
        <v>42059</v>
      </c>
      <c r="B148" s="1">
        <v>825</v>
      </c>
      <c r="C148" s="1">
        <v>361</v>
      </c>
      <c r="D148" s="1">
        <v>335</v>
      </c>
      <c r="E148" s="1">
        <v>424</v>
      </c>
      <c r="F148" s="1">
        <v>465</v>
      </c>
      <c r="G148" s="1">
        <v>504</v>
      </c>
      <c r="H148" s="1">
        <v>151</v>
      </c>
      <c r="J148" s="11">
        <v>42059</v>
      </c>
      <c r="K14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2075</v>
      </c>
      <c r="L14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2730</v>
      </c>
      <c r="M148" s="10">
        <f>Table1323[[#This Row],[SJ 6-RIVER
FNF]]+Table13[[#This Row],[SAC 4-RIVER
FNF]]</f>
        <v>16463</v>
      </c>
      <c r="N14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1904</v>
      </c>
      <c r="O14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2265</v>
      </c>
      <c r="P148" s="10">
        <f>Table1323[[#This Row],[NORTH SJ FNF]]+Table13[[#This Row],[SAC 4-RIVER
FNF]]</f>
        <v>15998</v>
      </c>
    </row>
    <row r="149" spans="1:16" x14ac:dyDescent="0.25">
      <c r="A149" s="2">
        <v>42060</v>
      </c>
      <c r="B149" s="1">
        <v>810</v>
      </c>
      <c r="C149" s="1">
        <v>299</v>
      </c>
      <c r="D149" s="1">
        <v>372</v>
      </c>
      <c r="E149" s="1">
        <v>419</v>
      </c>
      <c r="F149" s="1">
        <v>465</v>
      </c>
      <c r="G149" s="1">
        <v>464</v>
      </c>
      <c r="H149" s="1">
        <v>141</v>
      </c>
      <c r="J149" s="11">
        <v>42060</v>
      </c>
      <c r="K14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1993</v>
      </c>
      <c r="L14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2598</v>
      </c>
      <c r="M149" s="10">
        <f>Table1323[[#This Row],[SJ 6-RIVER
FNF]]+Table13[[#This Row],[SAC 4-RIVER
FNF]]</f>
        <v>16081</v>
      </c>
      <c r="N14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1834</v>
      </c>
      <c r="O14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2133</v>
      </c>
      <c r="P149" s="10">
        <f>Table1323[[#This Row],[NORTH SJ FNF]]+Table13[[#This Row],[SAC 4-RIVER
FNF]]</f>
        <v>15616</v>
      </c>
    </row>
    <row r="150" spans="1:16" x14ac:dyDescent="0.25">
      <c r="A150" s="2">
        <v>42061</v>
      </c>
      <c r="B150" s="1">
        <v>790</v>
      </c>
      <c r="C150" s="1">
        <v>281</v>
      </c>
      <c r="D150" s="1">
        <v>576</v>
      </c>
      <c r="E150" s="1">
        <v>611</v>
      </c>
      <c r="F150" s="1">
        <v>425</v>
      </c>
      <c r="G150" s="1">
        <v>267</v>
      </c>
      <c r="H150" s="1">
        <v>135</v>
      </c>
      <c r="J150" s="11">
        <v>42061</v>
      </c>
      <c r="K15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2107</v>
      </c>
      <c r="L15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2509</v>
      </c>
      <c r="M150" s="10">
        <f>Table1323[[#This Row],[SJ 6-RIVER
FNF]]+Table13[[#This Row],[SAC 4-RIVER
FNF]]</f>
        <v>15077</v>
      </c>
      <c r="N15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1803</v>
      </c>
      <c r="O15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2084</v>
      </c>
      <c r="P150" s="10">
        <f>Table1323[[#This Row],[NORTH SJ FNF]]+Table13[[#This Row],[SAC 4-RIVER
FNF]]</f>
        <v>14652</v>
      </c>
    </row>
    <row r="151" spans="1:16" x14ac:dyDescent="0.25">
      <c r="A151" s="2">
        <v>42062</v>
      </c>
      <c r="B151" s="1">
        <v>775</v>
      </c>
      <c r="C151" s="1">
        <v>283</v>
      </c>
      <c r="D151" s="1">
        <v>568</v>
      </c>
      <c r="E151" s="1">
        <v>788</v>
      </c>
      <c r="F151" s="1">
        <v>473</v>
      </c>
      <c r="G151" s="1">
        <v>442</v>
      </c>
      <c r="H151" s="1">
        <v>131</v>
      </c>
      <c r="J151" s="11">
        <v>42062</v>
      </c>
      <c r="K15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2319</v>
      </c>
      <c r="L15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2892</v>
      </c>
      <c r="M151" s="10">
        <f>Table1323[[#This Row],[SJ 6-RIVER
FNF]]+Table13[[#This Row],[SAC 4-RIVER
FNF]]</f>
        <v>16449</v>
      </c>
      <c r="N15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2136</v>
      </c>
      <c r="O15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2419</v>
      </c>
      <c r="P151" s="10">
        <f>Table1323[[#This Row],[NORTH SJ FNF]]+Table13[[#This Row],[SAC 4-RIVER
FNF]]</f>
        <v>15976</v>
      </c>
    </row>
    <row r="152" spans="1:16" x14ac:dyDescent="0.25">
      <c r="A152" s="2">
        <v>42063</v>
      </c>
      <c r="B152" s="1">
        <v>760</v>
      </c>
      <c r="C152" s="1">
        <v>280</v>
      </c>
      <c r="D152" s="1">
        <v>647</v>
      </c>
      <c r="E152" s="1">
        <v>747</v>
      </c>
      <c r="F152" s="1">
        <v>558</v>
      </c>
      <c r="G152" s="1">
        <v>425</v>
      </c>
      <c r="H152" s="1">
        <v>134</v>
      </c>
      <c r="J152" s="11">
        <v>42063</v>
      </c>
      <c r="K15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2345</v>
      </c>
      <c r="L15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2904</v>
      </c>
      <c r="M152" s="10">
        <f>Table1323[[#This Row],[SJ 6-RIVER
FNF]]+Table13[[#This Row],[SAC 4-RIVER
FNF]]</f>
        <v>17598</v>
      </c>
      <c r="N15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2066</v>
      </c>
      <c r="O15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2346</v>
      </c>
      <c r="P152" s="10">
        <f>Table1323[[#This Row],[NORTH SJ FNF]]+Table13[[#This Row],[SAC 4-RIVER
FNF]]</f>
        <v>17040</v>
      </c>
    </row>
    <row r="153" spans="1:16" x14ac:dyDescent="0.25">
      <c r="A153" s="2">
        <v>42064</v>
      </c>
      <c r="B153" s="1">
        <v>740</v>
      </c>
      <c r="C153" s="1">
        <v>220</v>
      </c>
      <c r="D153" s="1">
        <v>522</v>
      </c>
      <c r="E153" s="1">
        <v>588</v>
      </c>
      <c r="F153" s="1">
        <v>427</v>
      </c>
      <c r="G153" s="1">
        <v>678</v>
      </c>
      <c r="H153" s="1">
        <v>151</v>
      </c>
      <c r="J153" s="11">
        <v>42064</v>
      </c>
      <c r="K15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1975</v>
      </c>
      <c r="L15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2804</v>
      </c>
      <c r="M153" s="10">
        <f>Table1323[[#This Row],[SJ 6-RIVER
FNF]]+Table13[[#This Row],[SAC 4-RIVER
FNF]]</f>
        <v>18138</v>
      </c>
      <c r="N15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2157</v>
      </c>
      <c r="O15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2377</v>
      </c>
      <c r="P153" s="10">
        <f>Table1323[[#This Row],[NORTH SJ FNF]]+Table13[[#This Row],[SAC 4-RIVER
FNF]]</f>
        <v>17711</v>
      </c>
    </row>
    <row r="154" spans="1:16" x14ac:dyDescent="0.25">
      <c r="A154" s="2">
        <v>42065</v>
      </c>
      <c r="B154" s="1">
        <v>725</v>
      </c>
      <c r="C154" s="1">
        <v>213</v>
      </c>
      <c r="D154" s="1">
        <v>577</v>
      </c>
      <c r="E154" s="1">
        <v>631</v>
      </c>
      <c r="F154" s="1">
        <v>437</v>
      </c>
      <c r="G154" s="1">
        <v>315</v>
      </c>
      <c r="H154" s="1">
        <v>135</v>
      </c>
      <c r="J154" s="11">
        <v>42065</v>
      </c>
      <c r="K15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2006</v>
      </c>
      <c r="L15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2456</v>
      </c>
      <c r="M154" s="10">
        <f>Table1323[[#This Row],[SJ 6-RIVER
FNF]]+Table13[[#This Row],[SAC 4-RIVER
FNF]]</f>
        <v>15590</v>
      </c>
      <c r="N15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1806</v>
      </c>
      <c r="O15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2019</v>
      </c>
      <c r="P154" s="10">
        <f>Table1323[[#This Row],[NORTH SJ FNF]]+Table13[[#This Row],[SAC 4-RIVER
FNF]]</f>
        <v>15153</v>
      </c>
    </row>
    <row r="155" spans="1:16" x14ac:dyDescent="0.25">
      <c r="A155" s="2">
        <v>42066</v>
      </c>
      <c r="B155" s="1">
        <v>710</v>
      </c>
      <c r="C155" s="1">
        <v>201</v>
      </c>
      <c r="D155" s="1">
        <v>365</v>
      </c>
      <c r="E155" s="1">
        <v>374</v>
      </c>
      <c r="F155" s="1">
        <v>394</v>
      </c>
      <c r="G155" s="1">
        <v>499</v>
      </c>
      <c r="H155" s="1">
        <v>136</v>
      </c>
      <c r="J155" s="11">
        <v>42066</v>
      </c>
      <c r="K15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1679</v>
      </c>
      <c r="L15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2314</v>
      </c>
      <c r="M155" s="10">
        <f>Table1323[[#This Row],[SJ 6-RIVER
FNF]]+Table13[[#This Row],[SAC 4-RIVER
FNF]]</f>
        <v>13361</v>
      </c>
      <c r="N15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1719</v>
      </c>
      <c r="O15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1920</v>
      </c>
      <c r="P155" s="10">
        <f>Table1323[[#This Row],[NORTH SJ FNF]]+Table13[[#This Row],[SAC 4-RIVER
FNF]]</f>
        <v>12967</v>
      </c>
    </row>
    <row r="156" spans="1:16" x14ac:dyDescent="0.25">
      <c r="A156" s="2">
        <v>42067</v>
      </c>
      <c r="B156" s="1">
        <v>690</v>
      </c>
      <c r="C156" s="1">
        <v>197</v>
      </c>
      <c r="D156" s="1">
        <v>482</v>
      </c>
      <c r="E156" s="1">
        <v>534</v>
      </c>
      <c r="F156" s="1">
        <v>380</v>
      </c>
      <c r="G156" s="1">
        <v>342</v>
      </c>
      <c r="H156" s="1">
        <v>127</v>
      </c>
      <c r="J156" s="11">
        <v>42067</v>
      </c>
      <c r="K15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1801</v>
      </c>
      <c r="L15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2270</v>
      </c>
      <c r="M156" s="10">
        <f>Table1323[[#This Row],[SJ 6-RIVER
FNF]]+Table13[[#This Row],[SAC 4-RIVER
FNF]]</f>
        <v>14222</v>
      </c>
      <c r="N15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1693</v>
      </c>
      <c r="O15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1890</v>
      </c>
      <c r="P156" s="10">
        <f>Table1323[[#This Row],[NORTH SJ FNF]]+Table13[[#This Row],[SAC 4-RIVER
FNF]]</f>
        <v>13842</v>
      </c>
    </row>
    <row r="157" spans="1:16" x14ac:dyDescent="0.25">
      <c r="A157" s="2">
        <v>42068</v>
      </c>
      <c r="B157" s="1">
        <v>670</v>
      </c>
      <c r="C157" s="1">
        <v>189</v>
      </c>
      <c r="D157" s="1">
        <v>386</v>
      </c>
      <c r="E157" s="1">
        <v>461</v>
      </c>
      <c r="F157" s="1">
        <v>399</v>
      </c>
      <c r="G157" s="1">
        <v>412</v>
      </c>
      <c r="H157" s="1">
        <v>117</v>
      </c>
      <c r="J157" s="11">
        <v>42068</v>
      </c>
      <c r="K15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1719</v>
      </c>
      <c r="L15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2248</v>
      </c>
      <c r="M157" s="10">
        <f>Table1323[[#This Row],[SJ 6-RIVER
FNF]]+Table13[[#This Row],[SAC 4-RIVER
FNF]]</f>
        <v>13086</v>
      </c>
      <c r="N15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1660</v>
      </c>
      <c r="O15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1849</v>
      </c>
      <c r="P157" s="10">
        <f>Table1323[[#This Row],[NORTH SJ FNF]]+Table13[[#This Row],[SAC 4-RIVER
FNF]]</f>
        <v>12687</v>
      </c>
    </row>
    <row r="158" spans="1:16" x14ac:dyDescent="0.25">
      <c r="A158" s="2">
        <v>42069</v>
      </c>
      <c r="B158" s="1">
        <v>660</v>
      </c>
      <c r="C158" s="1">
        <v>182</v>
      </c>
      <c r="D158" s="1">
        <v>492</v>
      </c>
      <c r="E158" s="1">
        <v>499</v>
      </c>
      <c r="F158" s="1">
        <v>391</v>
      </c>
      <c r="G158" s="1">
        <v>325</v>
      </c>
      <c r="H158" s="1">
        <v>111</v>
      </c>
      <c r="J158" s="11">
        <v>42069</v>
      </c>
      <c r="K15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1732</v>
      </c>
      <c r="L15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2168</v>
      </c>
      <c r="M158" s="10">
        <f>Table1323[[#This Row],[SJ 6-RIVER
FNF]]+Table13[[#This Row],[SAC 4-RIVER
FNF]]</f>
        <v>13160</v>
      </c>
      <c r="N15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1595</v>
      </c>
      <c r="O15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1777</v>
      </c>
      <c r="P158" s="10">
        <f>Table1323[[#This Row],[NORTH SJ FNF]]+Table13[[#This Row],[SAC 4-RIVER
FNF]]</f>
        <v>12769</v>
      </c>
    </row>
    <row r="159" spans="1:16" x14ac:dyDescent="0.25">
      <c r="A159" s="2">
        <v>42070</v>
      </c>
      <c r="B159" s="1">
        <v>640</v>
      </c>
      <c r="C159" s="1">
        <v>174</v>
      </c>
      <c r="D159" s="1">
        <v>455</v>
      </c>
      <c r="E159" s="1">
        <v>496</v>
      </c>
      <c r="F159" s="1">
        <v>390</v>
      </c>
      <c r="G159" s="1">
        <v>322</v>
      </c>
      <c r="H159" s="1">
        <v>107</v>
      </c>
      <c r="J159" s="11">
        <v>42070</v>
      </c>
      <c r="K15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1700</v>
      </c>
      <c r="L15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2129</v>
      </c>
      <c r="M159" s="10">
        <f>Table1323[[#This Row],[SJ 6-RIVER
FNF]]+Table13[[#This Row],[SAC 4-RIVER
FNF]]</f>
        <v>12968</v>
      </c>
      <c r="N15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1565</v>
      </c>
      <c r="O15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1739</v>
      </c>
      <c r="P159" s="10">
        <f>Table1323[[#This Row],[NORTH SJ FNF]]+Table13[[#This Row],[SAC 4-RIVER
FNF]]</f>
        <v>12578</v>
      </c>
    </row>
    <row r="160" spans="1:16" x14ac:dyDescent="0.25">
      <c r="A160" s="2">
        <v>42071</v>
      </c>
      <c r="B160" s="1">
        <v>625</v>
      </c>
      <c r="C160" s="1">
        <v>167</v>
      </c>
      <c r="D160" s="1">
        <v>470</v>
      </c>
      <c r="E160" s="1">
        <v>507</v>
      </c>
      <c r="F160" s="1">
        <v>378</v>
      </c>
      <c r="G160" s="1">
        <v>411</v>
      </c>
      <c r="H160" s="1">
        <v>103</v>
      </c>
      <c r="J160" s="11">
        <v>42071</v>
      </c>
      <c r="K16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1677</v>
      </c>
      <c r="L16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2191</v>
      </c>
      <c r="M160" s="10">
        <f>Table1323[[#This Row],[SJ 6-RIVER
FNF]]+Table13[[#This Row],[SAC 4-RIVER
FNF]]</f>
        <v>13380</v>
      </c>
      <c r="N16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1646</v>
      </c>
      <c r="O16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1813</v>
      </c>
      <c r="P160" s="10">
        <f>Table1323[[#This Row],[NORTH SJ FNF]]+Table13[[#This Row],[SAC 4-RIVER
FNF]]</f>
        <v>13002</v>
      </c>
    </row>
    <row r="161" spans="1:16" x14ac:dyDescent="0.25">
      <c r="A161" s="2">
        <v>42072</v>
      </c>
      <c r="B161" s="1">
        <v>607</v>
      </c>
      <c r="C161" s="1">
        <v>159</v>
      </c>
      <c r="D161" s="1">
        <v>448</v>
      </c>
      <c r="E161" s="1">
        <v>539</v>
      </c>
      <c r="F161" s="1">
        <v>482</v>
      </c>
      <c r="G161" s="1">
        <v>395</v>
      </c>
      <c r="H161" s="1">
        <v>99</v>
      </c>
      <c r="J161" s="11">
        <v>42072</v>
      </c>
      <c r="K16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1787</v>
      </c>
      <c r="L16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2281</v>
      </c>
      <c r="M161" s="10">
        <f>Table1323[[#This Row],[SJ 6-RIVER
FNF]]+Table13[[#This Row],[SAC 4-RIVER
FNF]]</f>
        <v>13200</v>
      </c>
      <c r="N16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1640</v>
      </c>
      <c r="O16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1799</v>
      </c>
      <c r="P161" s="10">
        <f>Table1323[[#This Row],[NORTH SJ FNF]]+Table13[[#This Row],[SAC 4-RIVER
FNF]]</f>
        <v>12718</v>
      </c>
    </row>
    <row r="162" spans="1:16" x14ac:dyDescent="0.25">
      <c r="A162" s="2">
        <v>42073</v>
      </c>
      <c r="B162" s="1">
        <v>619</v>
      </c>
      <c r="C162" s="1">
        <v>217</v>
      </c>
      <c r="D162" s="1">
        <v>545</v>
      </c>
      <c r="E162" s="1">
        <v>538</v>
      </c>
      <c r="F162" s="1">
        <v>365</v>
      </c>
      <c r="G162" s="1">
        <v>341</v>
      </c>
      <c r="H162" s="1">
        <v>95</v>
      </c>
      <c r="J162" s="11">
        <v>42073</v>
      </c>
      <c r="K16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1739</v>
      </c>
      <c r="L16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2175</v>
      </c>
      <c r="M162" s="10">
        <f>Table1323[[#This Row],[SJ 6-RIVER
FNF]]+Table13[[#This Row],[SAC 4-RIVER
FNF]]</f>
        <v>13318</v>
      </c>
      <c r="N16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1593</v>
      </c>
      <c r="O16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1810</v>
      </c>
      <c r="P162" s="10">
        <f>Table1323[[#This Row],[NORTH SJ FNF]]+Table13[[#This Row],[SAC 4-RIVER
FNF]]</f>
        <v>12953</v>
      </c>
    </row>
    <row r="163" spans="1:16" x14ac:dyDescent="0.25">
      <c r="A163" s="2">
        <v>42074</v>
      </c>
      <c r="B163" s="1">
        <v>740</v>
      </c>
      <c r="C163" s="1">
        <v>224</v>
      </c>
      <c r="D163" s="1">
        <v>527</v>
      </c>
      <c r="E163" s="1">
        <v>686</v>
      </c>
      <c r="F163" s="1">
        <v>430</v>
      </c>
      <c r="G163" s="1">
        <v>448</v>
      </c>
      <c r="H163" s="1">
        <v>94</v>
      </c>
      <c r="J163" s="11">
        <v>42074</v>
      </c>
      <c r="K16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2080</v>
      </c>
      <c r="L16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2622</v>
      </c>
      <c r="M163" s="10">
        <f>Table1323[[#This Row],[SJ 6-RIVER
FNF]]+Table13[[#This Row],[SAC 4-RIVER
FNF]]</f>
        <v>14120</v>
      </c>
      <c r="N16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1968</v>
      </c>
      <c r="O16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2192</v>
      </c>
      <c r="P163" s="10">
        <f>Table1323[[#This Row],[NORTH SJ FNF]]+Table13[[#This Row],[SAC 4-RIVER
FNF]]</f>
        <v>13690</v>
      </c>
    </row>
    <row r="164" spans="1:16" x14ac:dyDescent="0.25">
      <c r="A164" s="2">
        <v>42075</v>
      </c>
      <c r="B164" s="1">
        <v>739</v>
      </c>
      <c r="C164" s="1">
        <v>266</v>
      </c>
      <c r="D164" s="1">
        <v>470</v>
      </c>
      <c r="E164" s="1">
        <v>539</v>
      </c>
      <c r="F164" s="1">
        <v>474</v>
      </c>
      <c r="G164" s="1">
        <v>520</v>
      </c>
      <c r="H164" s="1">
        <v>94</v>
      </c>
      <c r="J164" s="11">
        <v>42075</v>
      </c>
      <c r="K16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2018</v>
      </c>
      <c r="L16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2632</v>
      </c>
      <c r="M164" s="10">
        <f>Table1323[[#This Row],[SJ 6-RIVER
FNF]]+Table13[[#This Row],[SAC 4-RIVER
FNF]]</f>
        <v>13852</v>
      </c>
      <c r="N16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1892</v>
      </c>
      <c r="O16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2158</v>
      </c>
      <c r="P164" s="10">
        <f>Table1323[[#This Row],[NORTH SJ FNF]]+Table13[[#This Row],[SAC 4-RIVER
FNF]]</f>
        <v>13378</v>
      </c>
    </row>
    <row r="165" spans="1:16" x14ac:dyDescent="0.25">
      <c r="A165" s="2">
        <v>42076</v>
      </c>
      <c r="B165" s="1">
        <v>842</v>
      </c>
      <c r="C165" s="1">
        <v>266</v>
      </c>
      <c r="D165" s="1">
        <v>529</v>
      </c>
      <c r="E165" s="1">
        <v>612</v>
      </c>
      <c r="F165" s="1">
        <v>405</v>
      </c>
      <c r="G165" s="1">
        <v>419</v>
      </c>
      <c r="H165" s="1">
        <v>99</v>
      </c>
      <c r="J165" s="11">
        <v>42076</v>
      </c>
      <c r="K16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2125</v>
      </c>
      <c r="L16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2643</v>
      </c>
      <c r="M165" s="10">
        <f>Table1323[[#This Row],[SJ 6-RIVER
FNF]]+Table13[[#This Row],[SAC 4-RIVER
FNF]]</f>
        <v>13890</v>
      </c>
      <c r="N16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1972</v>
      </c>
      <c r="O16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2238</v>
      </c>
      <c r="P165" s="10">
        <f>Table1323[[#This Row],[NORTH SJ FNF]]+Table13[[#This Row],[SAC 4-RIVER
FNF]]</f>
        <v>13485</v>
      </c>
    </row>
    <row r="166" spans="1:16" x14ac:dyDescent="0.25">
      <c r="A166" s="2">
        <v>42077</v>
      </c>
      <c r="B166" s="1">
        <v>910</v>
      </c>
      <c r="C166" s="1">
        <v>251</v>
      </c>
      <c r="D166" s="1">
        <v>451</v>
      </c>
      <c r="E166" s="1">
        <v>604</v>
      </c>
      <c r="F166" s="1">
        <v>524</v>
      </c>
      <c r="G166" s="1">
        <v>459</v>
      </c>
      <c r="H166" s="1">
        <v>93</v>
      </c>
      <c r="J166" s="11">
        <v>42077</v>
      </c>
      <c r="K16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2289</v>
      </c>
      <c r="L16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2841</v>
      </c>
      <c r="M166" s="10">
        <f>Table1323[[#This Row],[SJ 6-RIVER
FNF]]+Table13[[#This Row],[SAC 4-RIVER
FNF]]</f>
        <v>14324</v>
      </c>
      <c r="N16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2066</v>
      </c>
      <c r="O16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2317</v>
      </c>
      <c r="P166" s="10">
        <f>Table1323[[#This Row],[NORTH SJ FNF]]+Table13[[#This Row],[SAC 4-RIVER
FNF]]</f>
        <v>13800</v>
      </c>
    </row>
    <row r="167" spans="1:16" x14ac:dyDescent="0.25">
      <c r="A167" s="2">
        <v>42078</v>
      </c>
      <c r="B167" s="1">
        <v>911</v>
      </c>
      <c r="C167" s="1">
        <v>294</v>
      </c>
      <c r="D167" s="1">
        <v>405</v>
      </c>
      <c r="E167" s="1">
        <v>709</v>
      </c>
      <c r="F167" s="1">
        <v>632</v>
      </c>
      <c r="G167" s="1">
        <v>656</v>
      </c>
      <c r="H167" s="1">
        <v>86</v>
      </c>
      <c r="J167" s="11">
        <v>42078</v>
      </c>
      <c r="K16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2546</v>
      </c>
      <c r="L16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3288</v>
      </c>
      <c r="M167" s="10">
        <f>Table1323[[#This Row],[SJ 6-RIVER
FNF]]+Table13[[#This Row],[SAC 4-RIVER
FNF]]</f>
        <v>13824</v>
      </c>
      <c r="N16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2362</v>
      </c>
      <c r="O16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2656</v>
      </c>
      <c r="P167" s="10">
        <f>Table1323[[#This Row],[NORTH SJ FNF]]+Table13[[#This Row],[SAC 4-RIVER
FNF]]</f>
        <v>13192</v>
      </c>
    </row>
    <row r="168" spans="1:16" x14ac:dyDescent="0.25">
      <c r="A168" s="2">
        <v>42079</v>
      </c>
      <c r="B168" s="1">
        <v>1051</v>
      </c>
      <c r="C168" s="1">
        <v>375</v>
      </c>
      <c r="D168" s="1">
        <v>548</v>
      </c>
      <c r="E168" s="1">
        <v>708</v>
      </c>
      <c r="F168" s="1">
        <v>765</v>
      </c>
      <c r="G168" s="1">
        <v>591</v>
      </c>
      <c r="H168" s="1">
        <v>82</v>
      </c>
      <c r="J168" s="11">
        <v>42079</v>
      </c>
      <c r="K16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2899</v>
      </c>
      <c r="L16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3572</v>
      </c>
      <c r="M168" s="10">
        <f>Table1323[[#This Row],[SJ 6-RIVER
FNF]]+Table13[[#This Row],[SAC 4-RIVER
FNF]]</f>
        <v>14323</v>
      </c>
      <c r="N16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2432</v>
      </c>
      <c r="O16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2807</v>
      </c>
      <c r="P168" s="10">
        <f>Table1323[[#This Row],[NORTH SJ FNF]]+Table13[[#This Row],[SAC 4-RIVER
FNF]]</f>
        <v>13558</v>
      </c>
    </row>
    <row r="169" spans="1:16" x14ac:dyDescent="0.25">
      <c r="A169" s="2">
        <v>42080</v>
      </c>
      <c r="B169" s="1">
        <v>1362</v>
      </c>
      <c r="C169" s="1">
        <v>414</v>
      </c>
      <c r="D169" s="1">
        <v>433</v>
      </c>
      <c r="E169" s="1">
        <v>605</v>
      </c>
      <c r="F169" s="1">
        <v>635</v>
      </c>
      <c r="G169" s="1">
        <v>632</v>
      </c>
      <c r="H169" s="1">
        <v>79</v>
      </c>
      <c r="J169" s="11">
        <v>42080</v>
      </c>
      <c r="K16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3016</v>
      </c>
      <c r="L16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3727</v>
      </c>
      <c r="M169" s="10">
        <f>Table1323[[#This Row],[SJ 6-RIVER
FNF]]+Table13[[#This Row],[SAC 4-RIVER
FNF]]</f>
        <v>14702</v>
      </c>
      <c r="N16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2678</v>
      </c>
      <c r="O16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3092</v>
      </c>
      <c r="P169" s="10">
        <f>Table1323[[#This Row],[NORTH SJ FNF]]+Table13[[#This Row],[SAC 4-RIVER
FNF]]</f>
        <v>14067</v>
      </c>
    </row>
    <row r="170" spans="1:16" x14ac:dyDescent="0.25">
      <c r="A170" s="2">
        <v>42081</v>
      </c>
      <c r="B170" s="1">
        <v>1370</v>
      </c>
      <c r="C170" s="1">
        <v>402</v>
      </c>
      <c r="D170" s="1">
        <v>451</v>
      </c>
      <c r="E170" s="1">
        <v>696</v>
      </c>
      <c r="F170" s="1">
        <v>663</v>
      </c>
      <c r="G170" s="1">
        <v>495</v>
      </c>
      <c r="H170" s="1">
        <v>77</v>
      </c>
      <c r="J170" s="11">
        <v>42081</v>
      </c>
      <c r="K17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3131</v>
      </c>
      <c r="L17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3703</v>
      </c>
      <c r="M170" s="10">
        <f>Table1323[[#This Row],[SJ 6-RIVER
FNF]]+Table13[[#This Row],[SAC 4-RIVER
FNF]]</f>
        <v>13316</v>
      </c>
      <c r="N17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2638</v>
      </c>
      <c r="O17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3040</v>
      </c>
      <c r="P170" s="10">
        <f>Table1323[[#This Row],[NORTH SJ FNF]]+Table13[[#This Row],[SAC 4-RIVER
FNF]]</f>
        <v>12653</v>
      </c>
    </row>
    <row r="171" spans="1:16" x14ac:dyDescent="0.25">
      <c r="A171" s="2">
        <v>42082</v>
      </c>
      <c r="B171" s="1">
        <v>1057</v>
      </c>
      <c r="C171" s="1">
        <v>358</v>
      </c>
      <c r="D171" s="1">
        <v>460</v>
      </c>
      <c r="E171" s="1">
        <v>614</v>
      </c>
      <c r="F171" s="1">
        <v>533</v>
      </c>
      <c r="G171" s="1">
        <v>728</v>
      </c>
      <c r="H171" s="1">
        <v>73</v>
      </c>
      <c r="J171" s="11">
        <v>42082</v>
      </c>
      <c r="K17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2562</v>
      </c>
      <c r="L17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3363</v>
      </c>
      <c r="M171" s="10">
        <f>Table1323[[#This Row],[SJ 6-RIVER
FNF]]+Table13[[#This Row],[SAC 4-RIVER
FNF]]</f>
        <v>13382</v>
      </c>
      <c r="N17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2472</v>
      </c>
      <c r="O17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2830</v>
      </c>
      <c r="P171" s="10">
        <f>Table1323[[#This Row],[NORTH SJ FNF]]+Table13[[#This Row],[SAC 4-RIVER
FNF]]</f>
        <v>12849</v>
      </c>
    </row>
    <row r="172" spans="1:16" x14ac:dyDescent="0.25">
      <c r="A172" s="2">
        <v>42083</v>
      </c>
      <c r="B172" s="1">
        <v>1056</v>
      </c>
      <c r="C172" s="1">
        <v>364</v>
      </c>
      <c r="D172" s="1">
        <v>452</v>
      </c>
      <c r="E172" s="1">
        <v>610</v>
      </c>
      <c r="F172" s="1">
        <v>506</v>
      </c>
      <c r="G172" s="1">
        <v>507</v>
      </c>
      <c r="H172" s="1">
        <v>71</v>
      </c>
      <c r="J172" s="11">
        <v>42083</v>
      </c>
      <c r="K17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2536</v>
      </c>
      <c r="L17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3114</v>
      </c>
      <c r="M172" s="10">
        <f>Table1323[[#This Row],[SJ 6-RIVER
FNF]]+Table13[[#This Row],[SAC 4-RIVER
FNF]]</f>
        <v>12472</v>
      </c>
      <c r="N17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2244</v>
      </c>
      <c r="O17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2608</v>
      </c>
      <c r="P172" s="10">
        <f>Table1323[[#This Row],[NORTH SJ FNF]]+Table13[[#This Row],[SAC 4-RIVER
FNF]]</f>
        <v>11966</v>
      </c>
    </row>
    <row r="173" spans="1:16" x14ac:dyDescent="0.25">
      <c r="A173" s="2">
        <v>42084</v>
      </c>
      <c r="B173" s="1">
        <v>1056</v>
      </c>
      <c r="C173" s="1">
        <v>327</v>
      </c>
      <c r="D173" s="1">
        <v>505</v>
      </c>
      <c r="E173" s="1">
        <v>714</v>
      </c>
      <c r="F173" s="1">
        <v>564</v>
      </c>
      <c r="G173" s="1">
        <v>462</v>
      </c>
      <c r="H173" s="1">
        <v>68</v>
      </c>
      <c r="J173" s="11">
        <v>42084</v>
      </c>
      <c r="K17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2661</v>
      </c>
      <c r="L17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3191</v>
      </c>
      <c r="M173" s="10">
        <f>Table1323[[#This Row],[SJ 6-RIVER
FNF]]+Table13[[#This Row],[SAC 4-RIVER
FNF]]</f>
        <v>11353</v>
      </c>
      <c r="N17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2300</v>
      </c>
      <c r="O17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2627</v>
      </c>
      <c r="P173" s="10">
        <f>Table1323[[#This Row],[NORTH SJ FNF]]+Table13[[#This Row],[SAC 4-RIVER
FNF]]</f>
        <v>10789</v>
      </c>
    </row>
    <row r="174" spans="1:16" x14ac:dyDescent="0.25">
      <c r="A174" s="2">
        <v>42085</v>
      </c>
      <c r="B174" s="1">
        <v>920</v>
      </c>
      <c r="C174" s="1">
        <v>326</v>
      </c>
      <c r="D174" s="1">
        <v>410</v>
      </c>
      <c r="E174" s="1">
        <v>450</v>
      </c>
      <c r="F174" s="1">
        <v>525</v>
      </c>
      <c r="G174" s="1">
        <v>604</v>
      </c>
      <c r="H174" s="1">
        <v>66</v>
      </c>
      <c r="J174" s="11">
        <v>42085</v>
      </c>
      <c r="K17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2221</v>
      </c>
      <c r="L17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2891</v>
      </c>
      <c r="M174" s="10">
        <f>Table1323[[#This Row],[SJ 6-RIVER
FNF]]+Table13[[#This Row],[SAC 4-RIVER
FNF]]</f>
        <v>12937</v>
      </c>
      <c r="N17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2040</v>
      </c>
      <c r="O17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2366</v>
      </c>
      <c r="P174" s="10">
        <f>Table1323[[#This Row],[NORTH SJ FNF]]+Table13[[#This Row],[SAC 4-RIVER
FNF]]</f>
        <v>12412</v>
      </c>
    </row>
    <row r="175" spans="1:16" x14ac:dyDescent="0.25">
      <c r="A175" s="2">
        <v>42086</v>
      </c>
      <c r="B175" s="1">
        <v>1102</v>
      </c>
      <c r="C175" s="1">
        <v>310</v>
      </c>
      <c r="D175" s="1">
        <v>519</v>
      </c>
      <c r="E175" s="1">
        <v>715</v>
      </c>
      <c r="F175" s="1">
        <v>712</v>
      </c>
      <c r="G175" s="1">
        <v>478</v>
      </c>
      <c r="H175" s="1">
        <v>65</v>
      </c>
      <c r="J175" s="11">
        <v>42086</v>
      </c>
      <c r="K17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2839</v>
      </c>
      <c r="L17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3382</v>
      </c>
      <c r="M175" s="10">
        <f>Table1323[[#This Row],[SJ 6-RIVER
FNF]]+Table13[[#This Row],[SAC 4-RIVER
FNF]]</f>
        <v>12947</v>
      </c>
      <c r="N17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2360</v>
      </c>
      <c r="O17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2670</v>
      </c>
      <c r="P175" s="10">
        <f>Table1323[[#This Row],[NORTH SJ FNF]]+Table13[[#This Row],[SAC 4-RIVER
FNF]]</f>
        <v>12235</v>
      </c>
    </row>
    <row r="176" spans="1:16" x14ac:dyDescent="0.25">
      <c r="A176" s="2">
        <v>42087</v>
      </c>
      <c r="B176" s="1">
        <v>1102</v>
      </c>
      <c r="C176" s="1">
        <v>300</v>
      </c>
      <c r="D176" s="1">
        <v>430</v>
      </c>
      <c r="E176" s="1">
        <v>554</v>
      </c>
      <c r="F176" s="1">
        <v>554</v>
      </c>
      <c r="G176" s="1">
        <v>641</v>
      </c>
      <c r="H176" s="1">
        <v>71</v>
      </c>
      <c r="J176" s="11">
        <v>42087</v>
      </c>
      <c r="K17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2510</v>
      </c>
      <c r="L17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3222</v>
      </c>
      <c r="M176" s="10">
        <f>Table1323[[#This Row],[SJ 6-RIVER
FNF]]+Table13[[#This Row],[SAC 4-RIVER
FNF]]</f>
        <v>13329</v>
      </c>
      <c r="N17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2368</v>
      </c>
      <c r="O17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2668</v>
      </c>
      <c r="P176" s="10">
        <f>Table1323[[#This Row],[NORTH SJ FNF]]+Table13[[#This Row],[SAC 4-RIVER
FNF]]</f>
        <v>12775</v>
      </c>
    </row>
    <row r="177" spans="1:16" x14ac:dyDescent="0.25">
      <c r="A177" s="2">
        <v>42088</v>
      </c>
      <c r="B177" s="1">
        <v>1076</v>
      </c>
      <c r="C177" s="1">
        <v>295</v>
      </c>
      <c r="D177" s="1">
        <v>497</v>
      </c>
      <c r="E177" s="1">
        <v>708</v>
      </c>
      <c r="F177" s="1">
        <v>514</v>
      </c>
      <c r="G177" s="1">
        <v>380</v>
      </c>
      <c r="H177" s="1">
        <v>79</v>
      </c>
      <c r="J177" s="11">
        <v>42088</v>
      </c>
      <c r="K17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2593</v>
      </c>
      <c r="L17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3052</v>
      </c>
      <c r="M177" s="10">
        <f>Table1323[[#This Row],[SJ 6-RIVER
FNF]]+Table13[[#This Row],[SAC 4-RIVER
FNF]]</f>
        <v>13251</v>
      </c>
      <c r="N17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2243</v>
      </c>
      <c r="O17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2538</v>
      </c>
      <c r="P177" s="10">
        <f>Table1323[[#This Row],[NORTH SJ FNF]]+Table13[[#This Row],[SAC 4-RIVER
FNF]]</f>
        <v>12737</v>
      </c>
    </row>
    <row r="178" spans="1:16" x14ac:dyDescent="0.25">
      <c r="A178" s="2">
        <v>42089</v>
      </c>
      <c r="B178" s="1">
        <v>1044</v>
      </c>
      <c r="C178" s="1">
        <v>253</v>
      </c>
      <c r="D178" s="1">
        <v>423</v>
      </c>
      <c r="E178" s="1">
        <v>544</v>
      </c>
      <c r="F178" s="1">
        <v>544</v>
      </c>
      <c r="G178" s="1">
        <v>402</v>
      </c>
      <c r="H178" s="1">
        <v>70</v>
      </c>
      <c r="J178" s="11">
        <v>42089</v>
      </c>
      <c r="K17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2385</v>
      </c>
      <c r="L17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2857</v>
      </c>
      <c r="M178" s="10">
        <f>Table1323[[#This Row],[SJ 6-RIVER
FNF]]+Table13[[#This Row],[SAC 4-RIVER
FNF]]</f>
        <v>12619</v>
      </c>
      <c r="N17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2060</v>
      </c>
      <c r="O17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2313</v>
      </c>
      <c r="P178" s="10">
        <f>Table1323[[#This Row],[NORTH SJ FNF]]+Table13[[#This Row],[SAC 4-RIVER
FNF]]</f>
        <v>12075</v>
      </c>
    </row>
    <row r="179" spans="1:16" x14ac:dyDescent="0.25">
      <c r="A179" s="2">
        <v>42090</v>
      </c>
      <c r="B179" s="1">
        <v>938</v>
      </c>
      <c r="C179" s="1">
        <v>246</v>
      </c>
      <c r="D179" s="1">
        <v>451</v>
      </c>
      <c r="E179" s="1">
        <v>749</v>
      </c>
      <c r="F179" s="1">
        <v>707</v>
      </c>
      <c r="G179" s="1">
        <v>778</v>
      </c>
      <c r="H179" s="1">
        <v>66</v>
      </c>
      <c r="J179" s="11">
        <v>42090</v>
      </c>
      <c r="K17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2640</v>
      </c>
      <c r="L17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3484</v>
      </c>
      <c r="M179" s="10">
        <f>Table1323[[#This Row],[SJ 6-RIVER
FNF]]+Table13[[#This Row],[SAC 4-RIVER
FNF]]</f>
        <v>13209</v>
      </c>
      <c r="N17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2531</v>
      </c>
      <c r="O17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2777</v>
      </c>
      <c r="P179" s="10">
        <f>Table1323[[#This Row],[NORTH SJ FNF]]+Table13[[#This Row],[SAC 4-RIVER
FNF]]</f>
        <v>12502</v>
      </c>
    </row>
    <row r="180" spans="1:16" x14ac:dyDescent="0.25">
      <c r="A180" s="2">
        <v>42091</v>
      </c>
      <c r="B180" s="1">
        <v>938</v>
      </c>
      <c r="C180" s="1">
        <v>399</v>
      </c>
      <c r="D180" s="1">
        <v>454</v>
      </c>
      <c r="E180" s="1">
        <v>694</v>
      </c>
      <c r="F180" s="1">
        <v>790</v>
      </c>
      <c r="G180" s="1">
        <v>521</v>
      </c>
      <c r="H180" s="1">
        <v>61</v>
      </c>
      <c r="J180" s="11">
        <v>42091</v>
      </c>
      <c r="K18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2821</v>
      </c>
      <c r="L18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3403</v>
      </c>
      <c r="M180" s="10">
        <f>Table1323[[#This Row],[SJ 6-RIVER
FNF]]+Table13[[#This Row],[SAC 4-RIVER
FNF]]</f>
        <v>13642</v>
      </c>
      <c r="N18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2214</v>
      </c>
      <c r="O18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2613</v>
      </c>
      <c r="P180" s="10">
        <f>Table1323[[#This Row],[NORTH SJ FNF]]+Table13[[#This Row],[SAC 4-RIVER
FNF]]</f>
        <v>12852</v>
      </c>
    </row>
    <row r="181" spans="1:16" x14ac:dyDescent="0.25">
      <c r="A181" s="2">
        <v>42092</v>
      </c>
      <c r="B181" s="1">
        <v>1021</v>
      </c>
      <c r="C181" s="1">
        <v>386</v>
      </c>
      <c r="D181" s="1">
        <v>459</v>
      </c>
      <c r="E181" s="1">
        <v>736</v>
      </c>
      <c r="F181" s="1">
        <v>789</v>
      </c>
      <c r="G181" s="1">
        <v>462</v>
      </c>
      <c r="H181" s="1">
        <v>57</v>
      </c>
      <c r="J181" s="11">
        <v>42092</v>
      </c>
      <c r="K18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2932</v>
      </c>
      <c r="L18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3451</v>
      </c>
      <c r="M181" s="10">
        <f>Table1323[[#This Row],[SJ 6-RIVER
FNF]]+Table13[[#This Row],[SAC 4-RIVER
FNF]]</f>
        <v>13010</v>
      </c>
      <c r="N18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2276</v>
      </c>
      <c r="O18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2662</v>
      </c>
      <c r="P181" s="10">
        <f>Table1323[[#This Row],[NORTH SJ FNF]]+Table13[[#This Row],[SAC 4-RIVER
FNF]]</f>
        <v>12221</v>
      </c>
    </row>
    <row r="182" spans="1:16" x14ac:dyDescent="0.25">
      <c r="A182" s="2">
        <v>42093</v>
      </c>
      <c r="B182" s="1">
        <v>1600</v>
      </c>
      <c r="C182" s="1">
        <v>384</v>
      </c>
      <c r="D182" s="1">
        <v>515</v>
      </c>
      <c r="E182" s="1">
        <v>774</v>
      </c>
      <c r="F182" s="1">
        <v>870</v>
      </c>
      <c r="G182" s="1">
        <v>462</v>
      </c>
      <c r="H182" s="1">
        <v>56</v>
      </c>
      <c r="J182" s="11">
        <v>42093</v>
      </c>
      <c r="K18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3628</v>
      </c>
      <c r="L18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4146</v>
      </c>
      <c r="M182" s="10">
        <f>Table1323[[#This Row],[SJ 6-RIVER
FNF]]+Table13[[#This Row],[SAC 4-RIVER
FNF]]</f>
        <v>13140</v>
      </c>
      <c r="N18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2892</v>
      </c>
      <c r="O18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3276</v>
      </c>
      <c r="P182" s="10">
        <f>Table1323[[#This Row],[NORTH SJ FNF]]+Table13[[#This Row],[SAC 4-RIVER
FNF]]</f>
        <v>12270</v>
      </c>
    </row>
    <row r="183" spans="1:16" x14ac:dyDescent="0.25">
      <c r="A183" s="2">
        <v>42094</v>
      </c>
      <c r="B183" s="1">
        <v>1419</v>
      </c>
      <c r="C183" s="1">
        <v>400</v>
      </c>
      <c r="D183" s="1">
        <v>434</v>
      </c>
      <c r="E183" s="1">
        <v>709</v>
      </c>
      <c r="F183" s="1">
        <v>852</v>
      </c>
      <c r="G183" s="1">
        <v>455</v>
      </c>
      <c r="H183" s="1">
        <v>53</v>
      </c>
      <c r="J183" s="11">
        <v>42094</v>
      </c>
      <c r="K18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3380</v>
      </c>
      <c r="L18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3888</v>
      </c>
      <c r="M183" s="10">
        <f>Table1323[[#This Row],[SJ 6-RIVER
FNF]]+Table13[[#This Row],[SAC 4-RIVER
FNF]]</f>
        <v>12391</v>
      </c>
      <c r="N18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2636</v>
      </c>
      <c r="O18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3036</v>
      </c>
      <c r="P183" s="10">
        <f>Table1323[[#This Row],[NORTH SJ FNF]]+Table13[[#This Row],[SAC 4-RIVER
FNF]]</f>
        <v>11539</v>
      </c>
    </row>
    <row r="184" spans="1:16" x14ac:dyDescent="0.25">
      <c r="A184" s="2">
        <v>42095</v>
      </c>
      <c r="B184" s="1">
        <v>1310</v>
      </c>
      <c r="C184" s="1">
        <v>393</v>
      </c>
      <c r="D184" s="1">
        <v>392</v>
      </c>
      <c r="E184" s="1">
        <v>547</v>
      </c>
      <c r="F184" s="1">
        <v>798</v>
      </c>
      <c r="G184" s="1">
        <v>580</v>
      </c>
      <c r="H184" s="1">
        <v>50</v>
      </c>
      <c r="J184" s="11">
        <v>42095</v>
      </c>
      <c r="K18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3048</v>
      </c>
      <c r="L18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3678</v>
      </c>
      <c r="M184" s="10">
        <f>Table1323[[#This Row],[SJ 6-RIVER
FNF]]+Table13[[#This Row],[SAC 4-RIVER
FNF]]</f>
        <v>12227</v>
      </c>
      <c r="N18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2487</v>
      </c>
      <c r="O18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2880</v>
      </c>
      <c r="P184" s="10">
        <f>Table1323[[#This Row],[NORTH SJ FNF]]+Table13[[#This Row],[SAC 4-RIVER
FNF]]</f>
        <v>11429</v>
      </c>
    </row>
    <row r="185" spans="1:16" x14ac:dyDescent="0.25">
      <c r="A185" s="2">
        <v>42096</v>
      </c>
      <c r="B185" s="1">
        <v>1225</v>
      </c>
      <c r="C185" s="1">
        <v>314</v>
      </c>
      <c r="D185" s="1">
        <v>364</v>
      </c>
      <c r="E185" s="1">
        <v>442</v>
      </c>
      <c r="F185" s="1">
        <v>577</v>
      </c>
      <c r="G185" s="1">
        <v>44</v>
      </c>
      <c r="H185" s="1">
        <v>48</v>
      </c>
      <c r="J185" s="11">
        <v>42096</v>
      </c>
      <c r="K18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2558</v>
      </c>
      <c r="L18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2650</v>
      </c>
      <c r="M185" s="10">
        <f>Table1323[[#This Row],[SJ 6-RIVER
FNF]]+Table13[[#This Row],[SAC 4-RIVER
FNF]]</f>
        <v>11076</v>
      </c>
      <c r="N18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1759</v>
      </c>
      <c r="O18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2073</v>
      </c>
      <c r="P185" s="10">
        <f>Table1323[[#This Row],[NORTH SJ FNF]]+Table13[[#This Row],[SAC 4-RIVER
FNF]]</f>
        <v>10499</v>
      </c>
    </row>
    <row r="186" spans="1:16" x14ac:dyDescent="0.25">
      <c r="A186" s="2">
        <v>42097</v>
      </c>
      <c r="B186" s="1">
        <v>627</v>
      </c>
      <c r="C186" s="1">
        <v>256</v>
      </c>
      <c r="D186" s="1">
        <v>397</v>
      </c>
      <c r="E186" s="1">
        <v>489</v>
      </c>
      <c r="F186" s="1">
        <v>424</v>
      </c>
      <c r="G186" s="1">
        <v>341</v>
      </c>
      <c r="H186" s="1">
        <v>46</v>
      </c>
      <c r="J186" s="11">
        <v>42097</v>
      </c>
      <c r="K18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1796</v>
      </c>
      <c r="L18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2183</v>
      </c>
      <c r="M186" s="10">
        <f>Table1323[[#This Row],[SJ 6-RIVER
FNF]]+Table13[[#This Row],[SAC 4-RIVER
FNF]]</f>
        <v>11963</v>
      </c>
      <c r="N18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1503</v>
      </c>
      <c r="O18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1759</v>
      </c>
      <c r="P186" s="10">
        <f>Table1323[[#This Row],[NORTH SJ FNF]]+Table13[[#This Row],[SAC 4-RIVER
FNF]]</f>
        <v>11539</v>
      </c>
    </row>
    <row r="187" spans="1:16" x14ac:dyDescent="0.25">
      <c r="A187" s="2">
        <v>42098</v>
      </c>
      <c r="B187" s="1">
        <v>931</v>
      </c>
      <c r="C187" s="1">
        <v>257</v>
      </c>
      <c r="D187" s="1">
        <v>358</v>
      </c>
      <c r="E187" s="1">
        <v>354</v>
      </c>
      <c r="F187" s="1">
        <v>478</v>
      </c>
      <c r="G187" s="1">
        <v>285</v>
      </c>
      <c r="H187" s="1">
        <v>45</v>
      </c>
      <c r="J187" s="11">
        <v>42098</v>
      </c>
      <c r="K18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2020</v>
      </c>
      <c r="L18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2350</v>
      </c>
      <c r="M187" s="10">
        <f>Table1323[[#This Row],[SJ 6-RIVER
FNF]]+Table13[[#This Row],[SAC 4-RIVER
FNF]]</f>
        <v>11125</v>
      </c>
      <c r="N18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1615</v>
      </c>
      <c r="O18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1872</v>
      </c>
      <c r="P187" s="10">
        <f>Table1323[[#This Row],[NORTH SJ FNF]]+Table13[[#This Row],[SAC 4-RIVER
FNF]]</f>
        <v>10647</v>
      </c>
    </row>
    <row r="188" spans="1:16" x14ac:dyDescent="0.25">
      <c r="A188" s="2">
        <v>42099</v>
      </c>
      <c r="B188" s="1">
        <v>1005</v>
      </c>
      <c r="C188" s="1">
        <v>232</v>
      </c>
      <c r="D188" s="1">
        <v>382</v>
      </c>
      <c r="E188" s="1">
        <v>472</v>
      </c>
      <c r="F188" s="1">
        <v>414</v>
      </c>
      <c r="G188" s="1">
        <v>341</v>
      </c>
      <c r="H188" s="1">
        <v>45</v>
      </c>
      <c r="J188" s="11">
        <v>42099</v>
      </c>
      <c r="K18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2123</v>
      </c>
      <c r="L18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2509</v>
      </c>
      <c r="M188" s="10">
        <f>Table1323[[#This Row],[SJ 6-RIVER
FNF]]+Table13[[#This Row],[SAC 4-RIVER
FNF]]</f>
        <v>11980</v>
      </c>
      <c r="N18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1863</v>
      </c>
      <c r="O18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2095</v>
      </c>
      <c r="P188" s="10">
        <f>Table1323[[#This Row],[NORTH SJ FNF]]+Table13[[#This Row],[SAC 4-RIVER
FNF]]</f>
        <v>11566</v>
      </c>
    </row>
    <row r="189" spans="1:16" x14ac:dyDescent="0.25">
      <c r="A189" s="2">
        <v>42100</v>
      </c>
      <c r="B189" s="1">
        <v>752</v>
      </c>
      <c r="C189" s="1">
        <v>203</v>
      </c>
      <c r="D189" s="1">
        <v>368</v>
      </c>
      <c r="E189" s="1">
        <v>423</v>
      </c>
      <c r="F189" s="1">
        <v>418</v>
      </c>
      <c r="G189" s="1">
        <v>297</v>
      </c>
      <c r="H189" s="1">
        <v>46</v>
      </c>
      <c r="J189" s="11">
        <v>42100</v>
      </c>
      <c r="K18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1796</v>
      </c>
      <c r="L18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2139</v>
      </c>
      <c r="M189" s="10">
        <f>Table1323[[#This Row],[SJ 6-RIVER
FNF]]+Table13[[#This Row],[SAC 4-RIVER
FNF]]</f>
        <v>11265</v>
      </c>
      <c r="N18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1518</v>
      </c>
      <c r="O18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1721</v>
      </c>
      <c r="P189" s="10">
        <f>Table1323[[#This Row],[NORTH SJ FNF]]+Table13[[#This Row],[SAC 4-RIVER
FNF]]</f>
        <v>10847</v>
      </c>
    </row>
    <row r="190" spans="1:16" x14ac:dyDescent="0.25">
      <c r="A190" s="2">
        <v>42101</v>
      </c>
      <c r="B190" s="1">
        <v>1123</v>
      </c>
      <c r="C190" s="1">
        <v>281</v>
      </c>
      <c r="D190" s="1">
        <v>582</v>
      </c>
      <c r="E190" s="1">
        <v>735</v>
      </c>
      <c r="F190" s="1">
        <v>744</v>
      </c>
      <c r="G190" s="1">
        <v>331</v>
      </c>
      <c r="H190" s="1">
        <v>62</v>
      </c>
      <c r="J190" s="11">
        <v>42101</v>
      </c>
      <c r="K19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2883</v>
      </c>
      <c r="L19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3276</v>
      </c>
      <c r="M190" s="10">
        <f>Table1323[[#This Row],[SJ 6-RIVER
FNF]]+Table13[[#This Row],[SAC 4-RIVER
FNF]]</f>
        <v>16962</v>
      </c>
      <c r="N19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2251</v>
      </c>
      <c r="O19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2532</v>
      </c>
      <c r="P190" s="10">
        <f>Table1323[[#This Row],[NORTH SJ FNF]]+Table13[[#This Row],[SAC 4-RIVER
FNF]]</f>
        <v>16218</v>
      </c>
    </row>
    <row r="191" spans="1:16" x14ac:dyDescent="0.25">
      <c r="A191" s="2">
        <v>42102</v>
      </c>
      <c r="B191" s="1">
        <v>1066</v>
      </c>
      <c r="C191" s="1">
        <v>243</v>
      </c>
      <c r="D191" s="1">
        <v>421</v>
      </c>
      <c r="E191" s="1">
        <v>477</v>
      </c>
      <c r="F191" s="1">
        <v>451</v>
      </c>
      <c r="G191" s="1">
        <v>394</v>
      </c>
      <c r="H191" s="1">
        <v>94</v>
      </c>
      <c r="J191" s="11">
        <v>42102</v>
      </c>
      <c r="K19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2237</v>
      </c>
      <c r="L19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2725</v>
      </c>
      <c r="M191" s="10">
        <f>Table1323[[#This Row],[SJ 6-RIVER
FNF]]+Table13[[#This Row],[SAC 4-RIVER
FNF]]</f>
        <v>12240</v>
      </c>
      <c r="N19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2031</v>
      </c>
      <c r="O19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2274</v>
      </c>
      <c r="P191" s="10">
        <f>Table1323[[#This Row],[NORTH SJ FNF]]+Table13[[#This Row],[SAC 4-RIVER
FNF]]</f>
        <v>11789</v>
      </c>
    </row>
    <row r="192" spans="1:16" x14ac:dyDescent="0.25">
      <c r="A192" s="2">
        <v>42103</v>
      </c>
      <c r="B192" s="1">
        <v>1423</v>
      </c>
      <c r="C192" s="1">
        <v>246</v>
      </c>
      <c r="D192" s="1">
        <v>451</v>
      </c>
      <c r="E192" s="1">
        <v>555</v>
      </c>
      <c r="F192" s="1">
        <v>507</v>
      </c>
      <c r="G192" s="1">
        <v>595</v>
      </c>
      <c r="H192" s="1">
        <v>102</v>
      </c>
      <c r="J192" s="11">
        <v>42103</v>
      </c>
      <c r="K19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2731</v>
      </c>
      <c r="L19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3428</v>
      </c>
      <c r="M192" s="10">
        <f>Table1323[[#This Row],[SJ 6-RIVER
FNF]]+Table13[[#This Row],[SAC 4-RIVER
FNF]]</f>
        <v>14492</v>
      </c>
      <c r="N19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2675</v>
      </c>
      <c r="O19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2921</v>
      </c>
      <c r="P192" s="10">
        <f>Table1323[[#This Row],[NORTH SJ FNF]]+Table13[[#This Row],[SAC 4-RIVER
FNF]]</f>
        <v>13985</v>
      </c>
    </row>
    <row r="193" spans="1:16" x14ac:dyDescent="0.25">
      <c r="A193" s="2">
        <v>42104</v>
      </c>
      <c r="B193" s="1">
        <v>1149</v>
      </c>
      <c r="C193" s="1">
        <v>286</v>
      </c>
      <c r="D193" s="1">
        <v>518</v>
      </c>
      <c r="E193" s="1">
        <v>572</v>
      </c>
      <c r="F193" s="1">
        <v>538</v>
      </c>
      <c r="G193" s="1">
        <v>615</v>
      </c>
      <c r="H193" s="1">
        <v>85</v>
      </c>
      <c r="J193" s="11">
        <v>42104</v>
      </c>
      <c r="K19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2545</v>
      </c>
      <c r="L19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3245</v>
      </c>
      <c r="M193" s="10">
        <f>Table1323[[#This Row],[SJ 6-RIVER
FNF]]+Table13[[#This Row],[SAC 4-RIVER
FNF]]</f>
        <v>12984</v>
      </c>
      <c r="N19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2421</v>
      </c>
      <c r="O19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2707</v>
      </c>
      <c r="P193" s="10">
        <f>Table1323[[#This Row],[NORTH SJ FNF]]+Table13[[#This Row],[SAC 4-RIVER
FNF]]</f>
        <v>12446</v>
      </c>
    </row>
    <row r="194" spans="1:16" x14ac:dyDescent="0.25">
      <c r="A194" s="2">
        <v>42105</v>
      </c>
      <c r="B194" s="1">
        <v>1398</v>
      </c>
      <c r="C194" s="1">
        <v>350</v>
      </c>
      <c r="D194" s="1">
        <v>509</v>
      </c>
      <c r="E194" s="1">
        <v>704</v>
      </c>
      <c r="F194" s="1">
        <v>522</v>
      </c>
      <c r="G194" s="1">
        <v>467</v>
      </c>
      <c r="H194" s="1">
        <v>74</v>
      </c>
      <c r="J194" s="11">
        <v>42105</v>
      </c>
      <c r="K19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2974</v>
      </c>
      <c r="L19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3515</v>
      </c>
      <c r="M194" s="10">
        <f>Table1323[[#This Row],[SJ 6-RIVER
FNF]]+Table13[[#This Row],[SAC 4-RIVER
FNF]]</f>
        <v>13349</v>
      </c>
      <c r="N19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2643</v>
      </c>
      <c r="O19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2993</v>
      </c>
      <c r="P194" s="10">
        <f>Table1323[[#This Row],[NORTH SJ FNF]]+Table13[[#This Row],[SAC 4-RIVER
FNF]]</f>
        <v>12827</v>
      </c>
    </row>
    <row r="195" spans="1:16" x14ac:dyDescent="0.25">
      <c r="A195" s="2">
        <v>42106</v>
      </c>
      <c r="B195" s="1">
        <v>1596</v>
      </c>
      <c r="C195" s="1">
        <v>382</v>
      </c>
      <c r="D195" s="1">
        <v>476</v>
      </c>
      <c r="E195" s="1">
        <v>621</v>
      </c>
      <c r="F195" s="1">
        <v>627</v>
      </c>
      <c r="G195" s="1">
        <v>516</v>
      </c>
      <c r="H195" s="1">
        <v>68</v>
      </c>
      <c r="J195" s="11">
        <v>42106</v>
      </c>
      <c r="K19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3226</v>
      </c>
      <c r="L19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3810</v>
      </c>
      <c r="M195" s="10">
        <f>Table1323[[#This Row],[SJ 6-RIVER
FNF]]+Table13[[#This Row],[SAC 4-RIVER
FNF]]</f>
        <v>13744</v>
      </c>
      <c r="N19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2801</v>
      </c>
      <c r="O19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3183</v>
      </c>
      <c r="P195" s="10">
        <f>Table1323[[#This Row],[NORTH SJ FNF]]+Table13[[#This Row],[SAC 4-RIVER
FNF]]</f>
        <v>13117</v>
      </c>
    </row>
    <row r="196" spans="1:16" x14ac:dyDescent="0.25">
      <c r="A196" s="2">
        <v>42107</v>
      </c>
      <c r="B196" s="1">
        <v>1553</v>
      </c>
      <c r="C196" s="1">
        <v>405</v>
      </c>
      <c r="D196" s="1">
        <v>529</v>
      </c>
      <c r="E196" s="1">
        <v>743</v>
      </c>
      <c r="F196" s="1">
        <v>538</v>
      </c>
      <c r="G196" s="1">
        <v>496</v>
      </c>
      <c r="H196" s="1">
        <v>66</v>
      </c>
      <c r="J196" s="11">
        <v>42107</v>
      </c>
      <c r="K19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3239</v>
      </c>
      <c r="L19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3801</v>
      </c>
      <c r="M196" s="10">
        <f>Table1323[[#This Row],[SJ 6-RIVER
FNF]]+Table13[[#This Row],[SAC 4-RIVER
FNF]]</f>
        <v>13334</v>
      </c>
      <c r="N19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2858</v>
      </c>
      <c r="O19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3263</v>
      </c>
      <c r="P196" s="10">
        <f>Table1323[[#This Row],[NORTH SJ FNF]]+Table13[[#This Row],[SAC 4-RIVER
FNF]]</f>
        <v>12796</v>
      </c>
    </row>
    <row r="197" spans="1:16" x14ac:dyDescent="0.25">
      <c r="A197" s="2">
        <v>42108</v>
      </c>
      <c r="B197" s="1">
        <v>1638</v>
      </c>
      <c r="C197" s="1">
        <v>458</v>
      </c>
      <c r="D197" s="1">
        <v>451</v>
      </c>
      <c r="E197" s="1">
        <v>618</v>
      </c>
      <c r="F197" s="1">
        <v>587</v>
      </c>
      <c r="G197" s="1">
        <v>417</v>
      </c>
      <c r="H197" s="1">
        <v>61</v>
      </c>
      <c r="J197" s="11">
        <v>42108</v>
      </c>
      <c r="K19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3301</v>
      </c>
      <c r="L19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3779</v>
      </c>
      <c r="M197" s="10">
        <f>Table1323[[#This Row],[SJ 6-RIVER
FNF]]+Table13[[#This Row],[SAC 4-RIVER
FNF]]</f>
        <v>13238</v>
      </c>
      <c r="N19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2734</v>
      </c>
      <c r="O19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3192</v>
      </c>
      <c r="P197" s="10">
        <f>Table1323[[#This Row],[NORTH SJ FNF]]+Table13[[#This Row],[SAC 4-RIVER
FNF]]</f>
        <v>12651</v>
      </c>
    </row>
    <row r="198" spans="1:16" x14ac:dyDescent="0.25">
      <c r="A198" s="2">
        <v>42109</v>
      </c>
      <c r="B198" s="1">
        <v>1336</v>
      </c>
      <c r="C198" s="1">
        <v>424</v>
      </c>
      <c r="D198" s="1">
        <v>433</v>
      </c>
      <c r="E198" s="1">
        <v>545</v>
      </c>
      <c r="F198" s="1">
        <v>477</v>
      </c>
      <c r="G198" s="1">
        <v>578</v>
      </c>
      <c r="H198" s="1">
        <v>59</v>
      </c>
      <c r="J198" s="11">
        <v>42109</v>
      </c>
      <c r="K19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2782</v>
      </c>
      <c r="L19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3419</v>
      </c>
      <c r="M198" s="10">
        <f>Table1323[[#This Row],[SJ 6-RIVER
FNF]]+Table13[[#This Row],[SAC 4-RIVER
FNF]]</f>
        <v>12327</v>
      </c>
      <c r="N19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2518</v>
      </c>
      <c r="O19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2942</v>
      </c>
      <c r="P198" s="10">
        <f>Table1323[[#This Row],[NORTH SJ FNF]]+Table13[[#This Row],[SAC 4-RIVER
FNF]]</f>
        <v>11850</v>
      </c>
    </row>
    <row r="199" spans="1:16" x14ac:dyDescent="0.25">
      <c r="A199" s="2">
        <v>42110</v>
      </c>
      <c r="B199" s="1">
        <v>1071</v>
      </c>
      <c r="C199" s="1">
        <v>325</v>
      </c>
      <c r="D199" s="1">
        <v>444</v>
      </c>
      <c r="E199" s="1">
        <v>529</v>
      </c>
      <c r="F199" s="1">
        <v>454</v>
      </c>
      <c r="G199" s="1">
        <v>320</v>
      </c>
      <c r="H199" s="1">
        <v>57</v>
      </c>
      <c r="J199" s="11">
        <v>42110</v>
      </c>
      <c r="K19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2379</v>
      </c>
      <c r="L19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2756</v>
      </c>
      <c r="M199" s="10">
        <f>Table1323[[#This Row],[SJ 6-RIVER
FNF]]+Table13[[#This Row],[SAC 4-RIVER
FNF]]</f>
        <v>10089</v>
      </c>
      <c r="N19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1977</v>
      </c>
      <c r="O19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2302</v>
      </c>
      <c r="P199" s="10">
        <f>Table1323[[#This Row],[NORTH SJ FNF]]+Table13[[#This Row],[SAC 4-RIVER
FNF]]</f>
        <v>9635</v>
      </c>
    </row>
    <row r="200" spans="1:16" x14ac:dyDescent="0.25">
      <c r="A200" s="2">
        <v>42111</v>
      </c>
      <c r="B200" s="1">
        <v>786</v>
      </c>
      <c r="C200" s="1">
        <v>294</v>
      </c>
      <c r="D200" s="1">
        <v>456</v>
      </c>
      <c r="E200" s="1">
        <v>560</v>
      </c>
      <c r="F200" s="1">
        <v>428</v>
      </c>
      <c r="G200" s="1">
        <v>250</v>
      </c>
      <c r="H200" s="1">
        <v>54</v>
      </c>
      <c r="J200" s="11">
        <v>42111</v>
      </c>
      <c r="K20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2068</v>
      </c>
      <c r="L20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2372</v>
      </c>
      <c r="M200" s="10">
        <f>Table1323[[#This Row],[SJ 6-RIVER
FNF]]+Table13[[#This Row],[SAC 4-RIVER
FNF]]</f>
        <v>10250</v>
      </c>
      <c r="N20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1650</v>
      </c>
      <c r="O20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1944</v>
      </c>
      <c r="P200" s="10">
        <f>Table1323[[#This Row],[NORTH SJ FNF]]+Table13[[#This Row],[SAC 4-RIVER
FNF]]</f>
        <v>9822</v>
      </c>
    </row>
    <row r="201" spans="1:16" x14ac:dyDescent="0.25">
      <c r="A201" s="2">
        <v>42112</v>
      </c>
      <c r="B201" s="1">
        <v>1073</v>
      </c>
      <c r="C201" s="1">
        <v>319</v>
      </c>
      <c r="D201" s="1">
        <v>418</v>
      </c>
      <c r="E201" s="1">
        <v>514</v>
      </c>
      <c r="F201" s="1">
        <v>47</v>
      </c>
      <c r="G201" s="1">
        <v>269</v>
      </c>
      <c r="H201" s="1">
        <v>50</v>
      </c>
      <c r="J201" s="11">
        <v>42112</v>
      </c>
      <c r="K20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1953</v>
      </c>
      <c r="L20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2272</v>
      </c>
      <c r="M201" s="10">
        <f>Table1323[[#This Row],[SJ 6-RIVER
FNF]]+Table13[[#This Row],[SAC 4-RIVER
FNF]]</f>
        <v>9832</v>
      </c>
      <c r="N20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1906</v>
      </c>
      <c r="O20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2225</v>
      </c>
      <c r="P201" s="10">
        <f>Table1323[[#This Row],[NORTH SJ FNF]]+Table13[[#This Row],[SAC 4-RIVER
FNF]]</f>
        <v>9785</v>
      </c>
    </row>
    <row r="202" spans="1:16" x14ac:dyDescent="0.25">
      <c r="A202" s="2">
        <v>42113</v>
      </c>
      <c r="B202" s="1">
        <v>1007</v>
      </c>
      <c r="C202" s="1">
        <v>320</v>
      </c>
      <c r="D202" s="1">
        <v>418</v>
      </c>
      <c r="E202" s="1">
        <v>521</v>
      </c>
      <c r="F202" s="1">
        <v>499</v>
      </c>
      <c r="G202" s="1">
        <v>268</v>
      </c>
      <c r="H202" s="1">
        <v>46</v>
      </c>
      <c r="J202" s="11">
        <v>42113</v>
      </c>
      <c r="K20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2347</v>
      </c>
      <c r="L20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2661</v>
      </c>
      <c r="M202" s="10">
        <f>Table1323[[#This Row],[SJ 6-RIVER
FNF]]+Table13[[#This Row],[SAC 4-RIVER
FNF]]</f>
        <v>10498</v>
      </c>
      <c r="N20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1842</v>
      </c>
      <c r="O20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2162</v>
      </c>
      <c r="P202" s="10">
        <f>Table1323[[#This Row],[NORTH SJ FNF]]+Table13[[#This Row],[SAC 4-RIVER
FNF]]</f>
        <v>9999</v>
      </c>
    </row>
    <row r="203" spans="1:16" x14ac:dyDescent="0.25">
      <c r="A203" s="2">
        <v>42114</v>
      </c>
      <c r="B203" s="1">
        <v>1007</v>
      </c>
      <c r="C203" s="1">
        <v>296</v>
      </c>
      <c r="D203" s="1">
        <v>511</v>
      </c>
      <c r="E203" s="1">
        <v>580</v>
      </c>
      <c r="F203" s="1">
        <v>481</v>
      </c>
      <c r="G203" s="1">
        <v>246</v>
      </c>
      <c r="H203" s="1">
        <v>45</v>
      </c>
      <c r="J203" s="11">
        <v>42114</v>
      </c>
      <c r="K20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2364</v>
      </c>
      <c r="L20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2655</v>
      </c>
      <c r="M203" s="10">
        <f>Table1323[[#This Row],[SJ 6-RIVER
FNF]]+Table13[[#This Row],[SAC 4-RIVER
FNF]]</f>
        <v>10472</v>
      </c>
      <c r="N20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1878</v>
      </c>
      <c r="O20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2174</v>
      </c>
      <c r="P203" s="10">
        <f>Table1323[[#This Row],[NORTH SJ FNF]]+Table13[[#This Row],[SAC 4-RIVER
FNF]]</f>
        <v>9991</v>
      </c>
    </row>
    <row r="204" spans="1:16" x14ac:dyDescent="0.25">
      <c r="A204" s="2">
        <v>42115</v>
      </c>
      <c r="B204" s="1">
        <v>1004</v>
      </c>
      <c r="C204" s="1">
        <v>310</v>
      </c>
      <c r="D204" s="1">
        <v>517</v>
      </c>
      <c r="E204" s="1">
        <v>555</v>
      </c>
      <c r="F204" s="1">
        <v>493</v>
      </c>
      <c r="G204" s="1">
        <v>359</v>
      </c>
      <c r="H204" s="1">
        <v>43</v>
      </c>
      <c r="J204" s="11">
        <v>42115</v>
      </c>
      <c r="K20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2362</v>
      </c>
      <c r="L20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2764</v>
      </c>
      <c r="M204" s="10">
        <f>Table1323[[#This Row],[SJ 6-RIVER
FNF]]+Table13[[#This Row],[SAC 4-RIVER
FNF]]</f>
        <v>10609</v>
      </c>
      <c r="N20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1961</v>
      </c>
      <c r="O20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2271</v>
      </c>
      <c r="P204" s="10">
        <f>Table1323[[#This Row],[NORTH SJ FNF]]+Table13[[#This Row],[SAC 4-RIVER
FNF]]</f>
        <v>10116</v>
      </c>
    </row>
    <row r="205" spans="1:16" x14ac:dyDescent="0.25">
      <c r="A205" s="2">
        <v>42116</v>
      </c>
      <c r="B205" s="1">
        <v>1004</v>
      </c>
      <c r="C205" s="1">
        <v>299</v>
      </c>
      <c r="D205" s="1">
        <v>435</v>
      </c>
      <c r="E205" s="1">
        <v>526</v>
      </c>
      <c r="F205" s="1">
        <v>475</v>
      </c>
      <c r="G205" s="1">
        <v>388</v>
      </c>
      <c r="H205" s="1">
        <v>42</v>
      </c>
      <c r="J205" s="11">
        <v>42116</v>
      </c>
      <c r="K20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2304</v>
      </c>
      <c r="L20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2734</v>
      </c>
      <c r="M205" s="10">
        <f>Table1323[[#This Row],[SJ 6-RIVER
FNF]]+Table13[[#This Row],[SAC 4-RIVER
FNF]]</f>
        <v>10587</v>
      </c>
      <c r="N20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1960</v>
      </c>
      <c r="O20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2259</v>
      </c>
      <c r="P205" s="10">
        <f>Table1323[[#This Row],[NORTH SJ FNF]]+Table13[[#This Row],[SAC 4-RIVER
FNF]]</f>
        <v>10112</v>
      </c>
    </row>
    <row r="206" spans="1:16" x14ac:dyDescent="0.25">
      <c r="A206" s="2">
        <v>42117</v>
      </c>
      <c r="B206" s="1">
        <v>862</v>
      </c>
      <c r="C206" s="1">
        <v>308</v>
      </c>
      <c r="D206" s="1">
        <v>424</v>
      </c>
      <c r="E206" s="1">
        <v>493</v>
      </c>
      <c r="F206" s="1">
        <v>623</v>
      </c>
      <c r="G206" s="1">
        <v>425</v>
      </c>
      <c r="H206" s="1">
        <v>41</v>
      </c>
      <c r="J206" s="11">
        <v>42117</v>
      </c>
      <c r="K20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2286</v>
      </c>
      <c r="L20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2752</v>
      </c>
      <c r="M206" s="10">
        <f>Table1323[[#This Row],[SJ 6-RIVER
FNF]]+Table13[[#This Row],[SAC 4-RIVER
FNF]]</f>
        <v>10265</v>
      </c>
      <c r="N20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1821</v>
      </c>
      <c r="O20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2129</v>
      </c>
      <c r="P206" s="10">
        <f>Table1323[[#This Row],[NORTH SJ FNF]]+Table13[[#This Row],[SAC 4-RIVER
FNF]]</f>
        <v>9642</v>
      </c>
    </row>
    <row r="207" spans="1:16" x14ac:dyDescent="0.25">
      <c r="A207" s="2">
        <v>42118</v>
      </c>
      <c r="B207" s="1">
        <v>1383</v>
      </c>
      <c r="C207" s="1">
        <v>460</v>
      </c>
      <c r="D207" s="1">
        <v>414</v>
      </c>
      <c r="E207" s="1">
        <v>562</v>
      </c>
      <c r="F207" s="1">
        <v>641</v>
      </c>
      <c r="G207" s="1">
        <v>394</v>
      </c>
      <c r="H207" s="1">
        <v>40</v>
      </c>
      <c r="J207" s="11">
        <v>42118</v>
      </c>
      <c r="K20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3046</v>
      </c>
      <c r="L20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3480</v>
      </c>
      <c r="M207" s="10">
        <f>Table1323[[#This Row],[SJ 6-RIVER
FNF]]+Table13[[#This Row],[SAC 4-RIVER
FNF]]</f>
        <v>12380</v>
      </c>
      <c r="N20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2379</v>
      </c>
      <c r="O20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2839</v>
      </c>
      <c r="P207" s="10">
        <f>Table1323[[#This Row],[NORTH SJ FNF]]+Table13[[#This Row],[SAC 4-RIVER
FNF]]</f>
        <v>11739</v>
      </c>
    </row>
    <row r="208" spans="1:16" x14ac:dyDescent="0.25">
      <c r="A208" s="2">
        <v>42119</v>
      </c>
      <c r="B208" s="1">
        <v>2093</v>
      </c>
      <c r="C208" s="1">
        <v>598</v>
      </c>
      <c r="D208" s="1">
        <v>778</v>
      </c>
      <c r="E208" s="1">
        <v>563</v>
      </c>
      <c r="F208" s="1">
        <v>1073</v>
      </c>
      <c r="G208" s="1">
        <v>679</v>
      </c>
      <c r="H208" s="1">
        <v>87</v>
      </c>
      <c r="J208" s="11">
        <v>42119</v>
      </c>
      <c r="K20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4327</v>
      </c>
      <c r="L20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5093</v>
      </c>
      <c r="M208" s="10">
        <f>Table1323[[#This Row],[SJ 6-RIVER
FNF]]+Table13[[#This Row],[SAC 4-RIVER
FNF]]</f>
        <v>16590</v>
      </c>
      <c r="N20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3422</v>
      </c>
      <c r="O20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4020</v>
      </c>
      <c r="P208" s="10">
        <f>Table1323[[#This Row],[NORTH SJ FNF]]+Table13[[#This Row],[SAC 4-RIVER
FNF]]</f>
        <v>15517</v>
      </c>
    </row>
    <row r="209" spans="1:16" x14ac:dyDescent="0.25">
      <c r="A209" s="2">
        <v>42120</v>
      </c>
      <c r="B209" s="1">
        <v>2504</v>
      </c>
      <c r="C209" s="1">
        <v>656</v>
      </c>
      <c r="D209" s="1">
        <v>505</v>
      </c>
      <c r="E209" s="1">
        <v>672</v>
      </c>
      <c r="F209" s="1">
        <v>846</v>
      </c>
      <c r="G209" s="1">
        <v>879</v>
      </c>
      <c r="H209" s="1">
        <v>203</v>
      </c>
      <c r="J209" s="11">
        <v>42120</v>
      </c>
      <c r="K20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4678</v>
      </c>
      <c r="L20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5760</v>
      </c>
      <c r="M209" s="10">
        <f>Table1323[[#This Row],[SJ 6-RIVER
FNF]]+Table13[[#This Row],[SAC 4-RIVER
FNF]]</f>
        <v>15504</v>
      </c>
      <c r="N20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4258</v>
      </c>
      <c r="O20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4914</v>
      </c>
      <c r="P209" s="10">
        <f>Table1323[[#This Row],[NORTH SJ FNF]]+Table13[[#This Row],[SAC 4-RIVER
FNF]]</f>
        <v>14658</v>
      </c>
    </row>
    <row r="210" spans="1:16" x14ac:dyDescent="0.25">
      <c r="A210" s="2">
        <v>42121</v>
      </c>
      <c r="B210" s="1">
        <v>2797</v>
      </c>
      <c r="C210" s="1">
        <v>1015</v>
      </c>
      <c r="D210" s="1">
        <v>731</v>
      </c>
      <c r="E210" s="1">
        <v>1088</v>
      </c>
      <c r="F210" s="1">
        <v>1133</v>
      </c>
      <c r="G210" s="1">
        <v>1018</v>
      </c>
      <c r="H210" s="1">
        <v>143</v>
      </c>
      <c r="J210" s="11">
        <v>42121</v>
      </c>
      <c r="K21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6033</v>
      </c>
      <c r="L21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7194</v>
      </c>
      <c r="M210" s="10">
        <f>Table1323[[#This Row],[SJ 6-RIVER
FNF]]+Table13[[#This Row],[SAC 4-RIVER
FNF]]</f>
        <v>19724</v>
      </c>
      <c r="N21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5046</v>
      </c>
      <c r="O21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6061</v>
      </c>
      <c r="P210" s="10">
        <f>Table1323[[#This Row],[NORTH SJ FNF]]+Table13[[#This Row],[SAC 4-RIVER
FNF]]</f>
        <v>18591</v>
      </c>
    </row>
    <row r="211" spans="1:16" x14ac:dyDescent="0.25">
      <c r="A211" s="2">
        <v>42122</v>
      </c>
      <c r="B211" s="1">
        <v>3223</v>
      </c>
      <c r="C211" s="1">
        <v>1219</v>
      </c>
      <c r="D211" s="1">
        <v>774</v>
      </c>
      <c r="E211" s="1">
        <v>1038</v>
      </c>
      <c r="F211" s="1">
        <v>1261</v>
      </c>
      <c r="G211" s="1">
        <v>1226</v>
      </c>
      <c r="H211" s="1">
        <v>107</v>
      </c>
      <c r="J211" s="11">
        <v>42122</v>
      </c>
      <c r="K21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6741</v>
      </c>
      <c r="L21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8074</v>
      </c>
      <c r="M211" s="10">
        <f>Table1323[[#This Row],[SJ 6-RIVER
FNF]]+Table13[[#This Row],[SAC 4-RIVER
FNF]]</f>
        <v>18656</v>
      </c>
      <c r="N21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5594</v>
      </c>
      <c r="O21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6813</v>
      </c>
      <c r="P211" s="10">
        <f>Table1323[[#This Row],[NORTH SJ FNF]]+Table13[[#This Row],[SAC 4-RIVER
FNF]]</f>
        <v>17395</v>
      </c>
    </row>
    <row r="212" spans="1:16" x14ac:dyDescent="0.25">
      <c r="A212" s="2">
        <v>42123</v>
      </c>
      <c r="B212" s="1">
        <v>2538</v>
      </c>
      <c r="C212" s="1">
        <v>822</v>
      </c>
      <c r="D212" s="1">
        <v>777</v>
      </c>
      <c r="E212" s="1">
        <v>1332</v>
      </c>
      <c r="F212" s="1">
        <v>1309</v>
      </c>
      <c r="G212" s="1">
        <v>1074</v>
      </c>
      <c r="H212" s="1">
        <v>96</v>
      </c>
      <c r="J212" s="11">
        <v>42123</v>
      </c>
      <c r="K21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6001</v>
      </c>
      <c r="L21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7171</v>
      </c>
      <c r="M212" s="10">
        <f>Table1323[[#This Row],[SJ 6-RIVER
FNF]]+Table13[[#This Row],[SAC 4-RIVER
FNF]]</f>
        <v>16286</v>
      </c>
      <c r="N21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5040</v>
      </c>
      <c r="O21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5862</v>
      </c>
      <c r="P212" s="10">
        <f>Table1323[[#This Row],[NORTH SJ FNF]]+Table13[[#This Row],[SAC 4-RIVER
FNF]]</f>
        <v>14977</v>
      </c>
    </row>
    <row r="213" spans="1:16" x14ac:dyDescent="0.25">
      <c r="A213" s="2">
        <v>42124</v>
      </c>
      <c r="B213" s="1">
        <v>2487</v>
      </c>
      <c r="C213" s="1">
        <v>766</v>
      </c>
      <c r="D213" s="1">
        <v>767</v>
      </c>
      <c r="E213" s="1">
        <v>927</v>
      </c>
      <c r="F213" s="1">
        <v>1397</v>
      </c>
      <c r="G213" s="1">
        <v>566</v>
      </c>
      <c r="H213" s="1">
        <v>87</v>
      </c>
      <c r="J213" s="11">
        <v>42124</v>
      </c>
      <c r="K21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5577</v>
      </c>
      <c r="L21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6230</v>
      </c>
      <c r="M213" s="10">
        <f>Table1323[[#This Row],[SJ 6-RIVER
FNF]]+Table13[[#This Row],[SAC 4-RIVER
FNF]]</f>
        <v>15789</v>
      </c>
      <c r="N21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4067</v>
      </c>
      <c r="O21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4833</v>
      </c>
      <c r="P213" s="10">
        <f>Table1323[[#This Row],[NORTH SJ FNF]]+Table13[[#This Row],[SAC 4-RIVER
FNF]]</f>
        <v>14392</v>
      </c>
    </row>
    <row r="214" spans="1:16" x14ac:dyDescent="0.25">
      <c r="A214" s="2">
        <v>42125</v>
      </c>
      <c r="B214" s="1">
        <v>2343</v>
      </c>
      <c r="C214" s="1">
        <v>695</v>
      </c>
      <c r="D214" s="1">
        <v>801</v>
      </c>
      <c r="E214" s="1">
        <v>1030</v>
      </c>
      <c r="F214" s="1">
        <v>1277</v>
      </c>
      <c r="G214" s="1">
        <v>685</v>
      </c>
      <c r="H214" s="1">
        <v>84</v>
      </c>
      <c r="J214" s="11">
        <v>42125</v>
      </c>
      <c r="K21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5345</v>
      </c>
      <c r="L21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6114</v>
      </c>
      <c r="M214" s="10">
        <f>Table1323[[#This Row],[SJ 6-RIVER
FNF]]+Table13[[#This Row],[SAC 4-RIVER
FNF]]</f>
        <v>14878</v>
      </c>
      <c r="N21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4142</v>
      </c>
      <c r="O21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4837</v>
      </c>
      <c r="P214" s="10">
        <f>Table1323[[#This Row],[NORTH SJ FNF]]+Table13[[#This Row],[SAC 4-RIVER
FNF]]</f>
        <v>13601</v>
      </c>
    </row>
    <row r="215" spans="1:16" x14ac:dyDescent="0.25">
      <c r="A215" s="2">
        <v>42126</v>
      </c>
      <c r="B215" s="1">
        <v>2411</v>
      </c>
      <c r="C215" s="1">
        <v>692</v>
      </c>
      <c r="D215" s="1">
        <v>760</v>
      </c>
      <c r="E215" s="1">
        <v>724</v>
      </c>
      <c r="F215" s="1">
        <v>1371</v>
      </c>
      <c r="G215" s="1">
        <v>663</v>
      </c>
      <c r="H215" s="1">
        <v>79</v>
      </c>
      <c r="J215" s="11">
        <v>42126</v>
      </c>
      <c r="K21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5198</v>
      </c>
      <c r="L21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5940</v>
      </c>
      <c r="M215" s="10">
        <f>Table1323[[#This Row],[SJ 6-RIVER
FNF]]+Table13[[#This Row],[SAC 4-RIVER
FNF]]</f>
        <v>13880</v>
      </c>
      <c r="N21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3877</v>
      </c>
      <c r="O21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4569</v>
      </c>
      <c r="P215" s="10">
        <f>Table1323[[#This Row],[NORTH SJ FNF]]+Table13[[#This Row],[SAC 4-RIVER
FNF]]</f>
        <v>12509</v>
      </c>
    </row>
    <row r="216" spans="1:16" x14ac:dyDescent="0.25">
      <c r="A216" s="2">
        <v>42127</v>
      </c>
      <c r="B216" s="1">
        <v>2411</v>
      </c>
      <c r="C216" s="1">
        <v>645</v>
      </c>
      <c r="D216" s="1">
        <v>708</v>
      </c>
      <c r="E216" s="1">
        <v>747</v>
      </c>
      <c r="F216" s="1">
        <v>1422</v>
      </c>
      <c r="G216" s="1">
        <v>663</v>
      </c>
      <c r="H216" s="1">
        <v>67</v>
      </c>
      <c r="J216" s="11">
        <v>42127</v>
      </c>
      <c r="K21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5225</v>
      </c>
      <c r="L21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5955</v>
      </c>
      <c r="M216" s="10">
        <f>Table1323[[#This Row],[SJ 6-RIVER
FNF]]+Table13[[#This Row],[SAC 4-RIVER
FNF]]</f>
        <v>14237</v>
      </c>
      <c r="N21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3888</v>
      </c>
      <c r="O21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4533</v>
      </c>
      <c r="P216" s="10">
        <f>Table1323[[#This Row],[NORTH SJ FNF]]+Table13[[#This Row],[SAC 4-RIVER
FNF]]</f>
        <v>12815</v>
      </c>
    </row>
    <row r="217" spans="1:16" x14ac:dyDescent="0.25">
      <c r="A217" s="2">
        <v>42128</v>
      </c>
      <c r="B217" s="1">
        <v>2290</v>
      </c>
      <c r="C217" s="1">
        <v>620</v>
      </c>
      <c r="D217" s="1">
        <v>681</v>
      </c>
      <c r="E217" s="1">
        <v>853</v>
      </c>
      <c r="F217" s="1">
        <v>1322</v>
      </c>
      <c r="G217" s="1">
        <v>685</v>
      </c>
      <c r="H217" s="1">
        <v>58</v>
      </c>
      <c r="J217" s="11">
        <v>42128</v>
      </c>
      <c r="K21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5085</v>
      </c>
      <c r="L21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5828</v>
      </c>
      <c r="M217" s="10">
        <f>Table1323[[#This Row],[SJ 6-RIVER
FNF]]+Table13[[#This Row],[SAC 4-RIVER
FNF]]</f>
        <v>13968</v>
      </c>
      <c r="N21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3886</v>
      </c>
      <c r="O21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4506</v>
      </c>
      <c r="P217" s="10">
        <f>Table1323[[#This Row],[NORTH SJ FNF]]+Table13[[#This Row],[SAC 4-RIVER
FNF]]</f>
        <v>12646</v>
      </c>
    </row>
    <row r="218" spans="1:16" x14ac:dyDescent="0.25">
      <c r="A218" s="2">
        <v>42129</v>
      </c>
      <c r="B218" s="1">
        <v>1897</v>
      </c>
      <c r="C218" s="1">
        <v>594</v>
      </c>
      <c r="D218" s="1">
        <v>694</v>
      </c>
      <c r="E218" s="1">
        <v>828</v>
      </c>
      <c r="F218" s="1">
        <v>1117</v>
      </c>
      <c r="G218" s="1">
        <v>661</v>
      </c>
      <c r="H218" s="1">
        <v>53</v>
      </c>
      <c r="J218" s="11">
        <v>42129</v>
      </c>
      <c r="K21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4436</v>
      </c>
      <c r="L21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5150</v>
      </c>
      <c r="M218" s="10">
        <f>Table1323[[#This Row],[SJ 6-RIVER
FNF]]+Table13[[#This Row],[SAC 4-RIVER
FNF]]</f>
        <v>13097</v>
      </c>
      <c r="N21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3439</v>
      </c>
      <c r="O21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4033</v>
      </c>
      <c r="P218" s="10">
        <f>Table1323[[#This Row],[NORTH SJ FNF]]+Table13[[#This Row],[SAC 4-RIVER
FNF]]</f>
        <v>11980</v>
      </c>
    </row>
    <row r="219" spans="1:16" x14ac:dyDescent="0.25">
      <c r="A219" s="2">
        <v>42130</v>
      </c>
      <c r="B219" s="1">
        <v>1711</v>
      </c>
      <c r="C219" s="1">
        <v>443</v>
      </c>
      <c r="D219" s="1">
        <v>685</v>
      </c>
      <c r="E219" s="1">
        <v>707</v>
      </c>
      <c r="F219" s="1">
        <v>934</v>
      </c>
      <c r="G219" s="1">
        <v>440</v>
      </c>
      <c r="H219" s="1">
        <v>50</v>
      </c>
      <c r="J219" s="11">
        <v>42130</v>
      </c>
      <c r="K21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3795</v>
      </c>
      <c r="L21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4285</v>
      </c>
      <c r="M219" s="10">
        <f>Table1323[[#This Row],[SJ 6-RIVER
FNF]]+Table13[[#This Row],[SAC 4-RIVER
FNF]]</f>
        <v>12446</v>
      </c>
      <c r="N21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2908</v>
      </c>
      <c r="O21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3351</v>
      </c>
      <c r="P219" s="10">
        <f>Table1323[[#This Row],[NORTH SJ FNF]]+Table13[[#This Row],[SAC 4-RIVER
FNF]]</f>
        <v>11512</v>
      </c>
    </row>
    <row r="220" spans="1:16" x14ac:dyDescent="0.25">
      <c r="A220" s="2">
        <v>42131</v>
      </c>
      <c r="B220" s="1">
        <v>1710</v>
      </c>
      <c r="C220" s="1">
        <v>524</v>
      </c>
      <c r="D220" s="1">
        <v>679</v>
      </c>
      <c r="E220" s="1">
        <v>842</v>
      </c>
      <c r="F220" s="1">
        <v>972</v>
      </c>
      <c r="G220" s="1">
        <v>492</v>
      </c>
      <c r="H220" s="1">
        <v>46</v>
      </c>
      <c r="J220" s="11">
        <v>42131</v>
      </c>
      <c r="K22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4048</v>
      </c>
      <c r="L22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4586</v>
      </c>
      <c r="M220" s="10">
        <f>Table1323[[#This Row],[SJ 6-RIVER
FNF]]+Table13[[#This Row],[SAC 4-RIVER
FNF]]</f>
        <v>12801</v>
      </c>
      <c r="N22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3090</v>
      </c>
      <c r="O22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3614</v>
      </c>
      <c r="P220" s="10">
        <f>Table1323[[#This Row],[NORTH SJ FNF]]+Table13[[#This Row],[SAC 4-RIVER
FNF]]</f>
        <v>11829</v>
      </c>
    </row>
    <row r="221" spans="1:16" x14ac:dyDescent="0.25">
      <c r="A221" s="2">
        <v>42132</v>
      </c>
      <c r="B221" s="1">
        <v>2289</v>
      </c>
      <c r="C221" s="1">
        <v>543</v>
      </c>
      <c r="D221" s="1">
        <v>645</v>
      </c>
      <c r="E221" s="1">
        <v>798</v>
      </c>
      <c r="F221" s="1">
        <v>1076</v>
      </c>
      <c r="G221" s="1">
        <v>638</v>
      </c>
      <c r="H221" s="1">
        <v>46</v>
      </c>
      <c r="J221" s="11">
        <v>42132</v>
      </c>
      <c r="K22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4706</v>
      </c>
      <c r="L22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5390</v>
      </c>
      <c r="M221" s="10">
        <f>Table1323[[#This Row],[SJ 6-RIVER
FNF]]+Table13[[#This Row],[SAC 4-RIVER
FNF]]</f>
        <v>13316</v>
      </c>
      <c r="N22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3771</v>
      </c>
      <c r="O22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4314</v>
      </c>
      <c r="P221" s="10">
        <f>Table1323[[#This Row],[NORTH SJ FNF]]+Table13[[#This Row],[SAC 4-RIVER
FNF]]</f>
        <v>12240</v>
      </c>
    </row>
    <row r="222" spans="1:16" x14ac:dyDescent="0.25">
      <c r="A222" s="2">
        <v>42133</v>
      </c>
      <c r="B222" s="1">
        <v>2527</v>
      </c>
      <c r="C222" s="1">
        <v>797</v>
      </c>
      <c r="D222" s="1">
        <v>793</v>
      </c>
      <c r="E222" s="1">
        <v>1114</v>
      </c>
      <c r="F222" s="1">
        <v>1113</v>
      </c>
      <c r="G222" s="1">
        <v>728</v>
      </c>
      <c r="H222" s="1">
        <v>59</v>
      </c>
      <c r="J222" s="11">
        <v>42133</v>
      </c>
      <c r="K22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5551</v>
      </c>
      <c r="L22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6338</v>
      </c>
      <c r="M222" s="10">
        <f>Table1323[[#This Row],[SJ 6-RIVER
FNF]]+Table13[[#This Row],[SAC 4-RIVER
FNF]]</f>
        <v>14071</v>
      </c>
      <c r="N22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4428</v>
      </c>
      <c r="O22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5225</v>
      </c>
      <c r="P222" s="10">
        <f>Table1323[[#This Row],[NORTH SJ FNF]]+Table13[[#This Row],[SAC 4-RIVER
FNF]]</f>
        <v>12958</v>
      </c>
    </row>
    <row r="223" spans="1:16" x14ac:dyDescent="0.25">
      <c r="A223" s="2">
        <v>42134</v>
      </c>
      <c r="B223" s="1">
        <v>3215</v>
      </c>
      <c r="C223" s="1">
        <v>781</v>
      </c>
      <c r="D223" s="1">
        <v>854</v>
      </c>
      <c r="E223" s="1">
        <v>1161</v>
      </c>
      <c r="F223" s="1">
        <v>1147</v>
      </c>
      <c r="G223" s="1">
        <v>906</v>
      </c>
      <c r="H223" s="1">
        <v>58</v>
      </c>
      <c r="J223" s="11">
        <v>42134</v>
      </c>
      <c r="K22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6304</v>
      </c>
      <c r="L22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7268</v>
      </c>
      <c r="M223" s="10">
        <f>Table1323[[#This Row],[SJ 6-RIVER
FNF]]+Table13[[#This Row],[SAC 4-RIVER
FNF]]</f>
        <v>15003</v>
      </c>
      <c r="N22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5340</v>
      </c>
      <c r="O22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6121</v>
      </c>
      <c r="P223" s="10">
        <f>Table1323[[#This Row],[NORTH SJ FNF]]+Table13[[#This Row],[SAC 4-RIVER
FNF]]</f>
        <v>13856</v>
      </c>
    </row>
    <row r="224" spans="1:16" x14ac:dyDescent="0.25">
      <c r="A224" s="2">
        <v>42135</v>
      </c>
      <c r="B224" s="1">
        <v>3034</v>
      </c>
      <c r="C224" s="1">
        <v>775</v>
      </c>
      <c r="D224" s="1">
        <v>874</v>
      </c>
      <c r="E224" s="1">
        <v>976</v>
      </c>
      <c r="F224" s="1">
        <v>1179</v>
      </c>
      <c r="G224" s="1">
        <v>660</v>
      </c>
      <c r="H224" s="1">
        <v>58</v>
      </c>
      <c r="J224" s="11">
        <v>42135</v>
      </c>
      <c r="K22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5964</v>
      </c>
      <c r="L22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6682</v>
      </c>
      <c r="M224" s="10">
        <f>Table1323[[#This Row],[SJ 6-RIVER
FNF]]+Table13[[#This Row],[SAC 4-RIVER
FNF]]</f>
        <v>14310</v>
      </c>
      <c r="N22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4728</v>
      </c>
      <c r="O22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5503</v>
      </c>
      <c r="P224" s="10">
        <f>Table1323[[#This Row],[NORTH SJ FNF]]+Table13[[#This Row],[SAC 4-RIVER
FNF]]</f>
        <v>13131</v>
      </c>
    </row>
    <row r="225" spans="1:16" x14ac:dyDescent="0.25">
      <c r="A225" s="2">
        <v>42136</v>
      </c>
      <c r="B225" s="1">
        <v>2389</v>
      </c>
      <c r="C225" s="1">
        <v>612</v>
      </c>
      <c r="D225" s="1">
        <v>920</v>
      </c>
      <c r="E225" s="1">
        <v>925</v>
      </c>
      <c r="F225" s="1">
        <v>972</v>
      </c>
      <c r="G225" s="1">
        <v>544</v>
      </c>
      <c r="H225" s="1">
        <v>52</v>
      </c>
      <c r="J225" s="11">
        <v>42136</v>
      </c>
      <c r="K22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4898</v>
      </c>
      <c r="L22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5494</v>
      </c>
      <c r="M225" s="10">
        <f>Table1323[[#This Row],[SJ 6-RIVER
FNF]]+Table13[[#This Row],[SAC 4-RIVER
FNF]]</f>
        <v>13372</v>
      </c>
      <c r="N22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3910</v>
      </c>
      <c r="O22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4522</v>
      </c>
      <c r="P225" s="10">
        <f>Table1323[[#This Row],[NORTH SJ FNF]]+Table13[[#This Row],[SAC 4-RIVER
FNF]]</f>
        <v>12400</v>
      </c>
    </row>
    <row r="226" spans="1:16" x14ac:dyDescent="0.25">
      <c r="A226" s="2">
        <v>42137</v>
      </c>
      <c r="B226" s="1">
        <v>2348</v>
      </c>
      <c r="C226" s="1">
        <v>459</v>
      </c>
      <c r="D226" s="1">
        <v>753</v>
      </c>
      <c r="E226" s="1">
        <v>625</v>
      </c>
      <c r="F226" s="1">
        <v>929</v>
      </c>
      <c r="G226" s="1">
        <v>392</v>
      </c>
      <c r="H226" s="1">
        <v>45</v>
      </c>
      <c r="J226" s="11">
        <v>42137</v>
      </c>
      <c r="K22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4361</v>
      </c>
      <c r="L22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4798</v>
      </c>
      <c r="M226" s="10">
        <f>Table1323[[#This Row],[SJ 6-RIVER
FNF]]+Table13[[#This Row],[SAC 4-RIVER
FNF]]</f>
        <v>12096</v>
      </c>
      <c r="N22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3410</v>
      </c>
      <c r="O22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3869</v>
      </c>
      <c r="P226" s="10">
        <f>Table1323[[#This Row],[NORTH SJ FNF]]+Table13[[#This Row],[SAC 4-RIVER
FNF]]</f>
        <v>11167</v>
      </c>
    </row>
    <row r="227" spans="1:16" x14ac:dyDescent="0.25">
      <c r="A227" s="2">
        <v>42138</v>
      </c>
      <c r="B227" s="1">
        <v>1838</v>
      </c>
      <c r="C227" s="1">
        <v>473</v>
      </c>
      <c r="D227" s="1">
        <v>774</v>
      </c>
      <c r="E227" s="1">
        <v>794</v>
      </c>
      <c r="F227" s="1">
        <v>808</v>
      </c>
      <c r="G227" s="1">
        <v>292</v>
      </c>
      <c r="H227" s="1">
        <v>61</v>
      </c>
      <c r="J227" s="11">
        <v>42138</v>
      </c>
      <c r="K22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3913</v>
      </c>
      <c r="L22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4266</v>
      </c>
      <c r="M227" s="10">
        <f>Table1323[[#This Row],[SJ 6-RIVER
FNF]]+Table13[[#This Row],[SAC 4-RIVER
FNF]]</f>
        <v>11981</v>
      </c>
      <c r="N22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2985</v>
      </c>
      <c r="O22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3458</v>
      </c>
      <c r="P227" s="10">
        <f>Table1323[[#This Row],[NORTH SJ FNF]]+Table13[[#This Row],[SAC 4-RIVER
FNF]]</f>
        <v>11173</v>
      </c>
    </row>
    <row r="228" spans="1:16" x14ac:dyDescent="0.25">
      <c r="A228" s="2">
        <v>42139</v>
      </c>
      <c r="B228" s="1">
        <v>1838</v>
      </c>
      <c r="C228" s="1">
        <v>584</v>
      </c>
      <c r="D228" s="1">
        <v>830</v>
      </c>
      <c r="E228" s="1">
        <v>876</v>
      </c>
      <c r="F228" s="1">
        <v>969</v>
      </c>
      <c r="G228" s="1">
        <v>373</v>
      </c>
      <c r="H228" s="1">
        <v>55</v>
      </c>
      <c r="J228" s="11">
        <v>42139</v>
      </c>
      <c r="K22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4267</v>
      </c>
      <c r="L22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4695</v>
      </c>
      <c r="M228" s="10">
        <f>Table1323[[#This Row],[SJ 6-RIVER
FNF]]+Table13[[#This Row],[SAC 4-RIVER
FNF]]</f>
        <v>12703</v>
      </c>
      <c r="N22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3142</v>
      </c>
      <c r="O22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3726</v>
      </c>
      <c r="P228" s="10">
        <f>Table1323[[#This Row],[NORTH SJ FNF]]+Table13[[#This Row],[SAC 4-RIVER
FNF]]</f>
        <v>11734</v>
      </c>
    </row>
    <row r="229" spans="1:16" x14ac:dyDescent="0.25">
      <c r="A229" s="2">
        <v>42140</v>
      </c>
      <c r="B229" s="1">
        <v>1877</v>
      </c>
      <c r="C229" s="1">
        <v>460</v>
      </c>
      <c r="D229" s="1">
        <v>702</v>
      </c>
      <c r="E229" s="1">
        <v>566</v>
      </c>
      <c r="F229" s="1">
        <v>841</v>
      </c>
      <c r="G229" s="1">
        <v>537</v>
      </c>
      <c r="H229" s="1">
        <v>52</v>
      </c>
      <c r="J229" s="11">
        <v>42140</v>
      </c>
      <c r="K22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3744</v>
      </c>
      <c r="L22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4333</v>
      </c>
      <c r="M229" s="10">
        <f>Table1323[[#This Row],[SJ 6-RIVER
FNF]]+Table13[[#This Row],[SAC 4-RIVER
FNF]]</f>
        <v>13169</v>
      </c>
      <c r="N22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3032</v>
      </c>
      <c r="O22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3492</v>
      </c>
      <c r="P229" s="10">
        <f>Table1323[[#This Row],[NORTH SJ FNF]]+Table13[[#This Row],[SAC 4-RIVER
FNF]]</f>
        <v>12328</v>
      </c>
    </row>
    <row r="230" spans="1:16" x14ac:dyDescent="0.25">
      <c r="A230" s="2">
        <v>42141</v>
      </c>
      <c r="B230" s="1">
        <v>1806</v>
      </c>
      <c r="C230" s="1">
        <v>499</v>
      </c>
      <c r="D230" s="1">
        <v>807</v>
      </c>
      <c r="E230" s="1">
        <v>866</v>
      </c>
      <c r="F230" s="1">
        <v>787</v>
      </c>
      <c r="G230" s="1">
        <v>398</v>
      </c>
      <c r="H230" s="1">
        <v>51</v>
      </c>
      <c r="J230" s="11">
        <v>42141</v>
      </c>
      <c r="K23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3958</v>
      </c>
      <c r="L23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4407</v>
      </c>
      <c r="M230" s="10">
        <f>Table1323[[#This Row],[SJ 6-RIVER
FNF]]+Table13[[#This Row],[SAC 4-RIVER
FNF]]</f>
        <v>12874</v>
      </c>
      <c r="N23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3121</v>
      </c>
      <c r="O23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3620</v>
      </c>
      <c r="P230" s="10">
        <f>Table1323[[#This Row],[NORTH SJ FNF]]+Table13[[#This Row],[SAC 4-RIVER
FNF]]</f>
        <v>12087</v>
      </c>
    </row>
    <row r="231" spans="1:16" x14ac:dyDescent="0.25">
      <c r="A231" s="2">
        <v>42142</v>
      </c>
      <c r="B231" s="1">
        <v>2178</v>
      </c>
      <c r="C231" s="1">
        <v>483</v>
      </c>
      <c r="D231" s="1">
        <v>719</v>
      </c>
      <c r="E231" s="1">
        <v>697</v>
      </c>
      <c r="F231" s="1">
        <v>1117</v>
      </c>
      <c r="G231" s="1">
        <v>687</v>
      </c>
      <c r="H231" s="1">
        <v>50</v>
      </c>
      <c r="J231" s="11">
        <v>42142</v>
      </c>
      <c r="K23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4475</v>
      </c>
      <c r="L23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5212</v>
      </c>
      <c r="M231" s="10">
        <f>Table1323[[#This Row],[SJ 6-RIVER
FNF]]+Table13[[#This Row],[SAC 4-RIVER
FNF]]</f>
        <v>12771</v>
      </c>
      <c r="N23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3612</v>
      </c>
      <c r="O23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4095</v>
      </c>
      <c r="P231" s="10">
        <f>Table1323[[#This Row],[NORTH SJ FNF]]+Table13[[#This Row],[SAC 4-RIVER
FNF]]</f>
        <v>11654</v>
      </c>
    </row>
    <row r="232" spans="1:16" x14ac:dyDescent="0.25">
      <c r="A232" s="2">
        <v>42143</v>
      </c>
      <c r="B232" s="1">
        <v>1824</v>
      </c>
      <c r="C232" s="1">
        <v>1015</v>
      </c>
      <c r="D232" s="1">
        <v>1027</v>
      </c>
      <c r="E232" s="1">
        <v>904</v>
      </c>
      <c r="F232" s="1">
        <v>794</v>
      </c>
      <c r="G232" s="1">
        <v>532</v>
      </c>
      <c r="H232" s="1">
        <v>51</v>
      </c>
      <c r="J232" s="11">
        <v>42143</v>
      </c>
      <c r="K23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4537</v>
      </c>
      <c r="L23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5120</v>
      </c>
      <c r="M232" s="10">
        <f>Table1323[[#This Row],[SJ 6-RIVER
FNF]]+Table13[[#This Row],[SAC 4-RIVER
FNF]]</f>
        <v>13667</v>
      </c>
      <c r="N23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3311</v>
      </c>
      <c r="O23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4326</v>
      </c>
      <c r="P232" s="10">
        <f>Table1323[[#This Row],[NORTH SJ FNF]]+Table13[[#This Row],[SAC 4-RIVER
FNF]]</f>
        <v>12873</v>
      </c>
    </row>
    <row r="233" spans="1:16" x14ac:dyDescent="0.25">
      <c r="A233" s="2">
        <v>42144</v>
      </c>
      <c r="B233" s="1">
        <v>1889</v>
      </c>
      <c r="C233" s="1">
        <v>435</v>
      </c>
      <c r="D233" s="1">
        <v>1110</v>
      </c>
      <c r="E233" s="1">
        <v>1170</v>
      </c>
      <c r="F233" s="1">
        <v>635</v>
      </c>
      <c r="G233" s="1">
        <v>610</v>
      </c>
      <c r="H233" s="1">
        <v>51</v>
      </c>
      <c r="J233" s="11">
        <v>42144</v>
      </c>
      <c r="K23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4129</v>
      </c>
      <c r="L23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4790</v>
      </c>
      <c r="M233" s="10">
        <f>Table1323[[#This Row],[SJ 6-RIVER
FNF]]+Table13[[#This Row],[SAC 4-RIVER
FNF]]</f>
        <v>13322</v>
      </c>
      <c r="N23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3720</v>
      </c>
      <c r="O23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4155</v>
      </c>
      <c r="P233" s="10">
        <f>Table1323[[#This Row],[NORTH SJ FNF]]+Table13[[#This Row],[SAC 4-RIVER
FNF]]</f>
        <v>12687</v>
      </c>
    </row>
    <row r="234" spans="1:16" x14ac:dyDescent="0.25">
      <c r="A234" s="2">
        <v>42145</v>
      </c>
      <c r="B234" s="1">
        <v>1470</v>
      </c>
      <c r="C234" s="1">
        <v>396</v>
      </c>
      <c r="D234" s="1">
        <v>1147</v>
      </c>
      <c r="E234" s="1">
        <v>1169</v>
      </c>
      <c r="F234" s="1">
        <v>1217</v>
      </c>
      <c r="G234" s="1">
        <v>464</v>
      </c>
      <c r="H234" s="1">
        <v>52</v>
      </c>
      <c r="J234" s="11">
        <v>42145</v>
      </c>
      <c r="K23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4252</v>
      </c>
      <c r="L23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4768</v>
      </c>
      <c r="M234" s="10">
        <f>Table1323[[#This Row],[SJ 6-RIVER
FNF]]+Table13[[#This Row],[SAC 4-RIVER
FNF]]</f>
        <v>12444</v>
      </c>
      <c r="N23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3155</v>
      </c>
      <c r="O23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3551</v>
      </c>
      <c r="P234" s="10">
        <f>Table1323[[#This Row],[NORTH SJ FNF]]+Table13[[#This Row],[SAC 4-RIVER
FNF]]</f>
        <v>11227</v>
      </c>
    </row>
    <row r="235" spans="1:16" x14ac:dyDescent="0.25">
      <c r="A235" s="2">
        <v>42146</v>
      </c>
      <c r="B235" s="1">
        <v>2650</v>
      </c>
      <c r="C235" s="1">
        <v>561</v>
      </c>
      <c r="D235" s="1">
        <v>1157</v>
      </c>
      <c r="E235" s="1">
        <v>1193</v>
      </c>
      <c r="F235" s="1">
        <v>1245</v>
      </c>
      <c r="G235" s="1">
        <v>608</v>
      </c>
      <c r="H235" s="1">
        <v>50</v>
      </c>
      <c r="J235" s="11">
        <v>42146</v>
      </c>
      <c r="K23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5649</v>
      </c>
      <c r="L23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6307</v>
      </c>
      <c r="M235" s="10">
        <f>Table1323[[#This Row],[SJ 6-RIVER
FNF]]+Table13[[#This Row],[SAC 4-RIVER
FNF]]</f>
        <v>15057</v>
      </c>
      <c r="N23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4501</v>
      </c>
      <c r="O23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5062</v>
      </c>
      <c r="P235" s="10">
        <f>Table1323[[#This Row],[NORTH SJ FNF]]+Table13[[#This Row],[SAC 4-RIVER
FNF]]</f>
        <v>13812</v>
      </c>
    </row>
    <row r="236" spans="1:16" x14ac:dyDescent="0.25">
      <c r="A236" s="2">
        <v>42147</v>
      </c>
      <c r="B236" s="1">
        <v>3416</v>
      </c>
      <c r="C236" s="1">
        <v>834</v>
      </c>
      <c r="D236" s="1">
        <v>1056</v>
      </c>
      <c r="E236" s="1">
        <v>1120</v>
      </c>
      <c r="F236" s="1">
        <v>1499</v>
      </c>
      <c r="G236" s="1">
        <v>832</v>
      </c>
      <c r="H236" s="1">
        <v>49</v>
      </c>
      <c r="J236" s="11">
        <v>42147</v>
      </c>
      <c r="K23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6869</v>
      </c>
      <c r="L23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7750</v>
      </c>
      <c r="M236" s="10">
        <f>Table1323[[#This Row],[SJ 6-RIVER
FNF]]+Table13[[#This Row],[SAC 4-RIVER
FNF]]</f>
        <v>17066</v>
      </c>
      <c r="N23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5417</v>
      </c>
      <c r="O23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6251</v>
      </c>
      <c r="P236" s="10">
        <f>Table1323[[#This Row],[NORTH SJ FNF]]+Table13[[#This Row],[SAC 4-RIVER
FNF]]</f>
        <v>15567</v>
      </c>
    </row>
    <row r="237" spans="1:16" x14ac:dyDescent="0.25">
      <c r="A237" s="2">
        <v>42148</v>
      </c>
      <c r="B237" s="1">
        <v>3744</v>
      </c>
      <c r="C237" s="1">
        <v>960</v>
      </c>
      <c r="D237" s="1">
        <v>1310</v>
      </c>
      <c r="E237" s="1">
        <v>1200</v>
      </c>
      <c r="F237" s="1">
        <v>1607</v>
      </c>
      <c r="G237" s="1">
        <v>787</v>
      </c>
      <c r="H237" s="1">
        <v>51</v>
      </c>
      <c r="J237" s="11">
        <v>42148</v>
      </c>
      <c r="K23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7511</v>
      </c>
      <c r="L23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8349</v>
      </c>
      <c r="M237" s="10">
        <f>Table1323[[#This Row],[SJ 6-RIVER
FNF]]+Table13[[#This Row],[SAC 4-RIVER
FNF]]</f>
        <v>17457</v>
      </c>
      <c r="N23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5782</v>
      </c>
      <c r="O23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6742</v>
      </c>
      <c r="P237" s="10">
        <f>Table1323[[#This Row],[NORTH SJ FNF]]+Table13[[#This Row],[SAC 4-RIVER
FNF]]</f>
        <v>15850</v>
      </c>
    </row>
    <row r="238" spans="1:16" x14ac:dyDescent="0.25">
      <c r="A238" s="2">
        <v>42149</v>
      </c>
      <c r="B238" s="1">
        <v>2747</v>
      </c>
      <c r="C238" s="1">
        <v>877</v>
      </c>
      <c r="D238" s="1">
        <v>1513</v>
      </c>
      <c r="E238" s="1">
        <v>1400</v>
      </c>
      <c r="F238" s="1">
        <v>1760</v>
      </c>
      <c r="G238" s="1">
        <v>698</v>
      </c>
      <c r="H238" s="1">
        <v>59</v>
      </c>
      <c r="J238" s="11">
        <v>42149</v>
      </c>
      <c r="K23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6784</v>
      </c>
      <c r="L23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7541</v>
      </c>
      <c r="M238" s="10">
        <f>Table1323[[#This Row],[SJ 6-RIVER
FNF]]+Table13[[#This Row],[SAC 4-RIVER
FNF]]</f>
        <v>16248</v>
      </c>
      <c r="N23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4904</v>
      </c>
      <c r="O23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5781</v>
      </c>
      <c r="P238" s="10">
        <f>Table1323[[#This Row],[NORTH SJ FNF]]+Table13[[#This Row],[SAC 4-RIVER
FNF]]</f>
        <v>14488</v>
      </c>
    </row>
    <row r="239" spans="1:16" x14ac:dyDescent="0.25">
      <c r="A239" s="2">
        <v>42150</v>
      </c>
      <c r="B239" s="1">
        <v>2830</v>
      </c>
      <c r="C239" s="1">
        <v>732</v>
      </c>
      <c r="D239" s="1">
        <v>1247</v>
      </c>
      <c r="E239" s="1">
        <v>1239</v>
      </c>
      <c r="F239" s="1">
        <v>1687</v>
      </c>
      <c r="G239" s="1">
        <v>541</v>
      </c>
      <c r="H239" s="1">
        <v>57</v>
      </c>
      <c r="J239" s="11">
        <v>42150</v>
      </c>
      <c r="K23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6488</v>
      </c>
      <c r="L23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7086</v>
      </c>
      <c r="M239" s="10">
        <f>Table1323[[#This Row],[SJ 6-RIVER
FNF]]+Table13[[#This Row],[SAC 4-RIVER
FNF]]</f>
        <v>15934</v>
      </c>
      <c r="N23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4667</v>
      </c>
      <c r="O23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5399</v>
      </c>
      <c r="P239" s="10">
        <f>Table1323[[#This Row],[NORTH SJ FNF]]+Table13[[#This Row],[SAC 4-RIVER
FNF]]</f>
        <v>14247</v>
      </c>
    </row>
    <row r="240" spans="1:16" x14ac:dyDescent="0.25">
      <c r="A240" s="2">
        <v>42151</v>
      </c>
      <c r="B240" s="1">
        <v>2270</v>
      </c>
      <c r="C240" s="1">
        <v>681</v>
      </c>
      <c r="D240" s="1">
        <v>1157</v>
      </c>
      <c r="E240" s="1">
        <v>1157</v>
      </c>
      <c r="F240" s="1">
        <v>1640</v>
      </c>
      <c r="G240" s="1">
        <v>351</v>
      </c>
      <c r="H240" s="1">
        <v>49</v>
      </c>
      <c r="J240" s="11">
        <v>42151</v>
      </c>
      <c r="K24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5748</v>
      </c>
      <c r="L24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6148</v>
      </c>
      <c r="M240" s="10">
        <f>Table1323[[#This Row],[SJ 6-RIVER
FNF]]+Table13[[#This Row],[SAC 4-RIVER
FNF]]</f>
        <v>14304</v>
      </c>
      <c r="N24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3827</v>
      </c>
      <c r="O24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4508</v>
      </c>
      <c r="P240" s="10">
        <f>Table1323[[#This Row],[NORTH SJ FNF]]+Table13[[#This Row],[SAC 4-RIVER
FNF]]</f>
        <v>12664</v>
      </c>
    </row>
    <row r="241" spans="1:16" x14ac:dyDescent="0.25">
      <c r="A241" s="2">
        <v>42152</v>
      </c>
      <c r="B241" s="1">
        <v>3125</v>
      </c>
      <c r="C241" s="1">
        <v>817</v>
      </c>
      <c r="D241" s="1">
        <v>1169</v>
      </c>
      <c r="E241" s="1">
        <v>1228</v>
      </c>
      <c r="F241" s="1">
        <v>1705</v>
      </c>
      <c r="G241" s="1">
        <v>426</v>
      </c>
      <c r="H241" s="1">
        <v>44</v>
      </c>
      <c r="J241" s="11">
        <v>42152</v>
      </c>
      <c r="K24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6875</v>
      </c>
      <c r="L24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7345</v>
      </c>
      <c r="M241" s="10">
        <f>Table1323[[#This Row],[SJ 6-RIVER
FNF]]+Table13[[#This Row],[SAC 4-RIVER
FNF]]</f>
        <v>14987</v>
      </c>
      <c r="N24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4823</v>
      </c>
      <c r="O24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5640</v>
      </c>
      <c r="P241" s="10">
        <f>Table1323[[#This Row],[NORTH SJ FNF]]+Table13[[#This Row],[SAC 4-RIVER
FNF]]</f>
        <v>13282</v>
      </c>
    </row>
    <row r="242" spans="1:16" x14ac:dyDescent="0.25">
      <c r="A242" s="2">
        <v>42153</v>
      </c>
      <c r="B242" s="1">
        <v>2257</v>
      </c>
      <c r="C242" s="1">
        <v>628</v>
      </c>
      <c r="D242" s="1">
        <v>1178</v>
      </c>
      <c r="E242" s="1">
        <v>1223</v>
      </c>
      <c r="F242" s="1">
        <v>1657</v>
      </c>
      <c r="G242" s="1">
        <v>419</v>
      </c>
      <c r="H242" s="1">
        <v>42</v>
      </c>
      <c r="J242" s="11">
        <v>42153</v>
      </c>
      <c r="K24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5765</v>
      </c>
      <c r="L24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6226</v>
      </c>
      <c r="M242" s="10">
        <f>Table1323[[#This Row],[SJ 6-RIVER
FNF]]+Table13[[#This Row],[SAC 4-RIVER
FNF]]</f>
        <v>13762</v>
      </c>
      <c r="N24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3941</v>
      </c>
      <c r="O24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4569</v>
      </c>
      <c r="P242" s="10">
        <f>Table1323[[#This Row],[NORTH SJ FNF]]+Table13[[#This Row],[SAC 4-RIVER
FNF]]</f>
        <v>12105</v>
      </c>
    </row>
    <row r="243" spans="1:16" x14ac:dyDescent="0.25">
      <c r="A243" s="2">
        <v>42154</v>
      </c>
      <c r="B243" s="1">
        <v>2294</v>
      </c>
      <c r="C243" s="1">
        <v>639</v>
      </c>
      <c r="D243" s="1">
        <v>953</v>
      </c>
      <c r="E243" s="1">
        <v>958</v>
      </c>
      <c r="F243" s="1">
        <v>1652</v>
      </c>
      <c r="G243" s="1">
        <v>292</v>
      </c>
      <c r="H243" s="1">
        <v>39</v>
      </c>
      <c r="J243" s="11">
        <v>42154</v>
      </c>
      <c r="K24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5543</v>
      </c>
      <c r="L24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5874</v>
      </c>
      <c r="M243" s="10">
        <f>Table1323[[#This Row],[SJ 6-RIVER
FNF]]+Table13[[#This Row],[SAC 4-RIVER
FNF]]</f>
        <v>12714</v>
      </c>
      <c r="N24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3583</v>
      </c>
      <c r="O24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4222</v>
      </c>
      <c r="P243" s="10">
        <f>Table1323[[#This Row],[NORTH SJ FNF]]+Table13[[#This Row],[SAC 4-RIVER
FNF]]</f>
        <v>11062</v>
      </c>
    </row>
    <row r="244" spans="1:16" x14ac:dyDescent="0.25">
      <c r="A244" s="2">
        <v>42155</v>
      </c>
      <c r="B244" s="1">
        <v>2227</v>
      </c>
      <c r="C244" s="1">
        <v>611</v>
      </c>
      <c r="D244" s="1">
        <v>947</v>
      </c>
      <c r="E244" s="1">
        <v>948</v>
      </c>
      <c r="F244" s="1">
        <v>1833</v>
      </c>
      <c r="G244" s="1">
        <v>202</v>
      </c>
      <c r="H244" s="1">
        <v>35</v>
      </c>
      <c r="J244" s="11">
        <v>42155</v>
      </c>
      <c r="K24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5619</v>
      </c>
      <c r="L24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5856</v>
      </c>
      <c r="M244" s="10">
        <f>Table1323[[#This Row],[SJ 6-RIVER
FNF]]+Table13[[#This Row],[SAC 4-RIVER
FNF]]</f>
        <v>12599</v>
      </c>
      <c r="N24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3412</v>
      </c>
      <c r="O24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4023</v>
      </c>
      <c r="P244" s="10">
        <f>Table1323[[#This Row],[NORTH SJ FNF]]+Table13[[#This Row],[SAC 4-RIVER
FNF]]</f>
        <v>10766</v>
      </c>
    </row>
    <row r="245" spans="1:16" x14ac:dyDescent="0.25">
      <c r="A245" s="2">
        <v>42156</v>
      </c>
      <c r="B245" s="1">
        <v>2516</v>
      </c>
      <c r="C245" s="1">
        <v>610</v>
      </c>
      <c r="D245" s="1">
        <v>951</v>
      </c>
      <c r="E245" s="1">
        <v>943</v>
      </c>
      <c r="F245" s="1">
        <v>2036</v>
      </c>
      <c r="G245" s="61">
        <v>328</v>
      </c>
      <c r="H245" s="1">
        <v>33</v>
      </c>
      <c r="J245" s="11">
        <v>42156</v>
      </c>
      <c r="K24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6105</v>
      </c>
      <c r="L24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6466</v>
      </c>
      <c r="M245" s="10">
        <f>Table1323[[#This Row],[SJ 6-RIVER
FNF]]+Table13[[#This Row],[SAC 4-RIVER
FNF]]</f>
        <v>13924</v>
      </c>
      <c r="N24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3820</v>
      </c>
      <c r="O24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4430</v>
      </c>
      <c r="P245" s="10">
        <f>Table1323[[#This Row],[NORTH SJ FNF]]+Table13[[#This Row],[SAC 4-RIVER
FNF]]</f>
        <v>11888</v>
      </c>
    </row>
    <row r="246" spans="1:16" x14ac:dyDescent="0.25">
      <c r="A246" s="2">
        <v>42157</v>
      </c>
      <c r="B246" s="1">
        <v>1922</v>
      </c>
      <c r="C246" s="1">
        <v>578</v>
      </c>
      <c r="D246" s="1">
        <v>957</v>
      </c>
      <c r="E246" s="1">
        <v>958</v>
      </c>
      <c r="F246" s="1">
        <v>1508</v>
      </c>
      <c r="G246" s="61">
        <v>327</v>
      </c>
      <c r="H246" s="1">
        <v>31</v>
      </c>
      <c r="J246" s="11">
        <v>42157</v>
      </c>
      <c r="K24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4966</v>
      </c>
      <c r="L24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5324</v>
      </c>
      <c r="M246" s="10">
        <f>Table1323[[#This Row],[SJ 6-RIVER
FNF]]+Table13[[#This Row],[SAC 4-RIVER
FNF]]</f>
        <v>12365</v>
      </c>
      <c r="N24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3238</v>
      </c>
      <c r="O24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3816</v>
      </c>
      <c r="P246" s="10">
        <f>Table1323[[#This Row],[NORTH SJ FNF]]+Table13[[#This Row],[SAC 4-RIVER
FNF]]</f>
        <v>10857</v>
      </c>
    </row>
    <row r="247" spans="1:16" x14ac:dyDescent="0.25">
      <c r="A247" s="2">
        <v>42158</v>
      </c>
      <c r="B247" s="4">
        <v>1789</v>
      </c>
      <c r="C247" s="4">
        <v>440</v>
      </c>
      <c r="D247" s="4">
        <v>801</v>
      </c>
      <c r="E247" s="4">
        <v>817</v>
      </c>
      <c r="F247" s="4">
        <v>1388</v>
      </c>
      <c r="G247" s="61">
        <v>238</v>
      </c>
      <c r="H247" s="4">
        <v>29</v>
      </c>
      <c r="J247" s="11">
        <v>42158</v>
      </c>
      <c r="K24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4434</v>
      </c>
      <c r="L24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4701</v>
      </c>
      <c r="M247" s="10">
        <f>Table1323[[#This Row],[SJ 6-RIVER
FNF]]+Table13[[#This Row],[SAC 4-RIVER
FNF]]</f>
        <v>11592</v>
      </c>
      <c r="N24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2873</v>
      </c>
      <c r="O24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3313</v>
      </c>
      <c r="P247" s="10">
        <f>Table1323[[#This Row],[NORTH SJ FNF]]+Table13[[#This Row],[SAC 4-RIVER
FNF]]</f>
        <v>10204</v>
      </c>
    </row>
    <row r="248" spans="1:16" x14ac:dyDescent="0.25">
      <c r="A248" s="2">
        <v>42159</v>
      </c>
      <c r="B248" s="5">
        <v>1532</v>
      </c>
      <c r="C248" s="5">
        <v>482</v>
      </c>
      <c r="D248" s="5">
        <v>737</v>
      </c>
      <c r="E248" s="5">
        <v>714</v>
      </c>
      <c r="F248" s="5">
        <v>1244</v>
      </c>
      <c r="G248" s="60">
        <v>237</v>
      </c>
      <c r="H248" s="5">
        <v>27</v>
      </c>
      <c r="J248" s="11">
        <v>42159</v>
      </c>
      <c r="K24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3972</v>
      </c>
      <c r="L24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4236</v>
      </c>
      <c r="M248" s="10">
        <f>Table1323[[#This Row],[SJ 6-RIVER
FNF]]+Table13[[#This Row],[SAC 4-RIVER
FNF]]</f>
        <v>11759</v>
      </c>
      <c r="N24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2510</v>
      </c>
      <c r="O24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2992</v>
      </c>
      <c r="P248" s="10">
        <f>Table1323[[#This Row],[NORTH SJ FNF]]+Table13[[#This Row],[SAC 4-RIVER
FNF]]</f>
        <v>10515</v>
      </c>
    </row>
    <row r="249" spans="1:16" x14ac:dyDescent="0.25">
      <c r="A249" s="2">
        <v>42160</v>
      </c>
      <c r="B249" s="5">
        <v>1832</v>
      </c>
      <c r="C249" s="5">
        <v>476</v>
      </c>
      <c r="D249" s="5">
        <v>974</v>
      </c>
      <c r="E249" s="5">
        <v>805</v>
      </c>
      <c r="F249" s="5">
        <v>1376</v>
      </c>
      <c r="G249" s="60">
        <v>226</v>
      </c>
      <c r="H249" s="5">
        <v>27</v>
      </c>
      <c r="J249" s="11">
        <v>42160</v>
      </c>
      <c r="K24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4489</v>
      </c>
      <c r="L24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4742</v>
      </c>
      <c r="M249" s="10">
        <f>Table1323[[#This Row],[SJ 6-RIVER
FNF]]+Table13[[#This Row],[SAC 4-RIVER
FNF]]</f>
        <v>11312</v>
      </c>
      <c r="N24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2890</v>
      </c>
      <c r="O24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3366</v>
      </c>
      <c r="P249" s="10">
        <f>Table1323[[#This Row],[NORTH SJ FNF]]+Table13[[#This Row],[SAC 4-RIVER
FNF]]</f>
        <v>9936</v>
      </c>
    </row>
    <row r="250" spans="1:16" x14ac:dyDescent="0.25">
      <c r="A250" s="2">
        <v>42161</v>
      </c>
      <c r="B250" s="5">
        <v>1364</v>
      </c>
      <c r="C250" s="5">
        <v>392</v>
      </c>
      <c r="D250" s="5">
        <v>676</v>
      </c>
      <c r="E250" s="5">
        <v>804</v>
      </c>
      <c r="F250" s="5">
        <v>1226</v>
      </c>
      <c r="G250" s="60">
        <v>226</v>
      </c>
      <c r="H250" s="5">
        <v>25</v>
      </c>
      <c r="J250" s="11">
        <v>42161</v>
      </c>
      <c r="K25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3786</v>
      </c>
      <c r="L25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4037</v>
      </c>
      <c r="M250" s="10">
        <f>Table1323[[#This Row],[SJ 6-RIVER
FNF]]+Table13[[#This Row],[SAC 4-RIVER
FNF]]</f>
        <v>11247</v>
      </c>
      <c r="N25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2419</v>
      </c>
      <c r="O25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2811</v>
      </c>
      <c r="P250" s="10">
        <f>Table1323[[#This Row],[NORTH SJ FNF]]+Table13[[#This Row],[SAC 4-RIVER
FNF]]</f>
        <v>10021</v>
      </c>
    </row>
    <row r="251" spans="1:16" x14ac:dyDescent="0.25">
      <c r="A251" s="2">
        <v>42162</v>
      </c>
      <c r="B251" s="5">
        <v>1536</v>
      </c>
      <c r="C251" s="5">
        <v>402</v>
      </c>
      <c r="D251" s="5">
        <v>709</v>
      </c>
      <c r="E251" s="5">
        <v>695</v>
      </c>
      <c r="F251" s="5">
        <v>1183</v>
      </c>
      <c r="G251" s="60">
        <v>222</v>
      </c>
      <c r="H251" s="5">
        <v>28</v>
      </c>
      <c r="J251" s="11">
        <v>42162</v>
      </c>
      <c r="K25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3816</v>
      </c>
      <c r="L25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4066</v>
      </c>
      <c r="M251" s="10">
        <f>Table1323[[#This Row],[SJ 6-RIVER
FNF]]+Table13[[#This Row],[SAC 4-RIVER
FNF]]</f>
        <v>11292</v>
      </c>
      <c r="N25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2481</v>
      </c>
      <c r="O25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2883</v>
      </c>
      <c r="P251" s="10">
        <f>Table1323[[#This Row],[NORTH SJ FNF]]+Table13[[#This Row],[SAC 4-RIVER
FNF]]</f>
        <v>10109</v>
      </c>
    </row>
    <row r="252" spans="1:16" x14ac:dyDescent="0.25">
      <c r="A252" s="2">
        <v>42163</v>
      </c>
      <c r="B252" s="5">
        <v>1701</v>
      </c>
      <c r="C252" s="5">
        <v>403</v>
      </c>
      <c r="D252" s="5">
        <v>806</v>
      </c>
      <c r="E252" s="5">
        <v>825</v>
      </c>
      <c r="F252" s="60">
        <v>850</v>
      </c>
      <c r="G252" s="60">
        <v>222</v>
      </c>
      <c r="H252" s="5">
        <v>33</v>
      </c>
      <c r="J252" s="11">
        <v>42163</v>
      </c>
      <c r="K25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3779</v>
      </c>
      <c r="L25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4034</v>
      </c>
      <c r="M252" s="10">
        <f>Table1323[[#This Row],[SJ 6-RIVER
FNF]]+Table13[[#This Row],[SAC 4-RIVER
FNF]]</f>
        <v>11798</v>
      </c>
      <c r="N25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2781</v>
      </c>
      <c r="O25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3184</v>
      </c>
      <c r="P252" s="10">
        <f>Table1323[[#This Row],[NORTH SJ FNF]]+Table13[[#This Row],[SAC 4-RIVER
FNF]]</f>
        <v>10948</v>
      </c>
    </row>
    <row r="253" spans="1:16" x14ac:dyDescent="0.25">
      <c r="A253" s="2">
        <v>42164</v>
      </c>
      <c r="B253" s="5">
        <v>1212</v>
      </c>
      <c r="C253" s="5">
        <v>305</v>
      </c>
      <c r="D253" s="5">
        <v>721</v>
      </c>
      <c r="E253" s="5">
        <v>616</v>
      </c>
      <c r="F253" s="5">
        <v>1089</v>
      </c>
      <c r="G253" s="60">
        <v>260</v>
      </c>
      <c r="H253" s="5">
        <v>30</v>
      </c>
      <c r="J253" s="11">
        <v>42164</v>
      </c>
      <c r="K25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3222</v>
      </c>
      <c r="L25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3512</v>
      </c>
      <c r="M253" s="10">
        <f>Table1323[[#This Row],[SJ 6-RIVER
FNF]]+Table13[[#This Row],[SAC 4-RIVER
FNF]]</f>
        <v>10206</v>
      </c>
      <c r="N25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2118</v>
      </c>
      <c r="O25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2423</v>
      </c>
      <c r="P253" s="10">
        <f>Table1323[[#This Row],[NORTH SJ FNF]]+Table13[[#This Row],[SAC 4-RIVER
FNF]]</f>
        <v>9117</v>
      </c>
    </row>
    <row r="254" spans="1:16" x14ac:dyDescent="0.25">
      <c r="A254" s="2">
        <v>42165</v>
      </c>
      <c r="B254" s="5">
        <v>1241</v>
      </c>
      <c r="C254" s="5">
        <v>440</v>
      </c>
      <c r="D254" s="5">
        <v>723</v>
      </c>
      <c r="E254" s="5">
        <v>814</v>
      </c>
      <c r="F254" s="60">
        <v>850</v>
      </c>
      <c r="G254" s="60">
        <v>259</v>
      </c>
      <c r="H254" s="5">
        <v>27</v>
      </c>
      <c r="J254" s="11">
        <v>42165</v>
      </c>
      <c r="K25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3345</v>
      </c>
      <c r="L25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3631</v>
      </c>
      <c r="M254" s="10">
        <f>Table1323[[#This Row],[SJ 6-RIVER
FNF]]+Table13[[#This Row],[SAC 4-RIVER
FNF]]</f>
        <v>10847</v>
      </c>
      <c r="N25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2341</v>
      </c>
      <c r="O25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2781</v>
      </c>
      <c r="P254" s="10">
        <f>Table1323[[#This Row],[NORTH SJ FNF]]+Table13[[#This Row],[SAC 4-RIVER
FNF]]</f>
        <v>9997</v>
      </c>
    </row>
    <row r="255" spans="1:16" x14ac:dyDescent="0.25">
      <c r="A255" s="2">
        <v>42166</v>
      </c>
      <c r="B255" s="5">
        <v>2194</v>
      </c>
      <c r="C255" s="5">
        <v>494</v>
      </c>
      <c r="D255" s="5">
        <v>943</v>
      </c>
      <c r="E255" s="60">
        <v>794</v>
      </c>
      <c r="F255" s="5">
        <v>981</v>
      </c>
      <c r="G255" s="5">
        <v>252</v>
      </c>
      <c r="H255" s="5">
        <v>26</v>
      </c>
      <c r="J255" s="11">
        <v>42166</v>
      </c>
      <c r="K25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4463</v>
      </c>
      <c r="L25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4741</v>
      </c>
      <c r="M255" s="10">
        <f>Table1323[[#This Row],[SJ 6-RIVER
FNF]]+Table13[[#This Row],[SAC 4-RIVER
FNF]]</f>
        <v>11941</v>
      </c>
      <c r="N25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3266</v>
      </c>
      <c r="O25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3760</v>
      </c>
      <c r="P255" s="10">
        <f>Table1323[[#This Row],[NORTH SJ FNF]]+Table13[[#This Row],[SAC 4-RIVER
FNF]]</f>
        <v>10960</v>
      </c>
    </row>
    <row r="256" spans="1:16" x14ac:dyDescent="0.25">
      <c r="A256" s="2">
        <v>42167</v>
      </c>
      <c r="B256" s="5">
        <v>1778</v>
      </c>
      <c r="C256" s="5">
        <v>471</v>
      </c>
      <c r="D256" s="5">
        <v>797</v>
      </c>
      <c r="E256" s="5">
        <v>732</v>
      </c>
      <c r="F256" s="5">
        <v>1801</v>
      </c>
      <c r="G256" s="60">
        <v>252</v>
      </c>
      <c r="H256" s="5">
        <v>25</v>
      </c>
      <c r="J256" s="11">
        <v>42167</v>
      </c>
      <c r="K25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4782</v>
      </c>
      <c r="L25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5059</v>
      </c>
      <c r="M256" s="10">
        <f>Table1323[[#This Row],[SJ 6-RIVER
FNF]]+Table13[[#This Row],[SAC 4-RIVER
FNF]]</f>
        <v>11624</v>
      </c>
      <c r="N25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2787</v>
      </c>
      <c r="O25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3258</v>
      </c>
      <c r="P256" s="10">
        <f>Table1323[[#This Row],[NORTH SJ FNF]]+Table13[[#This Row],[SAC 4-RIVER
FNF]]</f>
        <v>9823</v>
      </c>
    </row>
    <row r="257" spans="1:16" x14ac:dyDescent="0.25">
      <c r="A257" s="2">
        <v>42168</v>
      </c>
      <c r="B257" s="5">
        <v>1650</v>
      </c>
      <c r="C257" s="5">
        <v>369</v>
      </c>
      <c r="D257" s="5">
        <v>744</v>
      </c>
      <c r="E257" s="60">
        <v>687</v>
      </c>
      <c r="F257" s="5">
        <v>1749</v>
      </c>
      <c r="G257" s="60">
        <v>249</v>
      </c>
      <c r="H257" s="5">
        <v>26</v>
      </c>
      <c r="J257" s="11">
        <v>42168</v>
      </c>
      <c r="K25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4455</v>
      </c>
      <c r="L25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4730</v>
      </c>
      <c r="M257" s="10">
        <f>Table1323[[#This Row],[SJ 6-RIVER
FNF]]+Table13[[#This Row],[SAC 4-RIVER
FNF]]</f>
        <v>11445</v>
      </c>
      <c r="N25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2612</v>
      </c>
      <c r="O25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2981</v>
      </c>
      <c r="P257" s="10">
        <f>Table1323[[#This Row],[NORTH SJ FNF]]+Table13[[#This Row],[SAC 4-RIVER
FNF]]</f>
        <v>9696</v>
      </c>
    </row>
    <row r="258" spans="1:16" x14ac:dyDescent="0.25">
      <c r="A258" s="2">
        <v>42169</v>
      </c>
      <c r="B258" s="5">
        <v>1313</v>
      </c>
      <c r="C258" s="5">
        <v>473</v>
      </c>
      <c r="D258" s="5">
        <v>643</v>
      </c>
      <c r="E258" s="60">
        <v>686</v>
      </c>
      <c r="F258" s="5">
        <v>1791</v>
      </c>
      <c r="G258" s="60">
        <v>248</v>
      </c>
      <c r="H258" s="5">
        <v>24</v>
      </c>
      <c r="J258" s="11">
        <v>42169</v>
      </c>
      <c r="K25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4263</v>
      </c>
      <c r="L25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4535</v>
      </c>
      <c r="M258" s="10">
        <f>Table1323[[#This Row],[SJ 6-RIVER
FNF]]+Table13[[#This Row],[SAC 4-RIVER
FNF]]</f>
        <v>11215</v>
      </c>
      <c r="N25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2271</v>
      </c>
      <c r="O25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2744</v>
      </c>
      <c r="P258" s="10">
        <f>Table1323[[#This Row],[NORTH SJ FNF]]+Table13[[#This Row],[SAC 4-RIVER
FNF]]</f>
        <v>9424</v>
      </c>
    </row>
    <row r="259" spans="1:16" x14ac:dyDescent="0.25">
      <c r="A259" s="2">
        <v>42170</v>
      </c>
      <c r="B259" s="5">
        <v>730</v>
      </c>
      <c r="C259" s="5">
        <v>546</v>
      </c>
      <c r="D259" s="5">
        <v>540</v>
      </c>
      <c r="E259" s="5">
        <v>466</v>
      </c>
      <c r="F259" s="5">
        <v>1056</v>
      </c>
      <c r="G259" s="5">
        <v>160</v>
      </c>
      <c r="H259" s="5">
        <v>22</v>
      </c>
      <c r="J259" s="11">
        <v>42170</v>
      </c>
      <c r="K25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2798</v>
      </c>
      <c r="L25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2980</v>
      </c>
      <c r="M259" s="10">
        <f>Table1323[[#This Row],[SJ 6-RIVER
FNF]]+Table13[[#This Row],[SAC 4-RIVER
FNF]]</f>
        <v>8603</v>
      </c>
      <c r="N25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1378</v>
      </c>
      <c r="O25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1924</v>
      </c>
      <c r="P259" s="10">
        <f>Table1323[[#This Row],[NORTH SJ FNF]]+Table13[[#This Row],[SAC 4-RIVER
FNF]]</f>
        <v>7547</v>
      </c>
    </row>
    <row r="260" spans="1:16" x14ac:dyDescent="0.25">
      <c r="A260" s="2">
        <v>42171</v>
      </c>
      <c r="B260" s="60">
        <v>800</v>
      </c>
      <c r="C260" s="5">
        <v>309</v>
      </c>
      <c r="D260" s="5">
        <v>463</v>
      </c>
      <c r="E260" s="5">
        <v>397</v>
      </c>
      <c r="F260" s="5">
        <v>1026</v>
      </c>
      <c r="G260" s="5">
        <v>185</v>
      </c>
      <c r="H260" s="5">
        <v>20</v>
      </c>
      <c r="J260" s="11">
        <v>42171</v>
      </c>
      <c r="K26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2532</v>
      </c>
      <c r="L26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2737</v>
      </c>
      <c r="M260" s="10">
        <f>Table1323[[#This Row],[SJ 6-RIVER
FNF]]+Table13[[#This Row],[SAC 4-RIVER
FNF]]</f>
        <v>7863</v>
      </c>
      <c r="N26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1402</v>
      </c>
      <c r="O26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1711</v>
      </c>
      <c r="P260" s="10">
        <f>Table1323[[#This Row],[NORTH SJ FNF]]+Table13[[#This Row],[SAC 4-RIVER
FNF]]</f>
        <v>6837</v>
      </c>
    </row>
    <row r="261" spans="1:16" x14ac:dyDescent="0.25">
      <c r="A261" s="2">
        <v>42172</v>
      </c>
      <c r="B261" s="60">
        <v>800</v>
      </c>
      <c r="C261" s="5">
        <v>188</v>
      </c>
      <c r="D261" s="5">
        <v>423</v>
      </c>
      <c r="E261" s="5">
        <v>336</v>
      </c>
      <c r="F261" s="5">
        <v>787</v>
      </c>
      <c r="G261" s="5">
        <v>99</v>
      </c>
      <c r="H261" s="5">
        <v>19</v>
      </c>
      <c r="J261" s="11">
        <v>42172</v>
      </c>
      <c r="K26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2111</v>
      </c>
      <c r="L26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2229</v>
      </c>
      <c r="M261" s="10">
        <f>Table1323[[#This Row],[SJ 6-RIVER
FNF]]+Table13[[#This Row],[SAC 4-RIVER
FNF]]</f>
        <v>7918</v>
      </c>
      <c r="N26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1254</v>
      </c>
      <c r="O26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1442</v>
      </c>
      <c r="P261" s="10">
        <f>Table1323[[#This Row],[NORTH SJ FNF]]+Table13[[#This Row],[SAC 4-RIVER
FNF]]</f>
        <v>7131</v>
      </c>
    </row>
    <row r="262" spans="1:16" x14ac:dyDescent="0.25">
      <c r="A262" s="2">
        <v>42173</v>
      </c>
      <c r="B262" s="60">
        <v>710</v>
      </c>
      <c r="C262" s="5">
        <v>231</v>
      </c>
      <c r="D262" s="5">
        <v>461</v>
      </c>
      <c r="E262" s="5">
        <v>398</v>
      </c>
      <c r="F262" s="5">
        <v>703</v>
      </c>
      <c r="G262" s="5">
        <v>76</v>
      </c>
      <c r="H262" s="5">
        <v>16</v>
      </c>
      <c r="J262" s="11">
        <v>42173</v>
      </c>
      <c r="K26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2042</v>
      </c>
      <c r="L26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2134</v>
      </c>
      <c r="M262" s="10">
        <f>Table1323[[#This Row],[SJ 6-RIVER
FNF]]+Table13[[#This Row],[SAC 4-RIVER
FNF]]</f>
        <v>7774</v>
      </c>
      <c r="N26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1200</v>
      </c>
      <c r="O26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1431</v>
      </c>
      <c r="P262" s="10">
        <f>Table1323[[#This Row],[NORTH SJ FNF]]+Table13[[#This Row],[SAC 4-RIVER
FNF]]</f>
        <v>7071</v>
      </c>
    </row>
    <row r="263" spans="1:16" x14ac:dyDescent="0.25">
      <c r="A263" s="2">
        <v>42174</v>
      </c>
      <c r="B263" s="5">
        <v>537</v>
      </c>
      <c r="C263" s="5">
        <v>176</v>
      </c>
      <c r="D263" s="5">
        <v>404</v>
      </c>
      <c r="E263" s="5">
        <v>290</v>
      </c>
      <c r="F263" s="5">
        <v>749</v>
      </c>
      <c r="G263" s="5">
        <v>53</v>
      </c>
      <c r="H263" s="5">
        <v>15</v>
      </c>
      <c r="J263" s="11">
        <v>42174</v>
      </c>
      <c r="K26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1752</v>
      </c>
      <c r="L26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1820</v>
      </c>
      <c r="M263" s="10">
        <f>Table1323[[#This Row],[SJ 6-RIVER
FNF]]+Table13[[#This Row],[SAC 4-RIVER
FNF]]</f>
        <v>6637</v>
      </c>
      <c r="N26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895</v>
      </c>
      <c r="O26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1071</v>
      </c>
      <c r="P263" s="10">
        <f>Table1323[[#This Row],[NORTH SJ FNF]]+Table13[[#This Row],[SAC 4-RIVER
FNF]]</f>
        <v>5888</v>
      </c>
    </row>
    <row r="264" spans="1:16" x14ac:dyDescent="0.25">
      <c r="A264" s="2">
        <v>42175</v>
      </c>
      <c r="B264" s="5">
        <v>679</v>
      </c>
      <c r="C264" s="5">
        <v>201</v>
      </c>
      <c r="D264" s="5">
        <v>430</v>
      </c>
      <c r="E264" s="5">
        <v>379</v>
      </c>
      <c r="F264" s="5">
        <v>361</v>
      </c>
      <c r="G264" s="64">
        <v>75</v>
      </c>
      <c r="H264" s="5">
        <v>14</v>
      </c>
      <c r="J264" s="11">
        <v>42175</v>
      </c>
      <c r="K26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1620</v>
      </c>
      <c r="L26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1709</v>
      </c>
      <c r="M264" s="10">
        <f>Table1323[[#This Row],[SJ 6-RIVER
FNF]]+Table13[[#This Row],[SAC 4-RIVER
FNF]]</f>
        <v>7017</v>
      </c>
      <c r="N26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1147</v>
      </c>
      <c r="O26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1348</v>
      </c>
      <c r="P264" s="10">
        <f>Table1323[[#This Row],[NORTH SJ FNF]]+Table13[[#This Row],[SAC 4-RIVER
FNF]]</f>
        <v>6656</v>
      </c>
    </row>
    <row r="265" spans="1:16" x14ac:dyDescent="0.25">
      <c r="A265" s="2">
        <v>42176</v>
      </c>
      <c r="B265" s="60">
        <v>441</v>
      </c>
      <c r="C265" s="5">
        <v>202</v>
      </c>
      <c r="D265" s="5">
        <v>360</v>
      </c>
      <c r="E265" s="5">
        <v>219</v>
      </c>
      <c r="F265" s="5">
        <v>491</v>
      </c>
      <c r="G265" s="60">
        <v>67</v>
      </c>
      <c r="H265" s="5">
        <v>13</v>
      </c>
      <c r="J265" s="11">
        <v>42176</v>
      </c>
      <c r="K26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1353</v>
      </c>
      <c r="L26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1433</v>
      </c>
      <c r="M265" s="10">
        <f>Table1323[[#This Row],[SJ 6-RIVER
FNF]]+Table13[[#This Row],[SAC 4-RIVER
FNF]]</f>
        <v>6869</v>
      </c>
      <c r="N26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740</v>
      </c>
      <c r="O26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942</v>
      </c>
      <c r="P265" s="10">
        <f>Table1323[[#This Row],[NORTH SJ FNF]]+Table13[[#This Row],[SAC 4-RIVER
FNF]]</f>
        <v>6378</v>
      </c>
    </row>
    <row r="266" spans="1:16" x14ac:dyDescent="0.25">
      <c r="A266" s="2">
        <v>42177</v>
      </c>
      <c r="B266" s="60">
        <v>441</v>
      </c>
      <c r="C266" s="5">
        <v>168</v>
      </c>
      <c r="D266" s="5">
        <v>365</v>
      </c>
      <c r="E266" s="5">
        <v>232</v>
      </c>
      <c r="F266" s="5">
        <v>507</v>
      </c>
      <c r="G266" s="60">
        <v>30</v>
      </c>
      <c r="H266" s="5">
        <v>12</v>
      </c>
      <c r="J266" s="11">
        <v>42177</v>
      </c>
      <c r="K26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1348</v>
      </c>
      <c r="L26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1390</v>
      </c>
      <c r="M266" s="10">
        <f>Table1323[[#This Row],[SJ 6-RIVER
FNF]]+Table13[[#This Row],[SAC 4-RIVER
FNF]]</f>
        <v>6393</v>
      </c>
      <c r="N26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715</v>
      </c>
      <c r="O26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883</v>
      </c>
      <c r="P266" s="10">
        <f>Table1323[[#This Row],[NORTH SJ FNF]]+Table13[[#This Row],[SAC 4-RIVER
FNF]]</f>
        <v>5886</v>
      </c>
    </row>
    <row r="267" spans="1:16" x14ac:dyDescent="0.25">
      <c r="A267" s="2">
        <v>42178</v>
      </c>
      <c r="B267" s="60">
        <v>456</v>
      </c>
      <c r="C267" s="5">
        <v>153</v>
      </c>
      <c r="D267" s="5">
        <v>346</v>
      </c>
      <c r="E267" s="5">
        <v>273</v>
      </c>
      <c r="F267" s="5">
        <v>514</v>
      </c>
      <c r="G267" s="5">
        <v>21</v>
      </c>
      <c r="H267" s="5">
        <v>12</v>
      </c>
      <c r="J267" s="11">
        <v>42178</v>
      </c>
      <c r="K26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1396</v>
      </c>
      <c r="L26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1429</v>
      </c>
      <c r="M267" s="10">
        <f>Table1323[[#This Row],[SJ 6-RIVER
FNF]]+Table13[[#This Row],[SAC 4-RIVER
FNF]]</f>
        <v>6527</v>
      </c>
      <c r="N26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762</v>
      </c>
      <c r="O26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915</v>
      </c>
      <c r="P267" s="10">
        <f>Table1323[[#This Row],[NORTH SJ FNF]]+Table13[[#This Row],[SAC 4-RIVER
FNF]]</f>
        <v>6013</v>
      </c>
    </row>
    <row r="268" spans="1:16" x14ac:dyDescent="0.25">
      <c r="A268" s="2">
        <v>42179</v>
      </c>
      <c r="B268" s="60">
        <v>455</v>
      </c>
      <c r="C268" s="5">
        <v>131</v>
      </c>
      <c r="D268" s="5">
        <v>305</v>
      </c>
      <c r="E268" s="5">
        <v>260</v>
      </c>
      <c r="F268" s="5">
        <v>392</v>
      </c>
      <c r="G268" s="60">
        <v>25</v>
      </c>
      <c r="H268" s="5">
        <v>11</v>
      </c>
      <c r="J268" s="11">
        <v>42179</v>
      </c>
      <c r="K26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1238</v>
      </c>
      <c r="L26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1274</v>
      </c>
      <c r="M268" s="10">
        <f>Table1323[[#This Row],[SJ 6-RIVER
FNF]]+Table13[[#This Row],[SAC 4-RIVER
FNF]]</f>
        <v>6581</v>
      </c>
      <c r="N26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751</v>
      </c>
      <c r="O26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882</v>
      </c>
      <c r="P268" s="10">
        <f>Table1323[[#This Row],[NORTH SJ FNF]]+Table13[[#This Row],[SAC 4-RIVER
FNF]]</f>
        <v>6189</v>
      </c>
    </row>
    <row r="269" spans="1:16" x14ac:dyDescent="0.25">
      <c r="A269" s="2">
        <v>42180</v>
      </c>
      <c r="B269" s="60">
        <v>327</v>
      </c>
      <c r="C269" s="5">
        <v>116</v>
      </c>
      <c r="D269" s="5">
        <v>297</v>
      </c>
      <c r="E269" s="5">
        <v>151</v>
      </c>
      <c r="F269" s="5">
        <v>309</v>
      </c>
      <c r="G269" s="60">
        <v>25</v>
      </c>
      <c r="H269" s="5">
        <v>10</v>
      </c>
      <c r="J269" s="11">
        <v>42180</v>
      </c>
      <c r="K26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903</v>
      </c>
      <c r="L26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938</v>
      </c>
      <c r="M269" s="10">
        <f>Table1323[[#This Row],[SJ 6-RIVER
FNF]]+Table13[[#This Row],[SAC 4-RIVER
FNF]]</f>
        <v>7097</v>
      </c>
      <c r="N26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513</v>
      </c>
      <c r="O26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629</v>
      </c>
      <c r="P269" s="10">
        <f>Table1323[[#This Row],[NORTH SJ FNF]]+Table13[[#This Row],[SAC 4-RIVER
FNF]]</f>
        <v>6788</v>
      </c>
    </row>
    <row r="270" spans="1:16" x14ac:dyDescent="0.25">
      <c r="A270" s="2">
        <v>42181</v>
      </c>
      <c r="B270" s="60">
        <v>327</v>
      </c>
      <c r="C270" s="5">
        <v>76</v>
      </c>
      <c r="D270" s="5">
        <v>363</v>
      </c>
      <c r="E270" s="5">
        <v>203</v>
      </c>
      <c r="F270" s="60">
        <v>365</v>
      </c>
      <c r="G270" s="60">
        <v>27</v>
      </c>
      <c r="H270" s="5">
        <v>10</v>
      </c>
      <c r="J270" s="11">
        <v>42181</v>
      </c>
      <c r="K27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971</v>
      </c>
      <c r="L27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1008</v>
      </c>
      <c r="M270" s="10">
        <f>Table1323[[#This Row],[SJ 6-RIVER
FNF]]+Table13[[#This Row],[SAC 4-RIVER
FNF]]</f>
        <v>7020</v>
      </c>
      <c r="N27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567</v>
      </c>
      <c r="O27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643</v>
      </c>
      <c r="P270" s="10">
        <f>Table1323[[#This Row],[NORTH SJ FNF]]+Table13[[#This Row],[SAC 4-RIVER
FNF]]</f>
        <v>6655</v>
      </c>
    </row>
    <row r="271" spans="1:16" x14ac:dyDescent="0.25">
      <c r="A271" s="2">
        <v>42182</v>
      </c>
      <c r="B271" s="5">
        <v>198</v>
      </c>
      <c r="C271" s="60">
        <v>118</v>
      </c>
      <c r="D271" s="5" t="e">
        <f>NA()</f>
        <v>#N/A</v>
      </c>
      <c r="E271" s="60">
        <v>129</v>
      </c>
      <c r="F271" s="60">
        <v>365</v>
      </c>
      <c r="G271" s="5">
        <v>28</v>
      </c>
      <c r="H271" s="5">
        <v>9</v>
      </c>
      <c r="J271" s="11">
        <v>42182</v>
      </c>
      <c r="K27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810</v>
      </c>
      <c r="L27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847</v>
      </c>
      <c r="M271" s="10">
        <f>Table1323[[#This Row],[SJ 6-RIVER
FNF]]+Table13[[#This Row],[SAC 4-RIVER
FNF]]</f>
        <v>5591</v>
      </c>
      <c r="N27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364</v>
      </c>
      <c r="O27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482</v>
      </c>
      <c r="P271" s="10">
        <f>Table1323[[#This Row],[NORTH SJ FNF]]+Table13[[#This Row],[SAC 4-RIVER
FNF]]</f>
        <v>5226</v>
      </c>
    </row>
    <row r="272" spans="1:16" x14ac:dyDescent="0.25">
      <c r="A272" s="2">
        <v>42183</v>
      </c>
      <c r="B272" s="5">
        <v>358</v>
      </c>
      <c r="C272" s="60">
        <v>118</v>
      </c>
      <c r="D272" s="5">
        <v>271</v>
      </c>
      <c r="E272" s="5">
        <v>115</v>
      </c>
      <c r="F272" s="5">
        <v>414</v>
      </c>
      <c r="G272" s="60">
        <v>25</v>
      </c>
      <c r="H272" s="5">
        <v>9</v>
      </c>
      <c r="J272" s="11">
        <v>42183</v>
      </c>
      <c r="K27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1005</v>
      </c>
      <c r="L27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1039</v>
      </c>
      <c r="M272" s="10">
        <f>Table1323[[#This Row],[SJ 6-RIVER
FNF]]+Table13[[#This Row],[SAC 4-RIVER
FNF]]</f>
        <v>6262</v>
      </c>
      <c r="N27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507</v>
      </c>
      <c r="O27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625</v>
      </c>
      <c r="P272" s="10">
        <f>Table1323[[#This Row],[NORTH SJ FNF]]+Table13[[#This Row],[SAC 4-RIVER
FNF]]</f>
        <v>5848</v>
      </c>
    </row>
    <row r="273" spans="1:16" x14ac:dyDescent="0.25">
      <c r="A273" s="2">
        <v>42184</v>
      </c>
      <c r="B273" s="5">
        <v>205</v>
      </c>
      <c r="C273" s="5">
        <v>103</v>
      </c>
      <c r="D273" s="5">
        <v>37</v>
      </c>
      <c r="E273" s="60">
        <v>129</v>
      </c>
      <c r="F273" s="60">
        <v>528</v>
      </c>
      <c r="G273" s="60">
        <v>47</v>
      </c>
      <c r="H273" s="5">
        <v>8</v>
      </c>
      <c r="J273" s="11">
        <v>42184</v>
      </c>
      <c r="K27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965</v>
      </c>
      <c r="L27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1020</v>
      </c>
      <c r="M273" s="10">
        <f>Table1323[[#This Row],[SJ 6-RIVER
FNF]]+Table13[[#This Row],[SAC 4-RIVER
FNF]]</f>
        <v>5382</v>
      </c>
      <c r="N27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389</v>
      </c>
      <c r="O27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492</v>
      </c>
      <c r="P273" s="10">
        <f>Table1323[[#This Row],[NORTH SJ FNF]]+Table13[[#This Row],[SAC 4-RIVER
FNF]]</f>
        <v>4854</v>
      </c>
    </row>
    <row r="274" spans="1:16" x14ac:dyDescent="0.25">
      <c r="A274" s="2">
        <v>42185</v>
      </c>
      <c r="B274" s="60">
        <v>305</v>
      </c>
      <c r="C274" s="5">
        <v>90</v>
      </c>
      <c r="D274" s="5">
        <v>367</v>
      </c>
      <c r="E274" s="60">
        <v>129</v>
      </c>
      <c r="F274" s="60">
        <v>527</v>
      </c>
      <c r="G274" s="60">
        <v>47</v>
      </c>
      <c r="H274" s="5">
        <v>8</v>
      </c>
      <c r="J274" s="11">
        <v>42185</v>
      </c>
      <c r="K27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1051</v>
      </c>
      <c r="L27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1106</v>
      </c>
      <c r="M274" s="10">
        <f>Table1323[[#This Row],[SJ 6-RIVER
FNF]]+Table13[[#This Row],[SAC 4-RIVER
FNF]]</f>
        <v>6110</v>
      </c>
      <c r="N27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489</v>
      </c>
      <c r="O27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579</v>
      </c>
      <c r="P274" s="10">
        <f>Table1323[[#This Row],[NORTH SJ FNF]]+Table13[[#This Row],[SAC 4-RIVER
FNF]]</f>
        <v>5583</v>
      </c>
    </row>
    <row r="275" spans="1:16" x14ac:dyDescent="0.25">
      <c r="A275" s="2">
        <v>42186</v>
      </c>
      <c r="B275" s="60">
        <v>368</v>
      </c>
      <c r="C275" s="5">
        <v>0</v>
      </c>
      <c r="D275" s="5">
        <v>197</v>
      </c>
      <c r="E275" s="60">
        <v>125</v>
      </c>
      <c r="F275" s="5">
        <v>711</v>
      </c>
      <c r="G275" s="5">
        <v>142</v>
      </c>
      <c r="H275" s="5">
        <v>7</v>
      </c>
      <c r="J275" s="11">
        <v>42186</v>
      </c>
      <c r="K27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1204</v>
      </c>
      <c r="L27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1353</v>
      </c>
      <c r="M275" s="10">
        <f>Table1323[[#This Row],[SJ 6-RIVER
FNF]]+Table13[[#This Row],[SAC 4-RIVER
FNF]]</f>
        <v>7289</v>
      </c>
      <c r="N27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642</v>
      </c>
      <c r="O27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642</v>
      </c>
      <c r="P275" s="10">
        <f>Table1323[[#This Row],[NORTH SJ FNF]]+Table13[[#This Row],[SAC 4-RIVER
FNF]]</f>
        <v>6578</v>
      </c>
    </row>
    <row r="276" spans="1:16" x14ac:dyDescent="0.25">
      <c r="A276" s="2">
        <v>42187</v>
      </c>
      <c r="B276" s="60">
        <v>368</v>
      </c>
      <c r="C276" s="5">
        <v>111</v>
      </c>
      <c r="D276" s="5">
        <v>260</v>
      </c>
      <c r="E276" s="60">
        <v>125</v>
      </c>
      <c r="F276" s="5">
        <v>573</v>
      </c>
      <c r="G276" s="5">
        <v>135</v>
      </c>
      <c r="H276" s="5">
        <v>5</v>
      </c>
      <c r="J276" s="11">
        <v>42187</v>
      </c>
      <c r="K27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1177</v>
      </c>
      <c r="L27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1317</v>
      </c>
      <c r="M276" s="10">
        <f>Table1323[[#This Row],[SJ 6-RIVER
FNF]]+Table13[[#This Row],[SAC 4-RIVER
FNF]]</f>
        <v>6227</v>
      </c>
      <c r="N27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633</v>
      </c>
      <c r="O27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744</v>
      </c>
      <c r="P276" s="10">
        <f>Table1323[[#This Row],[NORTH SJ FNF]]+Table13[[#This Row],[SAC 4-RIVER
FNF]]</f>
        <v>5654</v>
      </c>
    </row>
    <row r="277" spans="1:16" x14ac:dyDescent="0.25">
      <c r="A277" s="2">
        <v>42188</v>
      </c>
      <c r="B277" s="60">
        <v>368</v>
      </c>
      <c r="C277" s="5">
        <v>61</v>
      </c>
      <c r="D277" s="5">
        <v>314</v>
      </c>
      <c r="E277" s="5">
        <v>260</v>
      </c>
      <c r="F277" s="5">
        <v>597</v>
      </c>
      <c r="G277" s="5">
        <v>66</v>
      </c>
      <c r="H277" s="5">
        <v>4</v>
      </c>
      <c r="J277" s="11">
        <v>42188</v>
      </c>
      <c r="K27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1286</v>
      </c>
      <c r="L27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1356</v>
      </c>
      <c r="M277" s="10">
        <f>Table1323[[#This Row],[SJ 6-RIVER
FNF]]+Table13[[#This Row],[SAC 4-RIVER
FNF]]</f>
        <v>5537</v>
      </c>
      <c r="N27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698</v>
      </c>
      <c r="O27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759</v>
      </c>
      <c r="P277" s="10">
        <f>Table1323[[#This Row],[NORTH SJ FNF]]+Table13[[#This Row],[SAC 4-RIVER
FNF]]</f>
        <v>4940</v>
      </c>
    </row>
    <row r="278" spans="1:16" x14ac:dyDescent="0.25">
      <c r="A278" s="2">
        <v>42189</v>
      </c>
      <c r="B278" s="61">
        <v>368</v>
      </c>
      <c r="C278" s="1">
        <v>146</v>
      </c>
      <c r="D278" s="1">
        <v>266</v>
      </c>
      <c r="E278" s="1">
        <v>153</v>
      </c>
      <c r="F278" s="1">
        <v>572</v>
      </c>
      <c r="G278" s="1">
        <v>160</v>
      </c>
      <c r="H278" s="1">
        <v>3</v>
      </c>
      <c r="J278" s="11">
        <v>42189</v>
      </c>
      <c r="K27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1239</v>
      </c>
      <c r="L27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1402</v>
      </c>
      <c r="M278" s="10">
        <f>Table1323[[#This Row],[SJ 6-RIVER
FNF]]+Table13[[#This Row],[SAC 4-RIVER
FNF]]</f>
        <v>5435</v>
      </c>
      <c r="N27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684</v>
      </c>
      <c r="O27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830</v>
      </c>
      <c r="P278" s="10">
        <f>Table1323[[#This Row],[NORTH SJ FNF]]+Table13[[#This Row],[SAC 4-RIVER
FNF]]</f>
        <v>4863</v>
      </c>
    </row>
    <row r="279" spans="1:16" x14ac:dyDescent="0.25">
      <c r="A279" s="9">
        <v>42190</v>
      </c>
      <c r="B279" s="60">
        <v>307</v>
      </c>
      <c r="C279" s="8">
        <v>141</v>
      </c>
      <c r="D279" s="8">
        <v>220</v>
      </c>
      <c r="E279" s="8">
        <v>119</v>
      </c>
      <c r="F279" s="8">
        <v>493</v>
      </c>
      <c r="G279" s="8">
        <v>62</v>
      </c>
      <c r="H279" s="8">
        <v>3</v>
      </c>
      <c r="J279" s="11">
        <v>42190</v>
      </c>
      <c r="K27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1060</v>
      </c>
      <c r="L27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1125</v>
      </c>
      <c r="M279" s="10">
        <f>Table1323[[#This Row],[SJ 6-RIVER
FNF]]+Table13[[#This Row],[SAC 4-RIVER
FNF]]</f>
        <v>5350</v>
      </c>
      <c r="N27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491</v>
      </c>
      <c r="O27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632</v>
      </c>
      <c r="P279" s="10">
        <f>Table1323[[#This Row],[NORTH SJ FNF]]+Table13[[#This Row],[SAC 4-RIVER
FNF]]</f>
        <v>4857</v>
      </c>
    </row>
    <row r="280" spans="1:16" x14ac:dyDescent="0.25">
      <c r="A280" s="9">
        <v>42191</v>
      </c>
      <c r="B280" s="60">
        <v>307</v>
      </c>
      <c r="C280" s="8">
        <v>16</v>
      </c>
      <c r="D280" s="8">
        <v>222</v>
      </c>
      <c r="E280" s="8">
        <v>109</v>
      </c>
      <c r="F280" s="8">
        <v>343</v>
      </c>
      <c r="G280" s="8">
        <v>22</v>
      </c>
      <c r="H280" s="8">
        <v>3</v>
      </c>
      <c r="J280" s="11">
        <v>42191</v>
      </c>
      <c r="K28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775</v>
      </c>
      <c r="L28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800</v>
      </c>
      <c r="M280" s="10">
        <f>Table1323[[#This Row],[SJ 6-RIVER
FNF]]+Table13[[#This Row],[SAC 4-RIVER
FNF]]</f>
        <v>4310</v>
      </c>
      <c r="N28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441</v>
      </c>
      <c r="O28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457</v>
      </c>
      <c r="P280" s="10">
        <f>Table1323[[#This Row],[NORTH SJ FNF]]+Table13[[#This Row],[SAC 4-RIVER
FNF]]</f>
        <v>3967</v>
      </c>
    </row>
    <row r="281" spans="1:16" x14ac:dyDescent="0.25">
      <c r="A281" s="9">
        <v>42192</v>
      </c>
      <c r="B281" s="60">
        <v>307</v>
      </c>
      <c r="C281" s="8">
        <v>149</v>
      </c>
      <c r="D281" s="8">
        <v>127</v>
      </c>
      <c r="E281" s="60">
        <v>171</v>
      </c>
      <c r="F281" s="8">
        <v>385</v>
      </c>
      <c r="G281" s="8">
        <v>20</v>
      </c>
      <c r="H281" s="8">
        <v>3</v>
      </c>
      <c r="J281" s="11">
        <v>42192</v>
      </c>
      <c r="K28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1012</v>
      </c>
      <c r="L28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1035</v>
      </c>
      <c r="M281" s="10">
        <f>Table1323[[#This Row],[SJ 6-RIVER
FNF]]+Table13[[#This Row],[SAC 4-RIVER
FNF]]</f>
        <v>4792</v>
      </c>
      <c r="N28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501</v>
      </c>
      <c r="O28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650</v>
      </c>
      <c r="P281" s="10">
        <f>Table1323[[#This Row],[NORTH SJ FNF]]+Table13[[#This Row],[SAC 4-RIVER
FNF]]</f>
        <v>4407</v>
      </c>
    </row>
    <row r="282" spans="1:16" x14ac:dyDescent="0.25">
      <c r="A282" s="9">
        <v>42193</v>
      </c>
      <c r="B282" s="60">
        <v>306</v>
      </c>
      <c r="C282" s="8">
        <v>80</v>
      </c>
      <c r="D282" s="8">
        <v>244</v>
      </c>
      <c r="E282" s="60">
        <v>170</v>
      </c>
      <c r="F282" s="8">
        <v>319</v>
      </c>
      <c r="G282" s="8">
        <v>66</v>
      </c>
      <c r="H282" s="8">
        <v>3</v>
      </c>
      <c r="J282" s="11">
        <v>42193</v>
      </c>
      <c r="K28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875</v>
      </c>
      <c r="L28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944</v>
      </c>
      <c r="M282" s="10">
        <f>Table1323[[#This Row],[SJ 6-RIVER
FNF]]+Table13[[#This Row],[SAC 4-RIVER
FNF]]</f>
        <v>5894</v>
      </c>
      <c r="N28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545</v>
      </c>
      <c r="O28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625</v>
      </c>
      <c r="P282" s="10">
        <f>Table1323[[#This Row],[NORTH SJ FNF]]+Table13[[#This Row],[SAC 4-RIVER
FNF]]</f>
        <v>5575</v>
      </c>
    </row>
    <row r="283" spans="1:16" x14ac:dyDescent="0.25">
      <c r="A283" s="9">
        <v>42194</v>
      </c>
      <c r="B283" s="60">
        <v>306</v>
      </c>
      <c r="C283" s="8">
        <v>63</v>
      </c>
      <c r="D283" s="8">
        <v>358</v>
      </c>
      <c r="E283" s="60">
        <v>170</v>
      </c>
      <c r="F283" s="8">
        <v>466</v>
      </c>
      <c r="G283" s="8">
        <v>54</v>
      </c>
      <c r="H283" s="8">
        <v>3</v>
      </c>
      <c r="J283" s="11">
        <v>42194</v>
      </c>
      <c r="K28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1005</v>
      </c>
      <c r="L28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1062</v>
      </c>
      <c r="M283" s="10">
        <f>Table1323[[#This Row],[SJ 6-RIVER
FNF]]+Table13[[#This Row],[SAC 4-RIVER
FNF]]</f>
        <v>6244</v>
      </c>
      <c r="N28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533</v>
      </c>
      <c r="O28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596</v>
      </c>
      <c r="P283" s="10">
        <f>Table1323[[#This Row],[NORTH SJ FNF]]+Table13[[#This Row],[SAC 4-RIVER
FNF]]</f>
        <v>5778</v>
      </c>
    </row>
    <row r="284" spans="1:16" x14ac:dyDescent="0.25">
      <c r="A284" s="9">
        <v>42195</v>
      </c>
      <c r="B284" s="60">
        <v>306</v>
      </c>
      <c r="C284" s="8">
        <v>119</v>
      </c>
      <c r="D284" s="8">
        <v>89</v>
      </c>
      <c r="E284" s="60">
        <v>211</v>
      </c>
      <c r="F284" s="60">
        <v>509</v>
      </c>
      <c r="G284" s="8">
        <v>95</v>
      </c>
      <c r="H284" s="8">
        <v>3</v>
      </c>
      <c r="J284" s="11">
        <v>42195</v>
      </c>
      <c r="K28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1145</v>
      </c>
      <c r="L28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1243</v>
      </c>
      <c r="M284" s="10">
        <f>Table1323[[#This Row],[SJ 6-RIVER
FNF]]+Table13[[#This Row],[SAC 4-RIVER
FNF]]</f>
        <v>5891</v>
      </c>
      <c r="N28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615</v>
      </c>
      <c r="O28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734</v>
      </c>
      <c r="P284" s="10">
        <f>Table1323[[#This Row],[NORTH SJ FNF]]+Table13[[#This Row],[SAC 4-RIVER
FNF]]</f>
        <v>5382</v>
      </c>
    </row>
    <row r="285" spans="1:16" x14ac:dyDescent="0.25">
      <c r="A285" s="9">
        <v>42196</v>
      </c>
      <c r="B285" s="60">
        <v>306</v>
      </c>
      <c r="C285" s="8">
        <v>152</v>
      </c>
      <c r="D285" s="8">
        <v>516</v>
      </c>
      <c r="E285" s="60">
        <v>211</v>
      </c>
      <c r="F285" s="60">
        <v>509</v>
      </c>
      <c r="G285" s="8">
        <v>62</v>
      </c>
      <c r="H285" s="8">
        <v>3</v>
      </c>
      <c r="J285" s="11">
        <v>42196</v>
      </c>
      <c r="K28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1178</v>
      </c>
      <c r="L28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1243</v>
      </c>
      <c r="M285" s="10">
        <f>Table1323[[#This Row],[SJ 6-RIVER
FNF]]+Table13[[#This Row],[SAC 4-RIVER
FNF]]</f>
        <v>5678</v>
      </c>
      <c r="N28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582</v>
      </c>
      <c r="O28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734</v>
      </c>
      <c r="P285" s="10">
        <f>Table1323[[#This Row],[NORTH SJ FNF]]+Table13[[#This Row],[SAC 4-RIVER
FNF]]</f>
        <v>5169</v>
      </c>
    </row>
    <row r="286" spans="1:16" x14ac:dyDescent="0.25">
      <c r="A286" s="9">
        <v>42197</v>
      </c>
      <c r="B286" s="8">
        <v>234</v>
      </c>
      <c r="C286" s="8">
        <v>131</v>
      </c>
      <c r="D286" s="8">
        <v>214</v>
      </c>
      <c r="E286" s="60">
        <v>188</v>
      </c>
      <c r="F286" s="8">
        <v>421</v>
      </c>
      <c r="G286" s="8">
        <v>28</v>
      </c>
      <c r="H286" s="8">
        <v>2</v>
      </c>
      <c r="J286" s="11">
        <v>42197</v>
      </c>
      <c r="K28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974</v>
      </c>
      <c r="L28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1004</v>
      </c>
      <c r="M286" s="10">
        <f>Table1323[[#This Row],[SJ 6-RIVER
FNF]]+Table13[[#This Row],[SAC 4-RIVER
FNF]]</f>
        <v>5652</v>
      </c>
      <c r="N28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452</v>
      </c>
      <c r="O28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583</v>
      </c>
      <c r="P286" s="10">
        <f>Table1323[[#This Row],[NORTH SJ FNF]]+Table13[[#This Row],[SAC 4-RIVER
FNF]]</f>
        <v>5231</v>
      </c>
    </row>
    <row r="287" spans="1:16" x14ac:dyDescent="0.25">
      <c r="A287" s="9">
        <v>42198</v>
      </c>
      <c r="B287" s="8">
        <v>254</v>
      </c>
      <c r="C287" s="8">
        <v>133</v>
      </c>
      <c r="D287" s="8">
        <v>196</v>
      </c>
      <c r="E287" s="8">
        <v>196</v>
      </c>
      <c r="F287" s="8">
        <v>297</v>
      </c>
      <c r="G287" s="60">
        <v>5</v>
      </c>
      <c r="H287" s="8">
        <v>3</v>
      </c>
      <c r="J287" s="11">
        <v>42198</v>
      </c>
      <c r="K28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880</v>
      </c>
      <c r="L28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888</v>
      </c>
      <c r="M287" s="10">
        <f>Table1323[[#This Row],[SJ 6-RIVER
FNF]]+Table13[[#This Row],[SAC 4-RIVER
FNF]]</f>
        <v>5594</v>
      </c>
      <c r="N28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458</v>
      </c>
      <c r="O28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591</v>
      </c>
      <c r="P287" s="10">
        <f>Table1323[[#This Row],[NORTH SJ FNF]]+Table13[[#This Row],[SAC 4-RIVER
FNF]]</f>
        <v>5297</v>
      </c>
    </row>
    <row r="288" spans="1:16" x14ac:dyDescent="0.25">
      <c r="A288" s="9">
        <v>42199</v>
      </c>
      <c r="B288" s="60">
        <v>254</v>
      </c>
      <c r="C288" s="8">
        <v>77</v>
      </c>
      <c r="D288" s="8">
        <v>241</v>
      </c>
      <c r="E288" s="60">
        <v>188</v>
      </c>
      <c r="F288" s="8">
        <v>296</v>
      </c>
      <c r="G288" s="60">
        <v>5</v>
      </c>
      <c r="H288" s="8">
        <v>3</v>
      </c>
      <c r="J288" s="11">
        <v>42199</v>
      </c>
      <c r="K28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815</v>
      </c>
      <c r="L28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823</v>
      </c>
      <c r="M288" s="10">
        <f>Table1323[[#This Row],[SJ 6-RIVER
FNF]]+Table13[[#This Row],[SAC 4-RIVER
FNF]]</f>
        <v>5015</v>
      </c>
      <c r="N28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450</v>
      </c>
      <c r="O28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527</v>
      </c>
      <c r="P288" s="10">
        <f>Table1323[[#This Row],[NORTH SJ FNF]]+Table13[[#This Row],[SAC 4-RIVER
FNF]]</f>
        <v>4719</v>
      </c>
    </row>
    <row r="289" spans="1:16" x14ac:dyDescent="0.25">
      <c r="A289" s="9">
        <v>42200</v>
      </c>
      <c r="B289" s="60">
        <v>254</v>
      </c>
      <c r="C289" s="8">
        <v>108</v>
      </c>
      <c r="D289" s="8">
        <v>307</v>
      </c>
      <c r="E289" s="8">
        <v>155</v>
      </c>
      <c r="F289" s="60">
        <v>206</v>
      </c>
      <c r="G289" s="60">
        <v>5</v>
      </c>
      <c r="H289" s="8">
        <v>2</v>
      </c>
      <c r="J289" s="11">
        <v>42200</v>
      </c>
      <c r="K28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723</v>
      </c>
      <c r="L28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730</v>
      </c>
      <c r="M289" s="10">
        <f>Table1323[[#This Row],[SJ 6-RIVER
FNF]]+Table13[[#This Row],[SAC 4-RIVER
FNF]]</f>
        <v>5340</v>
      </c>
      <c r="N28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416</v>
      </c>
      <c r="O28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524</v>
      </c>
      <c r="P289" s="10">
        <f>Table1323[[#This Row],[NORTH SJ FNF]]+Table13[[#This Row],[SAC 4-RIVER
FNF]]</f>
        <v>5134</v>
      </c>
    </row>
    <row r="290" spans="1:16" x14ac:dyDescent="0.25">
      <c r="A290" s="9">
        <v>42201</v>
      </c>
      <c r="B290" s="60">
        <v>262</v>
      </c>
      <c r="C290" s="8">
        <v>56</v>
      </c>
      <c r="D290" s="8">
        <v>240</v>
      </c>
      <c r="E290" s="60">
        <v>188</v>
      </c>
      <c r="F290" s="60">
        <v>205</v>
      </c>
      <c r="G290" s="8">
        <v>12</v>
      </c>
      <c r="H290" s="8">
        <v>2</v>
      </c>
      <c r="J290" s="11">
        <v>42201</v>
      </c>
      <c r="K29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711</v>
      </c>
      <c r="L29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725</v>
      </c>
      <c r="M290" s="10">
        <f>Table1323[[#This Row],[SJ 6-RIVER
FNF]]+Table13[[#This Row],[SAC 4-RIVER
FNF]]</f>
        <v>5431</v>
      </c>
      <c r="N29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464</v>
      </c>
      <c r="O29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520</v>
      </c>
      <c r="P290" s="10">
        <f>Table1323[[#This Row],[NORTH SJ FNF]]+Table13[[#This Row],[SAC 4-RIVER
FNF]]</f>
        <v>5226</v>
      </c>
    </row>
    <row r="291" spans="1:16" x14ac:dyDescent="0.25">
      <c r="A291" s="9">
        <v>42202</v>
      </c>
      <c r="B291" s="60">
        <v>262</v>
      </c>
      <c r="C291" s="8">
        <v>17</v>
      </c>
      <c r="D291" s="8">
        <v>309</v>
      </c>
      <c r="E291" s="8">
        <v>130</v>
      </c>
      <c r="F291" s="8">
        <v>254</v>
      </c>
      <c r="G291" s="8">
        <v>41</v>
      </c>
      <c r="H291" s="8">
        <v>3</v>
      </c>
      <c r="J291" s="11">
        <v>42202</v>
      </c>
      <c r="K29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663</v>
      </c>
      <c r="L29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707</v>
      </c>
      <c r="M291" s="10">
        <f>Table1323[[#This Row],[SJ 6-RIVER
FNF]]+Table13[[#This Row],[SAC 4-RIVER
FNF]]</f>
        <v>5671</v>
      </c>
      <c r="N29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436</v>
      </c>
      <c r="O29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453</v>
      </c>
      <c r="P291" s="10">
        <f>Table1323[[#This Row],[NORTH SJ FNF]]+Table13[[#This Row],[SAC 4-RIVER
FNF]]</f>
        <v>5417</v>
      </c>
    </row>
    <row r="292" spans="1:16" x14ac:dyDescent="0.25">
      <c r="A292" s="9">
        <v>42203</v>
      </c>
      <c r="B292" s="60">
        <v>262</v>
      </c>
      <c r="C292" s="8">
        <v>14</v>
      </c>
      <c r="D292" s="8">
        <v>302</v>
      </c>
      <c r="E292" s="8">
        <v>130</v>
      </c>
      <c r="F292" s="8">
        <v>257</v>
      </c>
      <c r="G292" s="8">
        <v>21</v>
      </c>
      <c r="H292" s="8">
        <v>3</v>
      </c>
      <c r="J292" s="11">
        <v>42203</v>
      </c>
      <c r="K29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663</v>
      </c>
      <c r="L29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687</v>
      </c>
      <c r="M292" s="10">
        <f>Table1323[[#This Row],[SJ 6-RIVER
FNF]]+Table13[[#This Row],[SAC 4-RIVER
FNF]]</f>
        <v>5824</v>
      </c>
      <c r="N29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416</v>
      </c>
      <c r="O29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430</v>
      </c>
      <c r="P292" s="10">
        <f>Table1323[[#This Row],[NORTH SJ FNF]]+Table13[[#This Row],[SAC 4-RIVER
FNF]]</f>
        <v>5567</v>
      </c>
    </row>
    <row r="293" spans="1:16" x14ac:dyDescent="0.25">
      <c r="A293" s="9">
        <v>42204</v>
      </c>
      <c r="B293" s="60">
        <v>262</v>
      </c>
      <c r="C293" s="8">
        <v>77</v>
      </c>
      <c r="D293" s="8">
        <v>245</v>
      </c>
      <c r="E293" s="60">
        <v>195</v>
      </c>
      <c r="F293" s="8">
        <v>1098</v>
      </c>
      <c r="G293" s="8">
        <v>17</v>
      </c>
      <c r="H293" s="8">
        <v>2</v>
      </c>
      <c r="J293" s="11">
        <v>42204</v>
      </c>
      <c r="K29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1632</v>
      </c>
      <c r="L29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1651</v>
      </c>
      <c r="M293" s="10">
        <f>Table1323[[#This Row],[SJ 6-RIVER
FNF]]+Table13[[#This Row],[SAC 4-RIVER
FNF]]</f>
        <v>6574</v>
      </c>
      <c r="N29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476</v>
      </c>
      <c r="O29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553</v>
      </c>
      <c r="P293" s="10">
        <f>Table1323[[#This Row],[NORTH SJ FNF]]+Table13[[#This Row],[SAC 4-RIVER
FNF]]</f>
        <v>5476</v>
      </c>
    </row>
    <row r="294" spans="1:16" x14ac:dyDescent="0.25">
      <c r="A294" s="9">
        <v>42205</v>
      </c>
      <c r="B294" s="60">
        <v>262</v>
      </c>
      <c r="C294" s="8">
        <v>0</v>
      </c>
      <c r="D294" s="8">
        <v>351</v>
      </c>
      <c r="E294" s="60">
        <v>194</v>
      </c>
      <c r="F294" s="8">
        <v>230</v>
      </c>
      <c r="G294" s="60">
        <v>28</v>
      </c>
      <c r="H294" s="8">
        <v>2</v>
      </c>
      <c r="J294" s="11">
        <v>42205</v>
      </c>
      <c r="K29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686</v>
      </c>
      <c r="L29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716</v>
      </c>
      <c r="M294" s="10">
        <f>Table1323[[#This Row],[SJ 6-RIVER
FNF]]+Table13[[#This Row],[SAC 4-RIVER
FNF]]</f>
        <v>5470</v>
      </c>
      <c r="N29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486</v>
      </c>
      <c r="O29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486</v>
      </c>
      <c r="P294" s="10">
        <f>Table1323[[#This Row],[NORTH SJ FNF]]+Table13[[#This Row],[SAC 4-RIVER
FNF]]</f>
        <v>5240</v>
      </c>
    </row>
    <row r="295" spans="1:16" x14ac:dyDescent="0.25">
      <c r="A295" s="9">
        <v>42206</v>
      </c>
      <c r="B295" s="8">
        <v>160</v>
      </c>
      <c r="C295" s="8">
        <v>84</v>
      </c>
      <c r="D295" s="8">
        <v>271</v>
      </c>
      <c r="E295" s="60">
        <v>186</v>
      </c>
      <c r="F295" s="60">
        <v>500</v>
      </c>
      <c r="G295" s="60">
        <v>27</v>
      </c>
      <c r="H295" s="8">
        <v>2</v>
      </c>
      <c r="J295" s="11">
        <v>42206</v>
      </c>
      <c r="K29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930</v>
      </c>
      <c r="L29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959</v>
      </c>
      <c r="M295" s="10">
        <f>Table1323[[#This Row],[SJ 6-RIVER
FNF]]+Table13[[#This Row],[SAC 4-RIVER
FNF]]</f>
        <v>5686</v>
      </c>
      <c r="N29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375</v>
      </c>
      <c r="O29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459</v>
      </c>
      <c r="P295" s="10">
        <f>Table1323[[#This Row],[NORTH SJ FNF]]+Table13[[#This Row],[SAC 4-RIVER
FNF]]</f>
        <v>5186</v>
      </c>
    </row>
    <row r="296" spans="1:16" x14ac:dyDescent="0.25">
      <c r="A296" s="9">
        <v>42207</v>
      </c>
      <c r="B296" s="8">
        <v>183</v>
      </c>
      <c r="C296" s="60">
        <v>447</v>
      </c>
      <c r="D296" s="8">
        <v>255</v>
      </c>
      <c r="E296" s="60">
        <v>186</v>
      </c>
      <c r="F296" s="60">
        <v>434</v>
      </c>
      <c r="G296" s="70">
        <v>0</v>
      </c>
      <c r="H296" s="8">
        <v>2</v>
      </c>
      <c r="J296" s="11">
        <v>42207</v>
      </c>
      <c r="K29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1250</v>
      </c>
      <c r="L29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1252</v>
      </c>
      <c r="M296" s="10">
        <f>Table1323[[#This Row],[SJ 6-RIVER
FNF]]+Table13[[#This Row],[SAC 4-RIVER
FNF]]</f>
        <v>5404</v>
      </c>
      <c r="N29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371</v>
      </c>
      <c r="O29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818</v>
      </c>
      <c r="P296" s="10">
        <f>Table1323[[#This Row],[NORTH SJ FNF]]+Table13[[#This Row],[SAC 4-RIVER
FNF]]</f>
        <v>4970</v>
      </c>
    </row>
    <row r="297" spans="1:16" x14ac:dyDescent="0.25">
      <c r="A297" s="9">
        <v>42208</v>
      </c>
      <c r="B297" s="60">
        <v>225</v>
      </c>
      <c r="C297" s="60">
        <v>449</v>
      </c>
      <c r="D297" s="8">
        <v>282</v>
      </c>
      <c r="E297" s="8">
        <v>92</v>
      </c>
      <c r="F297" s="60">
        <v>433</v>
      </c>
      <c r="G297" s="70">
        <v>0</v>
      </c>
      <c r="H297" s="8">
        <v>1</v>
      </c>
      <c r="J297" s="11">
        <v>42208</v>
      </c>
      <c r="K29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1199</v>
      </c>
      <c r="L29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1200</v>
      </c>
      <c r="M297" s="10">
        <f>Table1323[[#This Row],[SJ 6-RIVER
FNF]]+Table13[[#This Row],[SAC 4-RIVER
FNF]]</f>
        <v>4712</v>
      </c>
      <c r="N29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318</v>
      </c>
      <c r="O29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767</v>
      </c>
      <c r="P297" s="10">
        <f>Table1323[[#This Row],[NORTH SJ FNF]]+Table13[[#This Row],[SAC 4-RIVER
FNF]]</f>
        <v>4279</v>
      </c>
    </row>
    <row r="298" spans="1:16" x14ac:dyDescent="0.25">
      <c r="A298" s="9">
        <v>42209</v>
      </c>
      <c r="B298" s="60">
        <v>225</v>
      </c>
      <c r="C298" s="8">
        <v>319</v>
      </c>
      <c r="D298" s="8">
        <v>248</v>
      </c>
      <c r="E298" s="8">
        <v>65</v>
      </c>
      <c r="F298" s="8">
        <v>423</v>
      </c>
      <c r="G298" s="70">
        <v>0</v>
      </c>
      <c r="H298" s="8">
        <v>1</v>
      </c>
      <c r="J298" s="11">
        <v>42209</v>
      </c>
      <c r="K29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1032</v>
      </c>
      <c r="L29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1033</v>
      </c>
      <c r="M298" s="10">
        <f>Table1323[[#This Row],[SJ 6-RIVER
FNF]]+Table13[[#This Row],[SAC 4-RIVER
FNF]]</f>
        <v>4291</v>
      </c>
      <c r="N29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291</v>
      </c>
      <c r="O29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610</v>
      </c>
      <c r="P298" s="10">
        <f>Table1323[[#This Row],[NORTH SJ FNF]]+Table13[[#This Row],[SAC 4-RIVER
FNF]]</f>
        <v>3868</v>
      </c>
    </row>
    <row r="299" spans="1:16" x14ac:dyDescent="0.25">
      <c r="A299" s="9">
        <v>42210</v>
      </c>
      <c r="B299" s="60">
        <v>212</v>
      </c>
      <c r="C299" s="8">
        <v>217</v>
      </c>
      <c r="D299" s="8">
        <v>217</v>
      </c>
      <c r="E299" s="8">
        <v>52</v>
      </c>
      <c r="F299" s="8">
        <v>366</v>
      </c>
      <c r="G299" s="8">
        <v>51</v>
      </c>
      <c r="H299" s="8">
        <v>1</v>
      </c>
      <c r="J299" s="11">
        <v>42210</v>
      </c>
      <c r="K29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847</v>
      </c>
      <c r="L29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899</v>
      </c>
      <c r="M299" s="10">
        <f>Table1323[[#This Row],[SJ 6-RIVER
FNF]]+Table13[[#This Row],[SAC 4-RIVER
FNF]]</f>
        <v>4191</v>
      </c>
      <c r="N29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316</v>
      </c>
      <c r="O29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533</v>
      </c>
      <c r="P299" s="10">
        <f>Table1323[[#This Row],[NORTH SJ FNF]]+Table13[[#This Row],[SAC 4-RIVER
FNF]]</f>
        <v>3825</v>
      </c>
    </row>
    <row r="300" spans="1:16" x14ac:dyDescent="0.25">
      <c r="A300" s="9">
        <v>42211</v>
      </c>
      <c r="B300" s="60">
        <v>211</v>
      </c>
      <c r="C300" s="8">
        <v>152</v>
      </c>
      <c r="D300" s="8">
        <v>210</v>
      </c>
      <c r="E300" s="8">
        <v>49</v>
      </c>
      <c r="F300" s="8">
        <v>255</v>
      </c>
      <c r="G300" s="70">
        <v>0</v>
      </c>
      <c r="H300" s="8">
        <v>1</v>
      </c>
      <c r="J300" s="11">
        <v>42211</v>
      </c>
      <c r="K30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667</v>
      </c>
      <c r="L30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668</v>
      </c>
      <c r="M300" s="10">
        <f>Table1323[[#This Row],[SJ 6-RIVER
FNF]]+Table13[[#This Row],[SAC 4-RIVER
FNF]]</f>
        <v>4171</v>
      </c>
      <c r="N30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261</v>
      </c>
      <c r="O30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413</v>
      </c>
      <c r="P300" s="10">
        <f>Table1323[[#This Row],[NORTH SJ FNF]]+Table13[[#This Row],[SAC 4-RIVER
FNF]]</f>
        <v>3916</v>
      </c>
    </row>
    <row r="301" spans="1:16" x14ac:dyDescent="0.25">
      <c r="A301" s="9">
        <v>42212</v>
      </c>
      <c r="B301" s="60">
        <v>211</v>
      </c>
      <c r="C301" s="8">
        <v>121</v>
      </c>
      <c r="D301" s="8">
        <v>236</v>
      </c>
      <c r="E301" s="8">
        <v>95</v>
      </c>
      <c r="F301" s="60">
        <v>129</v>
      </c>
      <c r="G301" s="8">
        <v>73</v>
      </c>
      <c r="H301" s="8">
        <v>1</v>
      </c>
      <c r="J301" s="11">
        <v>42212</v>
      </c>
      <c r="K30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556</v>
      </c>
      <c r="L30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630</v>
      </c>
      <c r="M301" s="10">
        <f>Table1323[[#This Row],[SJ 6-RIVER
FNF]]+Table13[[#This Row],[SAC 4-RIVER
FNF]]</f>
        <v>3859</v>
      </c>
      <c r="N30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380</v>
      </c>
      <c r="O30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501</v>
      </c>
      <c r="P301" s="10">
        <f>Table1323[[#This Row],[NORTH SJ FNF]]+Table13[[#This Row],[SAC 4-RIVER
FNF]]</f>
        <v>3730</v>
      </c>
    </row>
    <row r="302" spans="1:16" x14ac:dyDescent="0.25">
      <c r="A302" s="9">
        <v>42213</v>
      </c>
      <c r="B302" s="60">
        <v>211</v>
      </c>
      <c r="C302" s="8">
        <v>88</v>
      </c>
      <c r="D302" s="8">
        <v>244</v>
      </c>
      <c r="E302" s="8">
        <v>124</v>
      </c>
      <c r="F302" s="60">
        <v>129</v>
      </c>
      <c r="G302" s="8">
        <v>86</v>
      </c>
      <c r="H302" s="8">
        <v>1</v>
      </c>
      <c r="J302" s="11">
        <v>42213</v>
      </c>
      <c r="K30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552</v>
      </c>
      <c r="L30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639</v>
      </c>
      <c r="M302" s="10">
        <f>Table1323[[#This Row],[SJ 6-RIVER
FNF]]+Table13[[#This Row],[SAC 4-RIVER
FNF]]</f>
        <v>6237</v>
      </c>
      <c r="N30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422</v>
      </c>
      <c r="O30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510</v>
      </c>
      <c r="P302" s="10">
        <f>Table1323[[#This Row],[NORTH SJ FNF]]+Table13[[#This Row],[SAC 4-RIVER
FNF]]</f>
        <v>6108</v>
      </c>
    </row>
    <row r="303" spans="1:16" x14ac:dyDescent="0.25">
      <c r="A303" s="9">
        <v>42214</v>
      </c>
      <c r="B303" s="72">
        <v>193</v>
      </c>
      <c r="C303" s="8">
        <v>69</v>
      </c>
      <c r="D303" s="8">
        <v>324</v>
      </c>
      <c r="E303" s="8">
        <v>195</v>
      </c>
      <c r="F303" s="60">
        <v>129</v>
      </c>
      <c r="G303" s="8">
        <v>60</v>
      </c>
      <c r="H303" s="8">
        <v>0</v>
      </c>
      <c r="J303" s="11">
        <v>42214</v>
      </c>
      <c r="K30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586</v>
      </c>
      <c r="L30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646</v>
      </c>
      <c r="M303" s="10">
        <f>Table1323[[#This Row],[SJ 6-RIVER
FNF]]+Table13[[#This Row],[SAC 4-RIVER
FNF]]</f>
        <v>5667</v>
      </c>
      <c r="N30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448</v>
      </c>
      <c r="O30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517</v>
      </c>
      <c r="P303" s="10">
        <f>Table1323[[#This Row],[NORTH SJ FNF]]+Table13[[#This Row],[SAC 4-RIVER
FNF]]</f>
        <v>5538</v>
      </c>
    </row>
    <row r="304" spans="1:16" x14ac:dyDescent="0.25">
      <c r="A304" s="9">
        <v>42215</v>
      </c>
      <c r="B304" s="72">
        <v>193</v>
      </c>
      <c r="C304" s="8">
        <v>36</v>
      </c>
      <c r="D304" s="8">
        <v>226</v>
      </c>
      <c r="E304" s="8">
        <v>97</v>
      </c>
      <c r="F304" s="8">
        <v>192</v>
      </c>
      <c r="G304" s="60">
        <v>80</v>
      </c>
      <c r="H304" s="8">
        <v>0</v>
      </c>
      <c r="J304" s="11">
        <v>42215</v>
      </c>
      <c r="K30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518</v>
      </c>
      <c r="L30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598</v>
      </c>
      <c r="M304" s="10">
        <f>Table1323[[#This Row],[SJ 6-RIVER
FNF]]+Table13[[#This Row],[SAC 4-RIVER
FNF]]</f>
        <v>5774</v>
      </c>
      <c r="N30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370</v>
      </c>
      <c r="O30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406</v>
      </c>
      <c r="P304" s="10">
        <f>Table1323[[#This Row],[NORTH SJ FNF]]+Table13[[#This Row],[SAC 4-RIVER
FNF]]</f>
        <v>5582</v>
      </c>
    </row>
    <row r="305" spans="1:16" x14ac:dyDescent="0.25">
      <c r="A305" s="9">
        <v>42216</v>
      </c>
      <c r="B305" s="72">
        <v>193</v>
      </c>
      <c r="C305" s="8">
        <v>0</v>
      </c>
      <c r="D305" s="8">
        <v>238</v>
      </c>
      <c r="E305" s="8">
        <v>89</v>
      </c>
      <c r="F305" s="60">
        <v>242</v>
      </c>
      <c r="G305" s="60">
        <v>80</v>
      </c>
      <c r="H305" s="8">
        <v>0</v>
      </c>
      <c r="J305" s="11">
        <v>42216</v>
      </c>
      <c r="K30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524</v>
      </c>
      <c r="L30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604</v>
      </c>
      <c r="M305" s="10">
        <f>Table1323[[#This Row],[SJ 6-RIVER
FNF]]+Table13[[#This Row],[SAC 4-RIVER
FNF]]</f>
        <v>5692</v>
      </c>
      <c r="N30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362</v>
      </c>
      <c r="O30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362</v>
      </c>
      <c r="P305" s="10">
        <f>Table1323[[#This Row],[NORTH SJ FNF]]+Table13[[#This Row],[SAC 4-RIVER
FNF]]</f>
        <v>5450</v>
      </c>
    </row>
    <row r="306" spans="1:16" x14ac:dyDescent="0.25">
      <c r="A306" s="9">
        <v>42217</v>
      </c>
      <c r="B306" s="72">
        <v>193</v>
      </c>
      <c r="C306" s="8">
        <v>111</v>
      </c>
      <c r="D306" s="8">
        <v>135</v>
      </c>
      <c r="E306" s="60">
        <v>37</v>
      </c>
      <c r="F306" s="60">
        <v>242</v>
      </c>
      <c r="G306" s="70">
        <v>0</v>
      </c>
      <c r="H306" s="8">
        <v>0</v>
      </c>
      <c r="J306" s="11">
        <v>42217</v>
      </c>
      <c r="K30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583</v>
      </c>
      <c r="L30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583</v>
      </c>
      <c r="M306" s="10">
        <f>Table1323[[#This Row],[SJ 6-RIVER
FNF]]+Table13[[#This Row],[SAC 4-RIVER
FNF]]</f>
        <v>5289</v>
      </c>
      <c r="N30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230</v>
      </c>
      <c r="O30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341</v>
      </c>
      <c r="P306" s="10">
        <f>Table1323[[#This Row],[NORTH SJ FNF]]+Table13[[#This Row],[SAC 4-RIVER
FNF]]</f>
        <v>5047</v>
      </c>
    </row>
    <row r="307" spans="1:16" x14ac:dyDescent="0.25">
      <c r="A307" s="9">
        <v>42218</v>
      </c>
      <c r="B307" s="72">
        <v>193</v>
      </c>
      <c r="C307" s="8">
        <v>0</v>
      </c>
      <c r="D307" s="8">
        <v>226</v>
      </c>
      <c r="E307" s="60">
        <v>36</v>
      </c>
      <c r="F307" s="60">
        <v>242</v>
      </c>
      <c r="G307" s="8">
        <v>131</v>
      </c>
      <c r="H307" s="8">
        <v>0</v>
      </c>
      <c r="J307" s="11">
        <v>42218</v>
      </c>
      <c r="K30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471</v>
      </c>
      <c r="L30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602</v>
      </c>
      <c r="M307" s="10">
        <f>Table1323[[#This Row],[SJ 6-RIVER
FNF]]+Table13[[#This Row],[SAC 4-RIVER
FNF]]</f>
        <v>5020</v>
      </c>
      <c r="N30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360</v>
      </c>
      <c r="O30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360</v>
      </c>
      <c r="P307" s="10">
        <f>Table1323[[#This Row],[NORTH SJ FNF]]+Table13[[#This Row],[SAC 4-RIVER
FNF]]</f>
        <v>4778</v>
      </c>
    </row>
    <row r="308" spans="1:16" x14ac:dyDescent="0.25">
      <c r="A308" s="9">
        <v>42219</v>
      </c>
      <c r="B308" s="72">
        <v>171</v>
      </c>
      <c r="C308" s="8">
        <v>48</v>
      </c>
      <c r="D308" s="8">
        <v>158</v>
      </c>
      <c r="E308" s="60">
        <v>25</v>
      </c>
      <c r="F308" s="60">
        <v>226</v>
      </c>
      <c r="G308" s="70">
        <v>0</v>
      </c>
      <c r="H308" s="8">
        <v>0</v>
      </c>
      <c r="J308" s="11">
        <v>42219</v>
      </c>
      <c r="K30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470</v>
      </c>
      <c r="L30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470</v>
      </c>
      <c r="M308" s="10">
        <f>Table1323[[#This Row],[SJ 6-RIVER
FNF]]+Table13[[#This Row],[SAC 4-RIVER
FNF]]</f>
        <v>4499</v>
      </c>
      <c r="N30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196</v>
      </c>
      <c r="O30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244</v>
      </c>
      <c r="P308" s="10">
        <f>Table1323[[#This Row],[NORTH SJ FNF]]+Table13[[#This Row],[SAC 4-RIVER
FNF]]</f>
        <v>4273</v>
      </c>
    </row>
    <row r="309" spans="1:16" x14ac:dyDescent="0.25">
      <c r="A309" s="9">
        <v>42220</v>
      </c>
      <c r="B309" s="72">
        <v>171</v>
      </c>
      <c r="C309" s="8">
        <v>43</v>
      </c>
      <c r="D309" s="8">
        <v>151</v>
      </c>
      <c r="E309" s="60">
        <v>24</v>
      </c>
      <c r="F309" s="60">
        <v>173</v>
      </c>
      <c r="G309" s="8">
        <v>28</v>
      </c>
      <c r="H309" s="8">
        <v>0</v>
      </c>
      <c r="J309" s="11">
        <v>42220</v>
      </c>
      <c r="K30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411</v>
      </c>
      <c r="L30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439</v>
      </c>
      <c r="M309" s="10">
        <f>Table1323[[#This Row],[SJ 6-RIVER
FNF]]+Table13[[#This Row],[SAC 4-RIVER
FNF]]</f>
        <v>4306</v>
      </c>
      <c r="N30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223</v>
      </c>
      <c r="O30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266</v>
      </c>
      <c r="P309" s="10">
        <f>Table1323[[#This Row],[NORTH SJ FNF]]+Table13[[#This Row],[SAC 4-RIVER
FNF]]</f>
        <v>4133</v>
      </c>
    </row>
    <row r="310" spans="1:16" x14ac:dyDescent="0.25">
      <c r="A310" s="9">
        <v>42221</v>
      </c>
      <c r="B310" s="72">
        <v>170</v>
      </c>
      <c r="C310" s="8">
        <v>37</v>
      </c>
      <c r="D310" s="8">
        <v>157</v>
      </c>
      <c r="E310" s="60">
        <v>28</v>
      </c>
      <c r="F310" s="60">
        <v>173</v>
      </c>
      <c r="G310" s="8">
        <v>44</v>
      </c>
      <c r="H310" s="8">
        <v>0</v>
      </c>
      <c r="J310" s="11">
        <v>42221</v>
      </c>
      <c r="K31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408</v>
      </c>
      <c r="L31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452</v>
      </c>
      <c r="M310" s="10">
        <f>Table1323[[#This Row],[SJ 6-RIVER
FNF]]+Table13[[#This Row],[SAC 4-RIVER
FNF]]</f>
        <v>3822</v>
      </c>
      <c r="N31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242</v>
      </c>
      <c r="O31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279</v>
      </c>
      <c r="P310" s="10">
        <f>Table1323[[#This Row],[NORTH SJ FNF]]+Table13[[#This Row],[SAC 4-RIVER
FNF]]</f>
        <v>3649</v>
      </c>
    </row>
    <row r="311" spans="1:16" x14ac:dyDescent="0.25">
      <c r="A311" s="9">
        <v>42222</v>
      </c>
      <c r="B311" s="72">
        <v>170</v>
      </c>
      <c r="C311" s="8">
        <v>79</v>
      </c>
      <c r="D311" s="8">
        <v>141</v>
      </c>
      <c r="E311" s="60">
        <v>27</v>
      </c>
      <c r="F311" s="60">
        <v>129</v>
      </c>
      <c r="G311" s="70">
        <v>0</v>
      </c>
      <c r="H311" s="8">
        <v>0</v>
      </c>
      <c r="J311" s="11">
        <v>42222</v>
      </c>
      <c r="K31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405</v>
      </c>
      <c r="L31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405</v>
      </c>
      <c r="M311" s="10">
        <f>Table1323[[#This Row],[SJ 6-RIVER
FNF]]+Table13[[#This Row],[SAC 4-RIVER
FNF]]</f>
        <v>3554</v>
      </c>
      <c r="N31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197</v>
      </c>
      <c r="O31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276</v>
      </c>
      <c r="P311" s="10">
        <f>Table1323[[#This Row],[NORTH SJ FNF]]+Table13[[#This Row],[SAC 4-RIVER
FNF]]</f>
        <v>3425</v>
      </c>
    </row>
    <row r="312" spans="1:16" x14ac:dyDescent="0.25">
      <c r="A312" s="9">
        <v>42223</v>
      </c>
      <c r="B312" s="72">
        <v>173</v>
      </c>
      <c r="C312" s="8">
        <v>30</v>
      </c>
      <c r="D312" s="70">
        <v>0</v>
      </c>
      <c r="E312" s="60">
        <v>34</v>
      </c>
      <c r="F312" s="8">
        <v>198</v>
      </c>
      <c r="G312" s="8">
        <v>37</v>
      </c>
      <c r="H312" s="8">
        <v>0</v>
      </c>
      <c r="J312" s="11">
        <v>42223</v>
      </c>
      <c r="K31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435</v>
      </c>
      <c r="L31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472</v>
      </c>
      <c r="M312" s="10">
        <f>Table1323[[#This Row],[SJ 6-RIVER
FNF]]+Table13[[#This Row],[SAC 4-RIVER
FNF]]</f>
        <v>3406</v>
      </c>
      <c r="N31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244</v>
      </c>
      <c r="O31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274</v>
      </c>
      <c r="P312" s="10">
        <f>Table1323[[#This Row],[NORTH SJ FNF]]+Table13[[#This Row],[SAC 4-RIVER
FNF]]</f>
        <v>3208</v>
      </c>
    </row>
    <row r="313" spans="1:16" x14ac:dyDescent="0.25">
      <c r="A313" s="9">
        <v>42224</v>
      </c>
      <c r="B313" s="72">
        <v>173</v>
      </c>
      <c r="C313" s="8">
        <v>43</v>
      </c>
      <c r="D313" s="8">
        <v>209</v>
      </c>
      <c r="E313" s="60">
        <v>34</v>
      </c>
      <c r="F313" s="60">
        <v>129</v>
      </c>
      <c r="G313" s="8">
        <v>58</v>
      </c>
      <c r="H313" s="8">
        <v>0</v>
      </c>
      <c r="J313" s="11">
        <v>42224</v>
      </c>
      <c r="K31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379</v>
      </c>
      <c r="L31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437</v>
      </c>
      <c r="M313" s="10">
        <f>Table1323[[#This Row],[SJ 6-RIVER
FNF]]+Table13[[#This Row],[SAC 4-RIVER
FNF]]</f>
        <v>4429</v>
      </c>
      <c r="N31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265</v>
      </c>
      <c r="O31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308</v>
      </c>
      <c r="P313" s="10">
        <f>Table1323[[#This Row],[NORTH SJ FNF]]+Table13[[#This Row],[SAC 4-RIVER
FNF]]</f>
        <v>4300</v>
      </c>
    </row>
    <row r="314" spans="1:16" x14ac:dyDescent="0.25">
      <c r="A314" s="9">
        <v>42225</v>
      </c>
      <c r="B314" s="72">
        <v>173</v>
      </c>
      <c r="C314" s="8">
        <v>40</v>
      </c>
      <c r="D314" s="8">
        <v>203</v>
      </c>
      <c r="E314" s="8">
        <v>58</v>
      </c>
      <c r="F314" s="60">
        <v>122</v>
      </c>
      <c r="G314" s="8">
        <v>147</v>
      </c>
      <c r="H314" s="8">
        <v>0</v>
      </c>
      <c r="J314" s="11">
        <v>42225</v>
      </c>
      <c r="K31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393</v>
      </c>
      <c r="L31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540</v>
      </c>
      <c r="M314" s="10">
        <f>Table1323[[#This Row],[SJ 6-RIVER
FNF]]+Table13[[#This Row],[SAC 4-RIVER
FNF]]</f>
        <v>4425</v>
      </c>
      <c r="N31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378</v>
      </c>
      <c r="O31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418</v>
      </c>
      <c r="P314" s="10">
        <f>Table1323[[#This Row],[NORTH SJ FNF]]+Table13[[#This Row],[SAC 4-RIVER
FNF]]</f>
        <v>4303</v>
      </c>
    </row>
    <row r="315" spans="1:16" x14ac:dyDescent="0.25">
      <c r="A315" s="9">
        <v>42226</v>
      </c>
      <c r="B315" s="72">
        <v>173</v>
      </c>
      <c r="C315" s="8">
        <v>26</v>
      </c>
      <c r="D315" s="8">
        <v>525</v>
      </c>
      <c r="E315" s="60">
        <v>38</v>
      </c>
      <c r="F315" s="60">
        <v>121</v>
      </c>
      <c r="G315" s="70">
        <v>0</v>
      </c>
      <c r="H315" s="8">
        <v>0</v>
      </c>
      <c r="J315" s="11">
        <v>42226</v>
      </c>
      <c r="K31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358</v>
      </c>
      <c r="L31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358</v>
      </c>
      <c r="M315" s="10">
        <f>Table1323[[#This Row],[SJ 6-RIVER
FNF]]+Table13[[#This Row],[SAC 4-RIVER
FNF]]</f>
        <v>4968</v>
      </c>
      <c r="N31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211</v>
      </c>
      <c r="O31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237</v>
      </c>
      <c r="P315" s="10">
        <f>Table1323[[#This Row],[NORTH SJ FNF]]+Table13[[#This Row],[SAC 4-RIVER
FNF]]</f>
        <v>4847</v>
      </c>
    </row>
    <row r="316" spans="1:16" x14ac:dyDescent="0.25">
      <c r="A316" s="9">
        <v>42227</v>
      </c>
      <c r="B316" s="60">
        <v>289</v>
      </c>
      <c r="C316" s="8">
        <v>23</v>
      </c>
      <c r="D316" s="8">
        <v>121</v>
      </c>
      <c r="E316" s="60">
        <v>34</v>
      </c>
      <c r="F316" s="60">
        <v>133</v>
      </c>
      <c r="G316" s="8">
        <v>31</v>
      </c>
      <c r="H316" s="64">
        <v>0</v>
      </c>
      <c r="J316" s="11">
        <v>42227</v>
      </c>
      <c r="K31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479</v>
      </c>
      <c r="L31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510</v>
      </c>
      <c r="M316" s="10">
        <f>Table1323[[#This Row],[SJ 6-RIVER
FNF]]+Table13[[#This Row],[SAC 4-RIVER
FNF]]</f>
        <v>3741</v>
      </c>
      <c r="N31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354</v>
      </c>
      <c r="O31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377</v>
      </c>
      <c r="P316" s="10">
        <f>Table1323[[#This Row],[NORTH SJ FNF]]+Table13[[#This Row],[SAC 4-RIVER
FNF]]</f>
        <v>3608</v>
      </c>
    </row>
    <row r="317" spans="1:16" x14ac:dyDescent="0.25">
      <c r="A317" s="9">
        <v>42228</v>
      </c>
      <c r="B317" s="60">
        <v>289</v>
      </c>
      <c r="C317" s="8">
        <v>8</v>
      </c>
      <c r="D317" s="8">
        <v>197</v>
      </c>
      <c r="E317" s="8">
        <v>22</v>
      </c>
      <c r="F317" s="60">
        <v>139</v>
      </c>
      <c r="G317" s="70">
        <v>0</v>
      </c>
      <c r="H317" s="64">
        <v>0</v>
      </c>
      <c r="J317" s="11">
        <v>42228</v>
      </c>
      <c r="K31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458</v>
      </c>
      <c r="L31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458</v>
      </c>
      <c r="M317" s="10">
        <f>Table1323[[#This Row],[SJ 6-RIVER
FNF]]+Table13[[#This Row],[SAC 4-RIVER
FNF]]</f>
        <v>3463</v>
      </c>
      <c r="N31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311</v>
      </c>
      <c r="O31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319</v>
      </c>
      <c r="P317" s="10">
        <f>Table1323[[#This Row],[NORTH SJ FNF]]+Table13[[#This Row],[SAC 4-RIVER
FNF]]</f>
        <v>3324</v>
      </c>
    </row>
    <row r="318" spans="1:16" x14ac:dyDescent="0.25">
      <c r="A318" s="9">
        <v>42229</v>
      </c>
      <c r="B318" s="60">
        <v>289</v>
      </c>
      <c r="C318" s="8">
        <v>14</v>
      </c>
      <c r="D318" s="8">
        <v>183</v>
      </c>
      <c r="E318" s="8">
        <v>34</v>
      </c>
      <c r="F318" s="60">
        <v>139</v>
      </c>
      <c r="G318" s="71">
        <v>0</v>
      </c>
      <c r="H318" s="64">
        <v>0</v>
      </c>
      <c r="J318" s="11">
        <v>42229</v>
      </c>
      <c r="K31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476</v>
      </c>
      <c r="L31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476</v>
      </c>
      <c r="M318" s="10">
        <f>Table1323[[#This Row],[SJ 6-RIVER
FNF]]+Table13[[#This Row],[SAC 4-RIVER
FNF]]</f>
        <v>4020</v>
      </c>
      <c r="N31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323</v>
      </c>
      <c r="O31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337</v>
      </c>
      <c r="P318" s="10">
        <f>Table1323[[#This Row],[NORTH SJ FNF]]+Table13[[#This Row],[SAC 4-RIVER
FNF]]</f>
        <v>3881</v>
      </c>
    </row>
    <row r="319" spans="1:16" x14ac:dyDescent="0.25">
      <c r="A319" s="9">
        <v>42230</v>
      </c>
      <c r="B319" s="60">
        <v>289</v>
      </c>
      <c r="C319" s="8">
        <v>10</v>
      </c>
      <c r="D319" s="8">
        <v>211</v>
      </c>
      <c r="E319" s="8">
        <v>33</v>
      </c>
      <c r="F319" s="60">
        <v>120</v>
      </c>
      <c r="G319" s="71">
        <v>0</v>
      </c>
      <c r="H319" s="64">
        <v>0</v>
      </c>
      <c r="J319" s="11">
        <v>42230</v>
      </c>
      <c r="K31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452</v>
      </c>
      <c r="L31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452</v>
      </c>
      <c r="M319" s="10">
        <f>Table1323[[#This Row],[SJ 6-RIVER
FNF]]+Table13[[#This Row],[SAC 4-RIVER
FNF]]</f>
        <v>4163</v>
      </c>
      <c r="N31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322</v>
      </c>
      <c r="O31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332</v>
      </c>
      <c r="P319" s="10">
        <f>Table1323[[#This Row],[NORTH SJ FNF]]+Table13[[#This Row],[SAC 4-RIVER
FNF]]</f>
        <v>4043</v>
      </c>
    </row>
    <row r="320" spans="1:16" x14ac:dyDescent="0.25">
      <c r="A320" s="9">
        <v>42231</v>
      </c>
      <c r="B320" s="60">
        <v>289</v>
      </c>
      <c r="C320" s="8">
        <v>1</v>
      </c>
      <c r="D320" s="8">
        <v>162</v>
      </c>
      <c r="E320" s="8">
        <v>22</v>
      </c>
      <c r="F320" s="72">
        <v>166</v>
      </c>
      <c r="G320" s="71">
        <v>0</v>
      </c>
      <c r="H320" s="64">
        <v>0</v>
      </c>
      <c r="J320" s="11">
        <v>42231</v>
      </c>
      <c r="K32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478</v>
      </c>
      <c r="L32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478</v>
      </c>
      <c r="M320" s="10">
        <f>Table1323[[#This Row],[SJ 6-RIVER
FNF]]+Table13[[#This Row],[SAC 4-RIVER
FNF]]</f>
        <v>4870</v>
      </c>
      <c r="N32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311</v>
      </c>
      <c r="O32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312</v>
      </c>
      <c r="P320" s="10">
        <f>Table1323[[#This Row],[NORTH SJ FNF]]+Table13[[#This Row],[SAC 4-RIVER
FNF]]</f>
        <v>4704</v>
      </c>
    </row>
    <row r="321" spans="1:17" x14ac:dyDescent="0.25">
      <c r="A321" s="9">
        <v>42232</v>
      </c>
      <c r="B321" s="60">
        <v>289</v>
      </c>
      <c r="C321" s="8">
        <v>0</v>
      </c>
      <c r="D321" s="8">
        <v>183</v>
      </c>
      <c r="E321" s="8">
        <v>58</v>
      </c>
      <c r="F321" s="72">
        <v>166</v>
      </c>
      <c r="G321" s="70">
        <v>0</v>
      </c>
      <c r="H321" s="64">
        <v>0</v>
      </c>
      <c r="J321" s="11">
        <v>42232</v>
      </c>
      <c r="K32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513</v>
      </c>
      <c r="L32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513</v>
      </c>
      <c r="M321" s="10">
        <f>Table1323[[#This Row],[SJ 6-RIVER
FNF]]+Table13[[#This Row],[SAC 4-RIVER
FNF]]</f>
        <v>4816</v>
      </c>
      <c r="N32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347</v>
      </c>
      <c r="O32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347</v>
      </c>
      <c r="P321" s="10">
        <f>Table1323[[#This Row],[NORTH SJ FNF]]+Table13[[#This Row],[SAC 4-RIVER
FNF]]</f>
        <v>4650</v>
      </c>
    </row>
    <row r="322" spans="1:17" x14ac:dyDescent="0.25">
      <c r="A322" s="9">
        <v>42233</v>
      </c>
      <c r="B322" s="60">
        <v>289</v>
      </c>
      <c r="C322" s="8">
        <v>35</v>
      </c>
      <c r="D322" s="8">
        <v>251</v>
      </c>
      <c r="E322" s="60">
        <v>22</v>
      </c>
      <c r="F322" s="60">
        <v>192</v>
      </c>
      <c r="G322" s="8">
        <v>25</v>
      </c>
      <c r="H322" s="64">
        <v>0</v>
      </c>
      <c r="J322" s="11">
        <v>42233</v>
      </c>
      <c r="K32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538</v>
      </c>
      <c r="L32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563</v>
      </c>
      <c r="M322" s="10">
        <f>Table1323[[#This Row],[SJ 6-RIVER
FNF]]+Table13[[#This Row],[SAC 4-RIVER
FNF]]</f>
        <v>4759</v>
      </c>
      <c r="N32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336</v>
      </c>
      <c r="O32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371</v>
      </c>
      <c r="P322" s="10">
        <f>Table1323[[#This Row],[NORTH SJ FNF]]+Table13[[#This Row],[SAC 4-RIVER
FNF]]</f>
        <v>4567</v>
      </c>
    </row>
    <row r="323" spans="1:17" x14ac:dyDescent="0.25">
      <c r="A323" s="9">
        <v>42234</v>
      </c>
      <c r="B323" s="72">
        <v>252</v>
      </c>
      <c r="C323" s="8">
        <v>0</v>
      </c>
      <c r="D323" s="8">
        <v>159</v>
      </c>
      <c r="E323" s="60">
        <v>22</v>
      </c>
      <c r="F323" s="60">
        <v>166</v>
      </c>
      <c r="G323" s="70">
        <v>0</v>
      </c>
      <c r="H323" s="64">
        <v>0</v>
      </c>
      <c r="J323" s="11">
        <v>42234</v>
      </c>
      <c r="K32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440</v>
      </c>
      <c r="L32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440</v>
      </c>
      <c r="M323" s="10">
        <f>Table1323[[#This Row],[SJ 6-RIVER
FNF]]+Table13[[#This Row],[SAC 4-RIVER
FNF]]</f>
        <v>5270</v>
      </c>
      <c r="N32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274</v>
      </c>
      <c r="O32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274</v>
      </c>
      <c r="P323" s="10">
        <f>Table1323[[#This Row],[NORTH SJ FNF]]+Table13[[#This Row],[SAC 4-RIVER
FNF]]</f>
        <v>5104</v>
      </c>
    </row>
    <row r="324" spans="1:17" x14ac:dyDescent="0.25">
      <c r="A324" s="9">
        <v>42235</v>
      </c>
      <c r="B324" s="72">
        <v>165</v>
      </c>
      <c r="C324" s="8">
        <v>0</v>
      </c>
      <c r="D324" s="70">
        <v>0</v>
      </c>
      <c r="E324" s="60">
        <v>22</v>
      </c>
      <c r="F324" s="60">
        <v>166</v>
      </c>
      <c r="G324" s="70">
        <v>0</v>
      </c>
      <c r="H324" s="64">
        <v>0</v>
      </c>
      <c r="J324" s="11">
        <v>42235</v>
      </c>
      <c r="K32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353</v>
      </c>
      <c r="L32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353</v>
      </c>
      <c r="M324" s="10">
        <f>Table1323[[#This Row],[SJ 6-RIVER
FNF]]+Table13[[#This Row],[SAC 4-RIVER
FNF]]</f>
        <v>4534</v>
      </c>
      <c r="N32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187</v>
      </c>
      <c r="O32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187</v>
      </c>
      <c r="P324" s="10">
        <f>Table1323[[#This Row],[NORTH SJ FNF]]+Table13[[#This Row],[SAC 4-RIVER
FNF]]</f>
        <v>4368</v>
      </c>
    </row>
    <row r="325" spans="1:17" x14ac:dyDescent="0.25">
      <c r="A325" s="9">
        <v>42236</v>
      </c>
      <c r="B325" s="72">
        <v>165</v>
      </c>
      <c r="C325" s="8">
        <v>0</v>
      </c>
      <c r="D325" s="8">
        <v>170</v>
      </c>
      <c r="E325" s="60">
        <v>22</v>
      </c>
      <c r="F325" s="60">
        <v>166</v>
      </c>
      <c r="G325" s="70">
        <v>0</v>
      </c>
      <c r="H325" s="64">
        <v>0</v>
      </c>
      <c r="J325" s="11">
        <v>42236</v>
      </c>
      <c r="K32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353</v>
      </c>
      <c r="L32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353</v>
      </c>
      <c r="M325" s="10">
        <f>Table1323[[#This Row],[SJ 6-RIVER
FNF]]+Table13[[#This Row],[SAC 4-RIVER
FNF]]</f>
        <v>4035</v>
      </c>
      <c r="N32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187</v>
      </c>
      <c r="O32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187</v>
      </c>
      <c r="P325" s="10">
        <f>Table1323[[#This Row],[NORTH SJ FNF]]+Table13[[#This Row],[SAC 4-RIVER
FNF]]</f>
        <v>3869</v>
      </c>
    </row>
    <row r="326" spans="1:17" x14ac:dyDescent="0.25">
      <c r="A326" s="9">
        <v>42237</v>
      </c>
      <c r="B326" s="72">
        <v>123</v>
      </c>
      <c r="C326" s="8">
        <v>0</v>
      </c>
      <c r="D326" s="8">
        <v>129</v>
      </c>
      <c r="E326" s="72">
        <v>18</v>
      </c>
      <c r="F326" s="72">
        <v>77</v>
      </c>
      <c r="G326" s="70">
        <v>0</v>
      </c>
      <c r="H326" s="75">
        <v>0</v>
      </c>
      <c r="J326" s="11">
        <v>42237</v>
      </c>
      <c r="K32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218</v>
      </c>
      <c r="L32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218</v>
      </c>
      <c r="M326" s="10">
        <f>Table1323[[#This Row],[SJ 6-RIVER
FNF]]+Table13[[#This Row],[SAC 4-RIVER
FNF]]</f>
        <v>4160</v>
      </c>
      <c r="N32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141</v>
      </c>
      <c r="O32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141</v>
      </c>
      <c r="P326" s="10">
        <f>Table1323[[#This Row],[NORTH SJ FNF]]+Table13[[#This Row],[SAC 4-RIVER
FNF]]</f>
        <v>4083</v>
      </c>
      <c r="Q326" s="77" t="s">
        <v>155</v>
      </c>
    </row>
    <row r="327" spans="1:17" x14ac:dyDescent="0.25">
      <c r="A327" s="9">
        <v>42238</v>
      </c>
      <c r="B327" s="72">
        <v>123</v>
      </c>
      <c r="C327" s="8">
        <v>0</v>
      </c>
      <c r="D327" s="8">
        <v>139</v>
      </c>
      <c r="E327" s="72">
        <v>18</v>
      </c>
      <c r="F327" s="72">
        <v>76</v>
      </c>
      <c r="G327" s="70">
        <v>0</v>
      </c>
      <c r="H327" s="75">
        <v>0</v>
      </c>
      <c r="J327" s="11">
        <v>42238</v>
      </c>
      <c r="K32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217</v>
      </c>
      <c r="L32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217</v>
      </c>
      <c r="M327" s="10">
        <f>Table1323[[#This Row],[SJ 6-RIVER
FNF]]+Table13[[#This Row],[SAC 4-RIVER
FNF]]</f>
        <v>4097</v>
      </c>
      <c r="N32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141</v>
      </c>
      <c r="O32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141</v>
      </c>
      <c r="P327" s="10">
        <f>Table1323[[#This Row],[NORTH SJ FNF]]+Table13[[#This Row],[SAC 4-RIVER
FNF]]</f>
        <v>4021</v>
      </c>
      <c r="Q327" s="73" t="s">
        <v>156</v>
      </c>
    </row>
    <row r="328" spans="1:17" x14ac:dyDescent="0.25">
      <c r="A328" s="9">
        <v>42239</v>
      </c>
      <c r="B328" s="72">
        <v>122</v>
      </c>
      <c r="C328" s="8">
        <v>0</v>
      </c>
      <c r="D328" s="8">
        <v>150</v>
      </c>
      <c r="E328" s="72">
        <v>18</v>
      </c>
      <c r="F328" s="72">
        <v>77</v>
      </c>
      <c r="G328" s="8">
        <v>17</v>
      </c>
      <c r="H328" s="75">
        <v>0</v>
      </c>
      <c r="J328" s="11">
        <v>42239</v>
      </c>
      <c r="K32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217</v>
      </c>
      <c r="L32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234</v>
      </c>
      <c r="M328" s="10">
        <f>Table1323[[#This Row],[SJ 6-RIVER
FNF]]+Table13[[#This Row],[SAC 4-RIVER
FNF]]</f>
        <v>4536</v>
      </c>
      <c r="N32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157</v>
      </c>
      <c r="O32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157</v>
      </c>
      <c r="P328" s="10">
        <f>Table1323[[#This Row],[NORTH SJ FNF]]+Table13[[#This Row],[SAC 4-RIVER
FNF]]</f>
        <v>4459</v>
      </c>
    </row>
    <row r="329" spans="1:17" x14ac:dyDescent="0.25">
      <c r="A329" s="9">
        <v>42240</v>
      </c>
      <c r="B329" s="72">
        <v>122</v>
      </c>
      <c r="C329" s="8">
        <v>24</v>
      </c>
      <c r="D329" s="8">
        <v>85</v>
      </c>
      <c r="E329" s="72">
        <v>18</v>
      </c>
      <c r="F329" s="72">
        <v>40</v>
      </c>
      <c r="G329" s="70">
        <v>0</v>
      </c>
      <c r="H329" s="75">
        <v>0</v>
      </c>
      <c r="J329" s="11">
        <v>42240</v>
      </c>
      <c r="K32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204</v>
      </c>
      <c r="L32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204</v>
      </c>
      <c r="M329" s="10">
        <f>Table1323[[#This Row],[SJ 6-RIVER
FNF]]+Table13[[#This Row],[SAC 4-RIVER
FNF]]</f>
        <v>3682</v>
      </c>
      <c r="N32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140</v>
      </c>
      <c r="O32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164</v>
      </c>
      <c r="P329" s="10">
        <f>Table1323[[#This Row],[NORTH SJ FNF]]+Table13[[#This Row],[SAC 4-RIVER
FNF]]</f>
        <v>3642</v>
      </c>
    </row>
    <row r="330" spans="1:17" x14ac:dyDescent="0.25">
      <c r="A330" s="9">
        <v>42241</v>
      </c>
      <c r="B330" s="72">
        <v>81</v>
      </c>
      <c r="C330" s="8">
        <v>0</v>
      </c>
      <c r="D330" s="8">
        <v>231</v>
      </c>
      <c r="E330" s="72">
        <v>18</v>
      </c>
      <c r="F330" s="72">
        <v>40</v>
      </c>
      <c r="G330" s="70">
        <v>0</v>
      </c>
      <c r="H330" s="75">
        <v>0</v>
      </c>
      <c r="J330" s="11">
        <v>42241</v>
      </c>
      <c r="K33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139</v>
      </c>
      <c r="L33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139</v>
      </c>
      <c r="M330" s="10">
        <f>Table1323[[#This Row],[SJ 6-RIVER
FNF]]+Table13[[#This Row],[SAC 4-RIVER
FNF]]</f>
        <v>4366</v>
      </c>
      <c r="N33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99</v>
      </c>
      <c r="O33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99</v>
      </c>
      <c r="P330" s="10">
        <f>Table1323[[#This Row],[NORTH SJ FNF]]+Table13[[#This Row],[SAC 4-RIVER
FNF]]</f>
        <v>4326</v>
      </c>
    </row>
    <row r="331" spans="1:17" x14ac:dyDescent="0.25">
      <c r="A331" s="9">
        <v>42242</v>
      </c>
      <c r="B331" s="72">
        <v>81</v>
      </c>
      <c r="C331" s="8">
        <v>0</v>
      </c>
      <c r="D331" s="8">
        <v>207</v>
      </c>
      <c r="E331" s="72">
        <v>18</v>
      </c>
      <c r="F331" s="60">
        <v>56</v>
      </c>
      <c r="G331" s="70">
        <v>0</v>
      </c>
      <c r="H331" s="75">
        <v>0</v>
      </c>
      <c r="J331" s="11">
        <v>42242</v>
      </c>
      <c r="K33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155</v>
      </c>
      <c r="L33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155</v>
      </c>
      <c r="M331" s="10">
        <f>Table1323[[#This Row],[SJ 6-RIVER
FNF]]+Table13[[#This Row],[SAC 4-RIVER
FNF]]</f>
        <v>4684</v>
      </c>
      <c r="N33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99</v>
      </c>
      <c r="O33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99</v>
      </c>
      <c r="P331" s="10">
        <f>Table1323[[#This Row],[NORTH SJ FNF]]+Table13[[#This Row],[SAC 4-RIVER
FNF]]</f>
        <v>4628</v>
      </c>
    </row>
    <row r="332" spans="1:17" x14ac:dyDescent="0.25">
      <c r="A332" s="9">
        <v>42243</v>
      </c>
      <c r="B332" s="72">
        <v>81</v>
      </c>
      <c r="C332" s="8">
        <v>0</v>
      </c>
      <c r="D332" s="8">
        <v>211</v>
      </c>
      <c r="E332" s="72">
        <v>18</v>
      </c>
      <c r="F332" s="72">
        <v>54</v>
      </c>
      <c r="G332" s="70">
        <v>0</v>
      </c>
      <c r="H332" s="75">
        <v>0</v>
      </c>
      <c r="J332" s="11">
        <v>42243</v>
      </c>
      <c r="K33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153</v>
      </c>
      <c r="L33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153</v>
      </c>
      <c r="M332" s="10">
        <f>Table1323[[#This Row],[SJ 6-RIVER
FNF]]+Table13[[#This Row],[SAC 4-RIVER
FNF]]</f>
        <v>4459</v>
      </c>
      <c r="N33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99</v>
      </c>
      <c r="O33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99</v>
      </c>
      <c r="P332" s="10">
        <f>Table1323[[#This Row],[NORTH SJ FNF]]+Table13[[#This Row],[SAC 4-RIVER
FNF]]</f>
        <v>4405</v>
      </c>
    </row>
    <row r="333" spans="1:17" x14ac:dyDescent="0.25">
      <c r="A333" s="9">
        <v>42244</v>
      </c>
      <c r="B333" s="60">
        <v>31</v>
      </c>
      <c r="C333" s="8">
        <v>0</v>
      </c>
      <c r="D333" s="8">
        <v>265</v>
      </c>
      <c r="E333" s="60">
        <v>2</v>
      </c>
      <c r="F333" s="72">
        <v>54</v>
      </c>
      <c r="G333" s="70">
        <v>0</v>
      </c>
      <c r="H333" s="75">
        <v>0</v>
      </c>
      <c r="J333" s="11">
        <v>42244</v>
      </c>
      <c r="K33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87</v>
      </c>
      <c r="L33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87</v>
      </c>
      <c r="M333" s="10">
        <f>Table1323[[#This Row],[SJ 6-RIVER
FNF]]+Table13[[#This Row],[SAC 4-RIVER
FNF]]</f>
        <v>4217</v>
      </c>
      <c r="N33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33</v>
      </c>
      <c r="O33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33</v>
      </c>
      <c r="P333" s="10">
        <f>Table1323[[#This Row],[NORTH SJ FNF]]+Table13[[#This Row],[SAC 4-RIVER
FNF]]</f>
        <v>4163</v>
      </c>
    </row>
    <row r="334" spans="1:17" x14ac:dyDescent="0.25">
      <c r="A334" s="9">
        <v>42245</v>
      </c>
      <c r="B334" s="60">
        <v>31</v>
      </c>
      <c r="C334" s="8">
        <v>0</v>
      </c>
      <c r="D334" s="8">
        <v>273</v>
      </c>
      <c r="E334" s="60">
        <v>2</v>
      </c>
      <c r="F334" s="72">
        <v>48</v>
      </c>
      <c r="G334" s="8">
        <v>17</v>
      </c>
      <c r="H334" s="75">
        <v>0</v>
      </c>
      <c r="J334" s="11">
        <v>42245</v>
      </c>
      <c r="K33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81</v>
      </c>
      <c r="L33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98</v>
      </c>
      <c r="M334" s="10">
        <f>Table1323[[#This Row],[SJ 6-RIVER
FNF]]+Table13[[#This Row],[SAC 4-RIVER
FNF]]</f>
        <v>4123</v>
      </c>
      <c r="N33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50</v>
      </c>
      <c r="O33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50</v>
      </c>
      <c r="P334" s="10">
        <f>Table1323[[#This Row],[NORTH SJ FNF]]+Table13[[#This Row],[SAC 4-RIVER
FNF]]</f>
        <v>4075</v>
      </c>
    </row>
    <row r="335" spans="1:17" x14ac:dyDescent="0.25">
      <c r="A335" s="9">
        <v>42246</v>
      </c>
      <c r="B335" s="60">
        <v>31</v>
      </c>
      <c r="C335" s="8">
        <v>0</v>
      </c>
      <c r="D335" s="8">
        <v>252</v>
      </c>
      <c r="E335" s="60">
        <v>2</v>
      </c>
      <c r="F335" s="72">
        <v>44</v>
      </c>
      <c r="G335" s="8">
        <v>1</v>
      </c>
      <c r="H335" s="75">
        <v>0</v>
      </c>
      <c r="J335" s="11">
        <v>42246</v>
      </c>
      <c r="K33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77</v>
      </c>
      <c r="L33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78</v>
      </c>
      <c r="M335" s="10">
        <f>Table1323[[#This Row],[SJ 6-RIVER
FNF]]+Table13[[#This Row],[SAC 4-RIVER
FNF]]</f>
        <v>4643</v>
      </c>
      <c r="N33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34</v>
      </c>
      <c r="O33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34</v>
      </c>
      <c r="P335" s="10">
        <f>Table1323[[#This Row],[NORTH SJ FNF]]+Table13[[#This Row],[SAC 4-RIVER
FNF]]</f>
        <v>4599</v>
      </c>
    </row>
    <row r="336" spans="1:17" x14ac:dyDescent="0.25">
      <c r="A336" s="9">
        <v>42247</v>
      </c>
      <c r="B336" s="60">
        <v>31</v>
      </c>
      <c r="C336" s="8">
        <v>0</v>
      </c>
      <c r="D336" s="8">
        <v>263</v>
      </c>
      <c r="E336" s="60">
        <v>2</v>
      </c>
      <c r="F336" s="60">
        <v>66</v>
      </c>
      <c r="G336" s="70">
        <v>0</v>
      </c>
      <c r="H336" s="8">
        <v>0</v>
      </c>
      <c r="J336" s="11">
        <v>42247</v>
      </c>
      <c r="K33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99</v>
      </c>
      <c r="L33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99</v>
      </c>
      <c r="M336" s="10">
        <f>Table1323[[#This Row],[SJ 6-RIVER
FNF]]+Table13[[#This Row],[SAC 4-RIVER
FNF]]</f>
        <v>4536</v>
      </c>
      <c r="N33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33</v>
      </c>
      <c r="O33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33</v>
      </c>
      <c r="P336" s="10">
        <f>Table1323[[#This Row],[NORTH SJ FNF]]+Table13[[#This Row],[SAC 4-RIVER
FNF]]</f>
        <v>4470</v>
      </c>
    </row>
    <row r="337" spans="1:16" x14ac:dyDescent="0.25">
      <c r="A337" s="9">
        <v>42248</v>
      </c>
      <c r="B337" s="72">
        <v>106</v>
      </c>
      <c r="C337" s="8">
        <v>0</v>
      </c>
      <c r="D337" s="8">
        <v>211</v>
      </c>
      <c r="E337" s="60">
        <v>4</v>
      </c>
      <c r="F337" s="60">
        <v>61</v>
      </c>
      <c r="G337" s="70">
        <v>0</v>
      </c>
      <c r="H337" s="8">
        <v>0</v>
      </c>
      <c r="J337" s="11">
        <v>42248</v>
      </c>
      <c r="K33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171</v>
      </c>
      <c r="L33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171</v>
      </c>
      <c r="M337" s="10">
        <f>Table1323[[#This Row],[SJ 6-RIVER
FNF]]+Table13[[#This Row],[SAC 4-RIVER
FNF]]</f>
        <v>4362</v>
      </c>
      <c r="N33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110</v>
      </c>
      <c r="O33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110</v>
      </c>
      <c r="P337" s="10">
        <f>Table1323[[#This Row],[NORTH SJ FNF]]+Table13[[#This Row],[SAC 4-RIVER
FNF]]</f>
        <v>4301</v>
      </c>
    </row>
    <row r="338" spans="1:16" x14ac:dyDescent="0.25">
      <c r="A338" s="9">
        <v>42249</v>
      </c>
      <c r="B338" s="72">
        <v>106</v>
      </c>
      <c r="C338" s="8">
        <v>0</v>
      </c>
      <c r="D338" s="8">
        <v>245</v>
      </c>
      <c r="E338" s="60">
        <v>0</v>
      </c>
      <c r="F338" s="60">
        <v>30</v>
      </c>
      <c r="G338" s="70">
        <v>0</v>
      </c>
      <c r="H338" s="8">
        <v>0</v>
      </c>
      <c r="J338" s="11">
        <v>42249</v>
      </c>
      <c r="K33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136</v>
      </c>
      <c r="L33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136</v>
      </c>
      <c r="M338" s="10">
        <f>Table1323[[#This Row],[SJ 6-RIVER
FNF]]+Table13[[#This Row],[SAC 4-RIVER
FNF]]</f>
        <v>4131</v>
      </c>
      <c r="N33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106</v>
      </c>
      <c r="O33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106</v>
      </c>
      <c r="P338" s="10">
        <f>Table1323[[#This Row],[NORTH SJ FNF]]+Table13[[#This Row],[SAC 4-RIVER
FNF]]</f>
        <v>4101</v>
      </c>
    </row>
    <row r="339" spans="1:16" x14ac:dyDescent="0.25">
      <c r="A339" s="9">
        <v>42250</v>
      </c>
      <c r="B339" s="72">
        <v>106</v>
      </c>
      <c r="C339" s="8">
        <v>0</v>
      </c>
      <c r="D339" s="8">
        <v>203</v>
      </c>
      <c r="E339" s="60">
        <v>0</v>
      </c>
      <c r="F339" s="60">
        <v>30</v>
      </c>
      <c r="G339" s="70">
        <v>0</v>
      </c>
      <c r="H339" s="8">
        <v>0</v>
      </c>
      <c r="J339" s="11">
        <v>42250</v>
      </c>
      <c r="K33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136</v>
      </c>
      <c r="L33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136</v>
      </c>
      <c r="M339" s="10">
        <f>Table1323[[#This Row],[SJ 6-RIVER
FNF]]+Table13[[#This Row],[SAC 4-RIVER
FNF]]</f>
        <v>3583</v>
      </c>
      <c r="N33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106</v>
      </c>
      <c r="O33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106</v>
      </c>
      <c r="P339" s="10">
        <f>Table1323[[#This Row],[NORTH SJ FNF]]+Table13[[#This Row],[SAC 4-RIVER
FNF]]</f>
        <v>3553</v>
      </c>
    </row>
    <row r="340" spans="1:16" x14ac:dyDescent="0.25">
      <c r="A340" s="9">
        <v>42251</v>
      </c>
      <c r="B340" s="72">
        <v>106</v>
      </c>
      <c r="C340" s="8">
        <v>0</v>
      </c>
      <c r="D340" s="8">
        <v>224</v>
      </c>
      <c r="E340" s="60">
        <v>0</v>
      </c>
      <c r="F340" s="60">
        <v>30</v>
      </c>
      <c r="G340" s="70">
        <v>0</v>
      </c>
      <c r="H340" s="8">
        <v>0</v>
      </c>
      <c r="J340" s="11">
        <v>42251</v>
      </c>
      <c r="K34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136</v>
      </c>
      <c r="L34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136</v>
      </c>
      <c r="M340" s="10">
        <f>Table1323[[#This Row],[SJ 6-RIVER
FNF]]+Table13[[#This Row],[SAC 4-RIVER
FNF]]</f>
        <v>3469</v>
      </c>
      <c r="N34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106</v>
      </c>
      <c r="O34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106</v>
      </c>
      <c r="P340" s="10">
        <f>Table1323[[#This Row],[NORTH SJ FNF]]+Table13[[#This Row],[SAC 4-RIVER
FNF]]</f>
        <v>3439</v>
      </c>
    </row>
    <row r="341" spans="1:16" x14ac:dyDescent="0.25">
      <c r="A341" s="9">
        <v>42252</v>
      </c>
      <c r="B341" s="72">
        <v>106</v>
      </c>
      <c r="C341" s="8">
        <v>0</v>
      </c>
      <c r="D341" s="8">
        <v>188</v>
      </c>
      <c r="E341" s="60">
        <v>0</v>
      </c>
      <c r="F341" s="60">
        <v>30</v>
      </c>
      <c r="G341" s="8">
        <v>35</v>
      </c>
      <c r="H341" s="8">
        <v>0</v>
      </c>
      <c r="J341" s="11">
        <v>42252</v>
      </c>
      <c r="K34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136</v>
      </c>
      <c r="L34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171</v>
      </c>
      <c r="M341" s="10">
        <f>Table1323[[#This Row],[SJ 6-RIVER
FNF]]+Table13[[#This Row],[SAC 4-RIVER
FNF]]</f>
        <v>3481</v>
      </c>
      <c r="N34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141</v>
      </c>
      <c r="O34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141</v>
      </c>
      <c r="P341" s="10">
        <f>Table1323[[#This Row],[NORTH SJ FNF]]+Table13[[#This Row],[SAC 4-RIVER
FNF]]</f>
        <v>3451</v>
      </c>
    </row>
    <row r="342" spans="1:16" x14ac:dyDescent="0.25">
      <c r="A342" s="9">
        <v>42253</v>
      </c>
      <c r="B342" s="72">
        <v>106</v>
      </c>
      <c r="C342" s="8">
        <v>19</v>
      </c>
      <c r="D342" s="8">
        <v>239</v>
      </c>
      <c r="E342" s="60">
        <v>20</v>
      </c>
      <c r="F342" s="60">
        <v>30</v>
      </c>
      <c r="G342" s="70">
        <v>0</v>
      </c>
      <c r="H342" s="8">
        <v>0</v>
      </c>
      <c r="J342" s="11">
        <v>42253</v>
      </c>
      <c r="K34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175</v>
      </c>
      <c r="L34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175</v>
      </c>
      <c r="M342" s="10">
        <f>Table1323[[#This Row],[SJ 6-RIVER
FNF]]+Table13[[#This Row],[SAC 4-RIVER
FNF]]</f>
        <v>3581</v>
      </c>
      <c r="N34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126</v>
      </c>
      <c r="O34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145</v>
      </c>
      <c r="P342" s="10">
        <f>Table1323[[#This Row],[NORTH SJ FNF]]+Table13[[#This Row],[SAC 4-RIVER
FNF]]</f>
        <v>3551</v>
      </c>
    </row>
    <row r="343" spans="1:16" x14ac:dyDescent="0.25">
      <c r="A343" s="9">
        <v>42254</v>
      </c>
      <c r="B343" s="72">
        <v>106</v>
      </c>
      <c r="C343" s="8">
        <v>0</v>
      </c>
      <c r="D343" s="8">
        <v>233</v>
      </c>
      <c r="E343" s="60">
        <v>20</v>
      </c>
      <c r="F343" s="60">
        <v>29</v>
      </c>
      <c r="G343" s="70">
        <v>0</v>
      </c>
      <c r="H343" s="8">
        <v>0</v>
      </c>
      <c r="J343" s="11">
        <v>42254</v>
      </c>
      <c r="K34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155</v>
      </c>
      <c r="L34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155</v>
      </c>
      <c r="M343" s="10">
        <f>Table1323[[#This Row],[SJ 6-RIVER
FNF]]+Table13[[#This Row],[SAC 4-RIVER
FNF]]</f>
        <v>4136</v>
      </c>
      <c r="N34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126</v>
      </c>
      <c r="O34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126</v>
      </c>
      <c r="P343" s="10">
        <f>Table1323[[#This Row],[NORTH SJ FNF]]+Table13[[#This Row],[SAC 4-RIVER
FNF]]</f>
        <v>4107</v>
      </c>
    </row>
    <row r="344" spans="1:16" x14ac:dyDescent="0.25">
      <c r="A344" s="9">
        <v>42255</v>
      </c>
      <c r="B344" s="72">
        <v>106</v>
      </c>
      <c r="C344" s="8">
        <v>0</v>
      </c>
      <c r="D344" s="8">
        <v>322</v>
      </c>
      <c r="E344" s="60">
        <v>24</v>
      </c>
      <c r="F344" s="60">
        <v>22</v>
      </c>
      <c r="G344" s="70">
        <v>0</v>
      </c>
      <c r="H344" s="8">
        <v>0</v>
      </c>
      <c r="J344" s="11">
        <v>42255</v>
      </c>
      <c r="K34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152</v>
      </c>
      <c r="L34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152</v>
      </c>
      <c r="M344" s="10">
        <f>Table1323[[#This Row],[SJ 6-RIVER
FNF]]+Table13[[#This Row],[SAC 4-RIVER
FNF]]</f>
        <v>3940</v>
      </c>
      <c r="N34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130</v>
      </c>
      <c r="O34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130</v>
      </c>
      <c r="P344" s="10">
        <f>Table1323[[#This Row],[NORTH SJ FNF]]+Table13[[#This Row],[SAC 4-RIVER
FNF]]</f>
        <v>3918</v>
      </c>
    </row>
    <row r="345" spans="1:16" x14ac:dyDescent="0.25">
      <c r="A345" s="9">
        <v>42256</v>
      </c>
      <c r="B345" s="72">
        <v>106</v>
      </c>
      <c r="C345" s="8">
        <v>0</v>
      </c>
      <c r="D345" s="8">
        <v>320</v>
      </c>
      <c r="E345" s="60">
        <v>24</v>
      </c>
      <c r="F345" s="60">
        <v>22</v>
      </c>
      <c r="G345" s="70">
        <v>0</v>
      </c>
      <c r="H345" s="8">
        <v>0</v>
      </c>
      <c r="J345" s="11">
        <v>42256</v>
      </c>
      <c r="K34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152</v>
      </c>
      <c r="L34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152</v>
      </c>
      <c r="M345" s="10">
        <f>Table1323[[#This Row],[SJ 6-RIVER
FNF]]+Table13[[#This Row],[SAC 4-RIVER
FNF]]</f>
        <v>5131</v>
      </c>
      <c r="N34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130</v>
      </c>
      <c r="O34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130</v>
      </c>
      <c r="P345" s="10">
        <f>Table1323[[#This Row],[NORTH SJ FNF]]+Table13[[#This Row],[SAC 4-RIVER
FNF]]</f>
        <v>5109</v>
      </c>
    </row>
    <row r="346" spans="1:16" x14ac:dyDescent="0.25">
      <c r="A346" s="9">
        <v>42257</v>
      </c>
      <c r="B346" s="72">
        <v>106</v>
      </c>
      <c r="C346" s="8">
        <v>0</v>
      </c>
      <c r="D346" s="8">
        <v>326</v>
      </c>
      <c r="E346" s="60">
        <v>8</v>
      </c>
      <c r="F346" s="60">
        <v>22</v>
      </c>
      <c r="G346" s="70">
        <v>0</v>
      </c>
      <c r="H346" s="8">
        <v>0</v>
      </c>
      <c r="J346" s="11">
        <v>42257</v>
      </c>
      <c r="K34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136</v>
      </c>
      <c r="L34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136</v>
      </c>
      <c r="M346" s="10">
        <f>Table1323[[#This Row],[SJ 6-RIVER
FNF]]+Table13[[#This Row],[SAC 4-RIVER
FNF]]</f>
        <v>5380</v>
      </c>
      <c r="N34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114</v>
      </c>
      <c r="O34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114</v>
      </c>
      <c r="P346" s="10">
        <f>Table1323[[#This Row],[NORTH SJ FNF]]+Table13[[#This Row],[SAC 4-RIVER
FNF]]</f>
        <v>5358</v>
      </c>
    </row>
    <row r="347" spans="1:16" x14ac:dyDescent="0.25">
      <c r="A347" s="9">
        <v>42258</v>
      </c>
      <c r="B347" s="72">
        <v>98</v>
      </c>
      <c r="C347" s="8">
        <v>0</v>
      </c>
      <c r="D347" s="8">
        <v>321</v>
      </c>
      <c r="E347" s="60">
        <v>8</v>
      </c>
      <c r="F347" s="60">
        <v>22</v>
      </c>
      <c r="G347" s="70">
        <v>0</v>
      </c>
      <c r="H347" s="8">
        <v>0</v>
      </c>
      <c r="J347" s="11">
        <v>42258</v>
      </c>
      <c r="K34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128</v>
      </c>
      <c r="L34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128</v>
      </c>
      <c r="M347" s="10">
        <f>Table1323[[#This Row],[SJ 6-RIVER
FNF]]+Table13[[#This Row],[SAC 4-RIVER
FNF]]</f>
        <v>5533</v>
      </c>
      <c r="N34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106</v>
      </c>
      <c r="O34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106</v>
      </c>
      <c r="P347" s="10">
        <f>Table1323[[#This Row],[NORTH SJ FNF]]+Table13[[#This Row],[SAC 4-RIVER
FNF]]</f>
        <v>5511</v>
      </c>
    </row>
    <row r="348" spans="1:16" x14ac:dyDescent="0.25">
      <c r="A348" s="9">
        <v>42259</v>
      </c>
      <c r="B348" s="72">
        <v>98</v>
      </c>
      <c r="C348" s="8">
        <v>0</v>
      </c>
      <c r="D348" s="8">
        <v>259</v>
      </c>
      <c r="E348" s="60">
        <v>8</v>
      </c>
      <c r="F348" s="60">
        <v>70</v>
      </c>
      <c r="G348" s="70">
        <v>0</v>
      </c>
      <c r="H348" s="8">
        <v>0</v>
      </c>
      <c r="J348" s="11">
        <v>42259</v>
      </c>
      <c r="K34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176</v>
      </c>
      <c r="L34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176</v>
      </c>
      <c r="M348" s="10">
        <f>Table1323[[#This Row],[SJ 6-RIVER
FNF]]+Table13[[#This Row],[SAC 4-RIVER
FNF]]</f>
        <v>5507</v>
      </c>
      <c r="N34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106</v>
      </c>
      <c r="O34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106</v>
      </c>
      <c r="P348" s="10">
        <f>Table1323[[#This Row],[NORTH SJ FNF]]+Table13[[#This Row],[SAC 4-RIVER
FNF]]</f>
        <v>5437</v>
      </c>
    </row>
    <row r="349" spans="1:16" x14ac:dyDescent="0.25">
      <c r="A349" s="9">
        <v>42260</v>
      </c>
      <c r="B349" s="72">
        <v>98</v>
      </c>
      <c r="C349" s="8">
        <v>0</v>
      </c>
      <c r="D349" s="8">
        <v>271</v>
      </c>
      <c r="E349" s="60">
        <v>15</v>
      </c>
      <c r="F349" s="60">
        <v>70</v>
      </c>
      <c r="G349" s="8">
        <v>87</v>
      </c>
      <c r="H349" s="8">
        <v>0</v>
      </c>
      <c r="J349" s="11">
        <v>42260</v>
      </c>
      <c r="K34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183</v>
      </c>
      <c r="L34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270</v>
      </c>
      <c r="M349" s="10">
        <f>Table1323[[#This Row],[SJ 6-RIVER
FNF]]+Table13[[#This Row],[SAC 4-RIVER
FNF]]</f>
        <v>3856</v>
      </c>
      <c r="N34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200</v>
      </c>
      <c r="O34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200</v>
      </c>
      <c r="P349" s="10">
        <f>Table1323[[#This Row],[NORTH SJ FNF]]+Table13[[#This Row],[SAC 4-RIVER
FNF]]</f>
        <v>3786</v>
      </c>
    </row>
    <row r="350" spans="1:16" x14ac:dyDescent="0.25">
      <c r="A350" s="9">
        <v>42261</v>
      </c>
      <c r="B350" s="72">
        <v>98</v>
      </c>
      <c r="C350" s="8">
        <v>0</v>
      </c>
      <c r="D350" s="8">
        <v>244</v>
      </c>
      <c r="E350" s="60">
        <v>68</v>
      </c>
      <c r="F350" s="60">
        <v>70</v>
      </c>
      <c r="G350" s="8">
        <v>24</v>
      </c>
      <c r="H350" s="8">
        <v>0</v>
      </c>
      <c r="J350" s="11">
        <v>42261</v>
      </c>
      <c r="K35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236</v>
      </c>
      <c r="L35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260</v>
      </c>
      <c r="M350" s="10">
        <f>Table1323[[#This Row],[SJ 6-RIVER
FNF]]+Table13[[#This Row],[SAC 4-RIVER
FNF]]</f>
        <v>4435</v>
      </c>
      <c r="N35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190</v>
      </c>
      <c r="O35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190</v>
      </c>
      <c r="P350" s="10">
        <f>Table1323[[#This Row],[NORTH SJ FNF]]+Table13[[#This Row],[SAC 4-RIVER
FNF]]</f>
        <v>4365</v>
      </c>
    </row>
    <row r="351" spans="1:16" x14ac:dyDescent="0.25">
      <c r="A351" s="9">
        <v>42262</v>
      </c>
      <c r="B351" s="72">
        <v>98</v>
      </c>
      <c r="C351" s="8">
        <v>0</v>
      </c>
      <c r="D351" s="8">
        <v>260</v>
      </c>
      <c r="E351" s="60">
        <v>68</v>
      </c>
      <c r="F351" s="60">
        <v>70</v>
      </c>
      <c r="G351" s="70">
        <v>0</v>
      </c>
      <c r="H351" s="8">
        <v>0</v>
      </c>
      <c r="J351" s="11">
        <v>42262</v>
      </c>
      <c r="K35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236</v>
      </c>
      <c r="L35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236</v>
      </c>
      <c r="M351" s="10">
        <f>Table1323[[#This Row],[SJ 6-RIVER
FNF]]+Table13[[#This Row],[SAC 4-RIVER
FNF]]</f>
        <v>3204</v>
      </c>
      <c r="N35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166</v>
      </c>
      <c r="O35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166</v>
      </c>
      <c r="P351" s="10">
        <f>Table1323[[#This Row],[NORTH SJ FNF]]+Table13[[#This Row],[SAC 4-RIVER
FNF]]</f>
        <v>3134</v>
      </c>
    </row>
    <row r="352" spans="1:16" x14ac:dyDescent="0.25">
      <c r="A352" s="9">
        <v>42263</v>
      </c>
      <c r="B352" s="72">
        <v>98</v>
      </c>
      <c r="C352" s="8">
        <v>0</v>
      </c>
      <c r="D352" s="8">
        <v>221</v>
      </c>
      <c r="E352" s="72">
        <v>68</v>
      </c>
      <c r="F352" s="60">
        <v>69</v>
      </c>
      <c r="G352" s="70">
        <v>0</v>
      </c>
      <c r="H352" s="8">
        <v>0</v>
      </c>
      <c r="J352" s="11">
        <v>42263</v>
      </c>
      <c r="K35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235</v>
      </c>
      <c r="L35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235</v>
      </c>
      <c r="M352" s="10">
        <f>Table1323[[#This Row],[SJ 6-RIVER
FNF]]+Table13[[#This Row],[SAC 4-RIVER
FNF]]</f>
        <v>4916</v>
      </c>
      <c r="N35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166</v>
      </c>
      <c r="O35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166</v>
      </c>
      <c r="P352" s="10">
        <f>Table1323[[#This Row],[NORTH SJ FNF]]+Table13[[#This Row],[SAC 4-RIVER
FNF]]</f>
        <v>4847</v>
      </c>
    </row>
    <row r="353" spans="1:16" x14ac:dyDescent="0.25">
      <c r="A353" s="9">
        <v>42264</v>
      </c>
      <c r="B353" s="72">
        <v>98</v>
      </c>
      <c r="C353" s="8">
        <v>0</v>
      </c>
      <c r="D353" s="8">
        <v>233</v>
      </c>
      <c r="E353" s="71">
        <v>0</v>
      </c>
      <c r="F353" s="60">
        <v>69</v>
      </c>
      <c r="G353" s="70">
        <v>0</v>
      </c>
      <c r="H353" s="8">
        <v>0</v>
      </c>
      <c r="J353" s="11">
        <v>42264</v>
      </c>
      <c r="K35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167</v>
      </c>
      <c r="L35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167</v>
      </c>
      <c r="M353" s="10">
        <f>Table1323[[#This Row],[SJ 6-RIVER
FNF]]+Table13[[#This Row],[SAC 4-RIVER
FNF]]</f>
        <v>4893</v>
      </c>
      <c r="N35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98</v>
      </c>
      <c r="O35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98</v>
      </c>
      <c r="P353" s="10">
        <f>Table1323[[#This Row],[NORTH SJ FNF]]+Table13[[#This Row],[SAC 4-RIVER
FNF]]</f>
        <v>4824</v>
      </c>
    </row>
    <row r="354" spans="1:16" x14ac:dyDescent="0.25">
      <c r="A354" s="9">
        <v>42265</v>
      </c>
      <c r="B354" s="60">
        <v>175</v>
      </c>
      <c r="C354" s="8">
        <v>0</v>
      </c>
      <c r="D354" s="8">
        <v>269</v>
      </c>
      <c r="E354" s="71">
        <v>0</v>
      </c>
      <c r="F354" s="60">
        <v>69</v>
      </c>
      <c r="G354" s="8">
        <v>105</v>
      </c>
      <c r="H354" s="8">
        <v>0</v>
      </c>
      <c r="J354" s="11">
        <v>42265</v>
      </c>
      <c r="K35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244</v>
      </c>
      <c r="L35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349</v>
      </c>
      <c r="M354" s="10">
        <f>Table1323[[#This Row],[SJ 6-RIVER
FNF]]+Table13[[#This Row],[SAC 4-RIVER
FNF]]</f>
        <v>5055</v>
      </c>
      <c r="N35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280</v>
      </c>
      <c r="O35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280</v>
      </c>
      <c r="P354" s="10">
        <f>Table1323[[#This Row],[NORTH SJ FNF]]+Table13[[#This Row],[SAC 4-RIVER
FNF]]</f>
        <v>4986</v>
      </c>
    </row>
    <row r="355" spans="1:16" x14ac:dyDescent="0.25">
      <c r="A355" s="9">
        <v>42266</v>
      </c>
      <c r="B355" s="60">
        <v>125</v>
      </c>
      <c r="C355" s="8">
        <v>0</v>
      </c>
      <c r="D355" s="8">
        <v>389</v>
      </c>
      <c r="E355" s="71">
        <v>0</v>
      </c>
      <c r="F355" s="60">
        <v>69</v>
      </c>
      <c r="G355" s="8">
        <v>25</v>
      </c>
      <c r="H355" s="8">
        <v>0</v>
      </c>
      <c r="J355" s="11">
        <v>42266</v>
      </c>
      <c r="K35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194</v>
      </c>
      <c r="L35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219</v>
      </c>
      <c r="M355" s="10">
        <f>Table1323[[#This Row],[SJ 6-RIVER
FNF]]+Table13[[#This Row],[SAC 4-RIVER
FNF]]</f>
        <v>5237</v>
      </c>
      <c r="N35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150</v>
      </c>
      <c r="O35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150</v>
      </c>
      <c r="P355" s="10">
        <f>Table1323[[#This Row],[NORTH SJ FNF]]+Table13[[#This Row],[SAC 4-RIVER
FNF]]</f>
        <v>5168</v>
      </c>
    </row>
    <row r="356" spans="1:16" x14ac:dyDescent="0.25">
      <c r="A356" s="9">
        <v>42267</v>
      </c>
      <c r="B356" s="60">
        <v>175</v>
      </c>
      <c r="C356" s="8">
        <v>0</v>
      </c>
      <c r="D356" s="8">
        <v>857</v>
      </c>
      <c r="E356" s="71">
        <v>0</v>
      </c>
      <c r="F356" s="60">
        <v>57</v>
      </c>
      <c r="G356" s="8">
        <v>52</v>
      </c>
      <c r="H356" s="8">
        <v>0</v>
      </c>
      <c r="J356" s="11">
        <v>42267</v>
      </c>
      <c r="K35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232</v>
      </c>
      <c r="L35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284</v>
      </c>
      <c r="M356" s="10">
        <f>Table1323[[#This Row],[SJ 6-RIVER
FNF]]+Table13[[#This Row],[SAC 4-RIVER
FNF]]</f>
        <v>5375</v>
      </c>
      <c r="N35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227</v>
      </c>
      <c r="O35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227</v>
      </c>
      <c r="P356" s="10">
        <f>Table1323[[#This Row],[NORTH SJ FNF]]+Table13[[#This Row],[SAC 4-RIVER
FNF]]</f>
        <v>5318</v>
      </c>
    </row>
    <row r="357" spans="1:16" x14ac:dyDescent="0.25">
      <c r="A357" s="9">
        <v>42268</v>
      </c>
      <c r="B357" s="60">
        <v>126</v>
      </c>
      <c r="C357" s="8">
        <v>0</v>
      </c>
      <c r="D357" s="8">
        <v>807</v>
      </c>
      <c r="E357" s="71">
        <v>0</v>
      </c>
      <c r="F357" s="60">
        <v>43</v>
      </c>
      <c r="G357" s="8">
        <v>3</v>
      </c>
      <c r="H357" s="8">
        <v>0</v>
      </c>
      <c r="J357" s="11">
        <v>42268</v>
      </c>
      <c r="K35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169</v>
      </c>
      <c r="L35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172</v>
      </c>
      <c r="M357" s="10">
        <f>Table1323[[#This Row],[SJ 6-RIVER
FNF]]+Table13[[#This Row],[SAC 4-RIVER
FNF]]</f>
        <v>5126</v>
      </c>
      <c r="N35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129</v>
      </c>
      <c r="O35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129</v>
      </c>
      <c r="P357" s="10">
        <f>Table1323[[#This Row],[NORTH SJ FNF]]+Table13[[#This Row],[SAC 4-RIVER
FNF]]</f>
        <v>5083</v>
      </c>
    </row>
    <row r="358" spans="1:16" x14ac:dyDescent="0.25">
      <c r="A358" s="9">
        <v>42269</v>
      </c>
      <c r="B358" s="60">
        <v>175</v>
      </c>
      <c r="C358" s="8">
        <v>0</v>
      </c>
      <c r="D358" s="8">
        <v>1155</v>
      </c>
      <c r="E358" s="71">
        <v>0</v>
      </c>
      <c r="F358" s="60">
        <v>43</v>
      </c>
      <c r="G358" s="70">
        <v>0</v>
      </c>
      <c r="H358" s="8">
        <v>0</v>
      </c>
      <c r="J358" s="11">
        <v>42269</v>
      </c>
      <c r="K35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218</v>
      </c>
      <c r="L35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218</v>
      </c>
      <c r="M358" s="10">
        <f>Table1323[[#This Row],[SJ 6-RIVER
FNF]]+Table13[[#This Row],[SAC 4-RIVER
FNF]]</f>
        <v>5476</v>
      </c>
      <c r="N35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175</v>
      </c>
      <c r="O35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175</v>
      </c>
      <c r="P358" s="10">
        <f>Table1323[[#This Row],[NORTH SJ FNF]]+Table13[[#This Row],[SAC 4-RIVER
FNF]]</f>
        <v>5433</v>
      </c>
    </row>
    <row r="359" spans="1:16" x14ac:dyDescent="0.25">
      <c r="A359" s="9">
        <v>42270</v>
      </c>
      <c r="B359" s="60">
        <v>175</v>
      </c>
      <c r="C359" s="8">
        <v>0</v>
      </c>
      <c r="D359" s="8">
        <v>21</v>
      </c>
      <c r="E359" s="71">
        <v>0</v>
      </c>
      <c r="F359" s="60">
        <v>57</v>
      </c>
      <c r="G359" s="70">
        <v>0</v>
      </c>
      <c r="H359" s="8">
        <v>0</v>
      </c>
      <c r="J359" s="11">
        <v>42270</v>
      </c>
      <c r="K35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232</v>
      </c>
      <c r="L35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232</v>
      </c>
      <c r="M359" s="10">
        <f>Table1323[[#This Row],[SJ 6-RIVER
FNF]]+Table13[[#This Row],[SAC 4-RIVER
FNF]]</f>
        <v>5661</v>
      </c>
      <c r="N35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175</v>
      </c>
      <c r="O35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175</v>
      </c>
      <c r="P359" s="10">
        <f>Table1323[[#This Row],[NORTH SJ FNF]]+Table13[[#This Row],[SAC 4-RIVER
FNF]]</f>
        <v>5604</v>
      </c>
    </row>
    <row r="360" spans="1:16" x14ac:dyDescent="0.25">
      <c r="A360" s="9">
        <v>42271</v>
      </c>
      <c r="B360" s="8"/>
      <c r="C360" s="8"/>
      <c r="D360" s="70">
        <v>0</v>
      </c>
      <c r="E360" s="71">
        <v>0</v>
      </c>
      <c r="F360" s="72">
        <v>63</v>
      </c>
      <c r="G360" s="70">
        <v>0</v>
      </c>
      <c r="H360" s="8">
        <v>0</v>
      </c>
      <c r="J360" s="11">
        <v>42271</v>
      </c>
      <c r="K360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60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60" s="10" t="e">
        <f>Table1323[[#This Row],[SJ 6-RIVER
FNF]]+Table13[[#This Row],[SAC 4-RIVER
FNF]]</f>
        <v>#N/A</v>
      </c>
      <c r="N360" s="10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60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60" s="10" t="e">
        <f>Table1323[[#This Row],[NORTH SJ FNF]]+Table13[[#This Row],[SAC 4-RIVER
FNF]]</f>
        <v>#N/A</v>
      </c>
    </row>
    <row r="361" spans="1:16" x14ac:dyDescent="0.25">
      <c r="A361" s="9">
        <v>42272</v>
      </c>
      <c r="B361" s="8"/>
      <c r="C361" s="8"/>
      <c r="D361" s="70">
        <v>0</v>
      </c>
      <c r="E361" s="71">
        <v>0</v>
      </c>
      <c r="F361" s="60">
        <v>63</v>
      </c>
      <c r="G361" s="8">
        <v>25</v>
      </c>
      <c r="H361" s="8">
        <v>0</v>
      </c>
      <c r="J361" s="11">
        <v>42272</v>
      </c>
      <c r="K361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61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61" s="10" t="e">
        <f>Table1323[[#This Row],[SJ 6-RIVER
FNF]]+Table13[[#This Row],[SAC 4-RIVER
FNF]]</f>
        <v>#N/A</v>
      </c>
      <c r="N361" s="10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61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61" s="10" t="e">
        <f>Table1323[[#This Row],[NORTH SJ FNF]]+Table13[[#This Row],[SAC 4-RIVER
FNF]]</f>
        <v>#N/A</v>
      </c>
    </row>
    <row r="362" spans="1:16" x14ac:dyDescent="0.25">
      <c r="A362" s="9">
        <v>42273</v>
      </c>
      <c r="B362" s="8"/>
      <c r="C362" s="8"/>
      <c r="D362" s="70">
        <v>0</v>
      </c>
      <c r="E362" s="71">
        <v>0</v>
      </c>
      <c r="F362" s="60">
        <v>169</v>
      </c>
      <c r="G362" s="8">
        <v>57</v>
      </c>
      <c r="H362" s="8">
        <v>0</v>
      </c>
      <c r="J362" s="11">
        <v>42273</v>
      </c>
      <c r="K362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62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62" s="10" t="e">
        <f>Table1323[[#This Row],[SJ 6-RIVER
FNF]]+Table13[[#This Row],[SAC 4-RIVER
FNF]]</f>
        <v>#N/A</v>
      </c>
      <c r="N362" s="10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62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62" s="10" t="e">
        <f>Table1323[[#This Row],[NORTH SJ FNF]]+Table13[[#This Row],[SAC 4-RIVER
FNF]]</f>
        <v>#N/A</v>
      </c>
    </row>
    <row r="363" spans="1:16" x14ac:dyDescent="0.25">
      <c r="A363" s="9">
        <v>42274</v>
      </c>
      <c r="B363" s="8"/>
      <c r="C363" s="8"/>
      <c r="D363" s="8">
        <v>1049</v>
      </c>
      <c r="E363" s="71">
        <v>0</v>
      </c>
      <c r="F363" s="60">
        <v>168</v>
      </c>
      <c r="G363" s="8">
        <v>24</v>
      </c>
      <c r="H363" s="8">
        <v>0</v>
      </c>
      <c r="J363" s="11">
        <v>42274</v>
      </c>
      <c r="K363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63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63" s="10" t="e">
        <f>Table1323[[#This Row],[SJ 6-RIVER
FNF]]+Table13[[#This Row],[SAC 4-RIVER
FNF]]</f>
        <v>#N/A</v>
      </c>
      <c r="N363" s="10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63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63" s="10" t="e">
        <f>Table1323[[#This Row],[NORTH SJ FNF]]+Table13[[#This Row],[SAC 4-RIVER
FNF]]</f>
        <v>#N/A</v>
      </c>
    </row>
    <row r="364" spans="1:16" x14ac:dyDescent="0.25">
      <c r="A364" s="9">
        <v>42275</v>
      </c>
      <c r="B364" s="8"/>
      <c r="C364" s="8"/>
      <c r="D364" s="8"/>
      <c r="E364" s="8"/>
      <c r="F364" s="8"/>
      <c r="G364" s="8"/>
      <c r="H364" s="8"/>
      <c r="J364" s="11">
        <v>42275</v>
      </c>
      <c r="K364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64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64" s="10" t="e">
        <f>Table1323[[#This Row],[SJ 6-RIVER
FNF]]+Table13[[#This Row],[SAC 4-RIVER
FNF]]</f>
        <v>#N/A</v>
      </c>
      <c r="N364" s="10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64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64" s="10" t="e">
        <f>Table1323[[#This Row],[NORTH SJ FNF]]+Table13[[#This Row],[SAC 4-RIVER
FNF]]</f>
        <v>#N/A</v>
      </c>
    </row>
    <row r="365" spans="1:16" x14ac:dyDescent="0.25">
      <c r="A365" s="9">
        <v>42276</v>
      </c>
      <c r="B365" s="8"/>
      <c r="C365" s="8"/>
      <c r="D365" s="8"/>
      <c r="E365" s="8"/>
      <c r="F365" s="8"/>
      <c r="G365" s="8"/>
      <c r="H365" s="8"/>
      <c r="J365" s="11">
        <v>42276</v>
      </c>
      <c r="K365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65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65" s="10" t="e">
        <f>Table1323[[#This Row],[SJ 6-RIVER
FNF]]+Table13[[#This Row],[SAC 4-RIVER
FNF]]</f>
        <v>#N/A</v>
      </c>
      <c r="N365" s="10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65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65" s="10" t="e">
        <f>Table1323[[#This Row],[NORTH SJ FNF]]+Table13[[#This Row],[SAC 4-RIVER
FNF]]</f>
        <v>#N/A</v>
      </c>
    </row>
    <row r="366" spans="1:16" x14ac:dyDescent="0.25">
      <c r="A366" s="9">
        <v>42277</v>
      </c>
      <c r="B366" s="8"/>
      <c r="C366" s="8"/>
      <c r="D366" s="8"/>
      <c r="E366" s="8"/>
      <c r="F366" s="8"/>
      <c r="G366" s="8"/>
      <c r="H366" s="8"/>
      <c r="J366" s="11">
        <v>42277</v>
      </c>
      <c r="K366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66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66" s="10" t="e">
        <f>Table1323[[#This Row],[SJ 6-RIVER
FNF]]+Table13[[#This Row],[SAC 4-RIVER
FNF]]</f>
        <v>#N/A</v>
      </c>
      <c r="N366" s="10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66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66" s="10" t="e">
        <f>Table1323[[#This Row],[NORTH SJ FNF]]+Table13[[#This Row],[SAC 4-RIVER
FNF]]</f>
        <v>#N/A</v>
      </c>
    </row>
    <row r="367" spans="1:16" x14ac:dyDescent="0.25">
      <c r="A367" s="9">
        <v>42278</v>
      </c>
      <c r="B367" s="82"/>
      <c r="C367" s="82"/>
      <c r="D367" s="82"/>
      <c r="E367" s="84"/>
      <c r="F367" s="82"/>
      <c r="G367" s="82"/>
      <c r="H367" s="82"/>
      <c r="J367" s="11">
        <v>42278</v>
      </c>
      <c r="K367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67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67" s="84" t="e">
        <f>Table1323[[#This Row],[SJ 6-RIVER
FNF]]+Table13[[#This Row],[SAC 4-RIVER
FNF]]</f>
        <v>#N/A</v>
      </c>
      <c r="N367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67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67" s="10" t="e">
        <f>Table1323[[#This Row],[NORTH SJ FNF]]+Table13[[#This Row],[SAC 4-RIVER
FNF]]</f>
        <v>#N/A</v>
      </c>
    </row>
    <row r="368" spans="1:16" x14ac:dyDescent="0.25">
      <c r="A368" s="9">
        <v>42279</v>
      </c>
      <c r="B368" s="82"/>
      <c r="C368" s="83"/>
      <c r="D368" s="83"/>
      <c r="E368" s="84"/>
      <c r="F368" s="83"/>
      <c r="G368" s="83"/>
      <c r="H368" s="83"/>
      <c r="J368" s="11">
        <v>42279</v>
      </c>
      <c r="K368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68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68" s="84" t="e">
        <f>Table1323[[#This Row],[SJ 6-RIVER
FNF]]+Table13[[#This Row],[SAC 4-RIVER
FNF]]</f>
        <v>#N/A</v>
      </c>
      <c r="N368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68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68" s="10" t="e">
        <f>Table1323[[#This Row],[NORTH SJ FNF]]+Table13[[#This Row],[SAC 4-RIVER
FNF]]</f>
        <v>#N/A</v>
      </c>
    </row>
    <row r="369" spans="1:16" x14ac:dyDescent="0.25">
      <c r="A369" s="9">
        <v>42280</v>
      </c>
      <c r="B369" s="82"/>
      <c r="C369" s="83"/>
      <c r="D369" s="83"/>
      <c r="E369" s="84"/>
      <c r="F369" s="83"/>
      <c r="G369" s="83"/>
      <c r="H369" s="83"/>
      <c r="J369" s="11">
        <v>42280</v>
      </c>
      <c r="K369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69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69" s="84" t="e">
        <f>Table1323[[#This Row],[SJ 6-RIVER
FNF]]+Table13[[#This Row],[SAC 4-RIVER
FNF]]</f>
        <v>#N/A</v>
      </c>
      <c r="N369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69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69" s="10" t="e">
        <f>Table1323[[#This Row],[NORTH SJ FNF]]+Table13[[#This Row],[SAC 4-RIVER
FNF]]</f>
        <v>#N/A</v>
      </c>
    </row>
    <row r="370" spans="1:16" x14ac:dyDescent="0.25">
      <c r="A370" s="9">
        <v>42281</v>
      </c>
      <c r="B370" s="82"/>
      <c r="C370" s="83"/>
      <c r="D370" s="83"/>
      <c r="E370" s="84"/>
      <c r="F370" s="83"/>
      <c r="G370" s="83"/>
      <c r="H370" s="83"/>
      <c r="J370" s="11">
        <v>42281</v>
      </c>
      <c r="K370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70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70" s="84" t="e">
        <f>Table1323[[#This Row],[SJ 6-RIVER
FNF]]+Table13[[#This Row],[SAC 4-RIVER
FNF]]</f>
        <v>#N/A</v>
      </c>
      <c r="N370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70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70" s="10" t="e">
        <f>Table1323[[#This Row],[NORTH SJ FNF]]+Table13[[#This Row],[SAC 4-RIVER
FNF]]</f>
        <v>#N/A</v>
      </c>
    </row>
    <row r="371" spans="1:16" x14ac:dyDescent="0.25">
      <c r="A371" s="9">
        <v>42282</v>
      </c>
      <c r="B371" s="82"/>
      <c r="C371" s="83"/>
      <c r="D371" s="83"/>
      <c r="E371" s="84"/>
      <c r="F371" s="83"/>
      <c r="G371" s="83"/>
      <c r="H371" s="83"/>
      <c r="J371" s="11">
        <v>42282</v>
      </c>
      <c r="K371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71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71" s="84" t="e">
        <f>Table1323[[#This Row],[SJ 6-RIVER
FNF]]+Table13[[#This Row],[SAC 4-RIVER
FNF]]</f>
        <v>#N/A</v>
      </c>
      <c r="N371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71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71" s="10" t="e">
        <f>Table1323[[#This Row],[NORTH SJ FNF]]+Table13[[#This Row],[SAC 4-RIVER
FNF]]</f>
        <v>#N/A</v>
      </c>
    </row>
    <row r="372" spans="1:16" x14ac:dyDescent="0.25">
      <c r="A372" s="9">
        <v>42283</v>
      </c>
      <c r="B372" s="82"/>
      <c r="C372" s="83"/>
      <c r="D372" s="83"/>
      <c r="E372" s="84"/>
      <c r="F372" s="83"/>
      <c r="G372" s="83"/>
      <c r="H372" s="83"/>
      <c r="J372" s="11">
        <v>42283</v>
      </c>
      <c r="K372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72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72" s="84" t="e">
        <f>Table1323[[#This Row],[SJ 6-RIVER
FNF]]+Table13[[#This Row],[SAC 4-RIVER
FNF]]</f>
        <v>#N/A</v>
      </c>
      <c r="N372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72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72" s="10" t="e">
        <f>Table1323[[#This Row],[NORTH SJ FNF]]+Table13[[#This Row],[SAC 4-RIVER
FNF]]</f>
        <v>#N/A</v>
      </c>
    </row>
    <row r="373" spans="1:16" x14ac:dyDescent="0.25">
      <c r="A373" s="9">
        <v>42284</v>
      </c>
      <c r="B373" s="82"/>
      <c r="C373" s="83"/>
      <c r="D373" s="83"/>
      <c r="E373" s="84"/>
      <c r="F373" s="83"/>
      <c r="G373" s="83"/>
      <c r="H373" s="83"/>
      <c r="J373" s="11">
        <v>42284</v>
      </c>
      <c r="K373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73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73" s="84" t="e">
        <f>Table1323[[#This Row],[SJ 6-RIVER
FNF]]+Table13[[#This Row],[SAC 4-RIVER
FNF]]</f>
        <v>#N/A</v>
      </c>
      <c r="N373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73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73" s="10" t="e">
        <f>Table1323[[#This Row],[NORTH SJ FNF]]+Table13[[#This Row],[SAC 4-RIVER
FNF]]</f>
        <v>#N/A</v>
      </c>
    </row>
    <row r="374" spans="1:16" x14ac:dyDescent="0.25">
      <c r="A374" s="9">
        <v>42285</v>
      </c>
      <c r="B374" s="82"/>
      <c r="C374" s="83"/>
      <c r="D374" s="83"/>
      <c r="E374" s="84"/>
      <c r="F374" s="83"/>
      <c r="G374" s="83"/>
      <c r="H374" s="83"/>
      <c r="J374" s="11">
        <v>42285</v>
      </c>
      <c r="K374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74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74" s="84" t="e">
        <f>Table1323[[#This Row],[SJ 6-RIVER
FNF]]+Table13[[#This Row],[SAC 4-RIVER
FNF]]</f>
        <v>#N/A</v>
      </c>
      <c r="N374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74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74" s="10" t="e">
        <f>Table1323[[#This Row],[NORTH SJ FNF]]+Table13[[#This Row],[SAC 4-RIVER
FNF]]</f>
        <v>#N/A</v>
      </c>
    </row>
    <row r="375" spans="1:16" x14ac:dyDescent="0.25">
      <c r="A375" s="9">
        <v>42286</v>
      </c>
      <c r="B375" s="82"/>
      <c r="C375" s="83"/>
      <c r="D375" s="83"/>
      <c r="E375" s="84"/>
      <c r="F375" s="83"/>
      <c r="G375" s="83"/>
      <c r="H375" s="83"/>
      <c r="J375" s="11">
        <v>42286</v>
      </c>
      <c r="K375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75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75" s="84" t="e">
        <f>Table1323[[#This Row],[SJ 6-RIVER
FNF]]+Table13[[#This Row],[SAC 4-RIVER
FNF]]</f>
        <v>#N/A</v>
      </c>
      <c r="N375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75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75" s="10" t="e">
        <f>Table1323[[#This Row],[NORTH SJ FNF]]+Table13[[#This Row],[SAC 4-RIVER
FNF]]</f>
        <v>#N/A</v>
      </c>
    </row>
    <row r="376" spans="1:16" x14ac:dyDescent="0.25">
      <c r="A376" s="9">
        <v>42287</v>
      </c>
      <c r="B376" s="82"/>
      <c r="C376" s="83"/>
      <c r="D376" s="83"/>
      <c r="E376" s="84"/>
      <c r="F376" s="83"/>
      <c r="G376" s="83"/>
      <c r="H376" s="83"/>
      <c r="J376" s="11">
        <v>42287</v>
      </c>
      <c r="K376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76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76" s="84" t="e">
        <f>Table1323[[#This Row],[SJ 6-RIVER
FNF]]+Table13[[#This Row],[SAC 4-RIVER
FNF]]</f>
        <v>#N/A</v>
      </c>
      <c r="N376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76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76" s="10" t="e">
        <f>Table1323[[#This Row],[NORTH SJ FNF]]+Table13[[#This Row],[SAC 4-RIVER
FNF]]</f>
        <v>#N/A</v>
      </c>
    </row>
    <row r="377" spans="1:16" x14ac:dyDescent="0.25">
      <c r="A377" s="9">
        <v>42288</v>
      </c>
      <c r="B377" s="82"/>
      <c r="C377" s="83"/>
      <c r="D377" s="83"/>
      <c r="E377" s="84"/>
      <c r="F377" s="83"/>
      <c r="G377" s="83"/>
      <c r="H377" s="83"/>
      <c r="J377" s="11">
        <v>42288</v>
      </c>
      <c r="K377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77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77" s="84" t="e">
        <f>Table1323[[#This Row],[SJ 6-RIVER
FNF]]+Table13[[#This Row],[SAC 4-RIVER
FNF]]</f>
        <v>#N/A</v>
      </c>
      <c r="N377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77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77" s="10" t="e">
        <f>Table1323[[#This Row],[NORTH SJ FNF]]+Table13[[#This Row],[SAC 4-RIVER
FNF]]</f>
        <v>#N/A</v>
      </c>
    </row>
    <row r="378" spans="1:16" x14ac:dyDescent="0.25">
      <c r="A378" s="9">
        <v>42289</v>
      </c>
      <c r="B378" s="82"/>
      <c r="C378" s="83"/>
      <c r="D378" s="83"/>
      <c r="E378" s="84"/>
      <c r="F378" s="83"/>
      <c r="G378" s="83"/>
      <c r="H378" s="83"/>
      <c r="J378" s="11">
        <v>42289</v>
      </c>
      <c r="K378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78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78" s="84" t="e">
        <f>Table1323[[#This Row],[SJ 6-RIVER
FNF]]+Table13[[#This Row],[SAC 4-RIVER
FNF]]</f>
        <v>#N/A</v>
      </c>
      <c r="N378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78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78" s="10" t="e">
        <f>Table1323[[#This Row],[NORTH SJ FNF]]+Table13[[#This Row],[SAC 4-RIVER
FNF]]</f>
        <v>#N/A</v>
      </c>
    </row>
    <row r="379" spans="1:16" x14ac:dyDescent="0.25">
      <c r="A379" s="9">
        <v>42290</v>
      </c>
      <c r="B379" s="82"/>
      <c r="C379" s="83"/>
      <c r="D379" s="83"/>
      <c r="E379" s="84"/>
      <c r="F379" s="83"/>
      <c r="G379" s="83"/>
      <c r="H379" s="83"/>
      <c r="J379" s="11">
        <v>42290</v>
      </c>
      <c r="K379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79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79" s="84" t="e">
        <f>Table1323[[#This Row],[SJ 6-RIVER
FNF]]+Table13[[#This Row],[SAC 4-RIVER
FNF]]</f>
        <v>#N/A</v>
      </c>
      <c r="N379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79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79" s="10" t="e">
        <f>Table1323[[#This Row],[NORTH SJ FNF]]+Table13[[#This Row],[SAC 4-RIVER
FNF]]</f>
        <v>#N/A</v>
      </c>
    </row>
    <row r="380" spans="1:16" x14ac:dyDescent="0.25">
      <c r="A380" s="9">
        <v>42291</v>
      </c>
      <c r="B380" s="82"/>
      <c r="C380" s="83"/>
      <c r="D380" s="83"/>
      <c r="E380" s="84"/>
      <c r="F380" s="83"/>
      <c r="G380" s="83"/>
      <c r="H380" s="83"/>
      <c r="J380" s="11">
        <v>42291</v>
      </c>
      <c r="K380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80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80" s="84" t="e">
        <f>Table1323[[#This Row],[SJ 6-RIVER
FNF]]+Table13[[#This Row],[SAC 4-RIVER
FNF]]</f>
        <v>#N/A</v>
      </c>
      <c r="N380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80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80" s="10" t="e">
        <f>Table1323[[#This Row],[NORTH SJ FNF]]+Table13[[#This Row],[SAC 4-RIVER
FNF]]</f>
        <v>#N/A</v>
      </c>
    </row>
    <row r="381" spans="1:16" x14ac:dyDescent="0.25">
      <c r="A381" s="9">
        <v>42292</v>
      </c>
      <c r="B381" s="82"/>
      <c r="C381" s="83"/>
      <c r="D381" s="83"/>
      <c r="E381" s="84"/>
      <c r="F381" s="83"/>
      <c r="G381" s="83"/>
      <c r="H381" s="83"/>
      <c r="J381" s="11">
        <v>42292</v>
      </c>
      <c r="K381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81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81" s="84" t="e">
        <f>Table1323[[#This Row],[SJ 6-RIVER
FNF]]+Table13[[#This Row],[SAC 4-RIVER
FNF]]</f>
        <v>#N/A</v>
      </c>
      <c r="N381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81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81" s="10" t="e">
        <f>Table1323[[#This Row],[NORTH SJ FNF]]+Table13[[#This Row],[SAC 4-RIVER
FNF]]</f>
        <v>#N/A</v>
      </c>
    </row>
    <row r="382" spans="1:16" x14ac:dyDescent="0.25">
      <c r="A382" s="9">
        <v>42293</v>
      </c>
      <c r="B382" s="82"/>
      <c r="C382" s="83"/>
      <c r="D382" s="83"/>
      <c r="E382" s="84"/>
      <c r="F382" s="83"/>
      <c r="G382" s="83"/>
      <c r="H382" s="83"/>
      <c r="J382" s="11">
        <v>42293</v>
      </c>
      <c r="K382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82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82" s="84" t="e">
        <f>Table1323[[#This Row],[SJ 6-RIVER
FNF]]+Table13[[#This Row],[SAC 4-RIVER
FNF]]</f>
        <v>#N/A</v>
      </c>
      <c r="N382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82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82" s="10" t="e">
        <f>Table1323[[#This Row],[NORTH SJ FNF]]+Table13[[#This Row],[SAC 4-RIVER
FNF]]</f>
        <v>#N/A</v>
      </c>
    </row>
    <row r="383" spans="1:16" x14ac:dyDescent="0.25">
      <c r="A383" s="9">
        <v>42294</v>
      </c>
      <c r="B383" s="82"/>
      <c r="C383" s="83"/>
      <c r="D383" s="83"/>
      <c r="E383" s="84"/>
      <c r="F383" s="83"/>
      <c r="G383" s="83"/>
      <c r="H383" s="83"/>
      <c r="J383" s="11">
        <v>42294</v>
      </c>
      <c r="K383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83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83" s="84" t="e">
        <f>Table1323[[#This Row],[SJ 6-RIVER
FNF]]+Table13[[#This Row],[SAC 4-RIVER
FNF]]</f>
        <v>#N/A</v>
      </c>
      <c r="N383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83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83" s="10" t="e">
        <f>Table1323[[#This Row],[NORTH SJ FNF]]+Table13[[#This Row],[SAC 4-RIVER
FNF]]</f>
        <v>#N/A</v>
      </c>
    </row>
    <row r="384" spans="1:16" x14ac:dyDescent="0.25">
      <c r="A384" s="9">
        <v>42295</v>
      </c>
      <c r="B384" s="82"/>
      <c r="C384" s="83"/>
      <c r="D384" s="83"/>
      <c r="E384" s="84"/>
      <c r="F384" s="83"/>
      <c r="G384" s="83"/>
      <c r="H384" s="83"/>
      <c r="J384" s="11">
        <v>42295</v>
      </c>
      <c r="K384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84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84" s="84" t="e">
        <f>Table1323[[#This Row],[SJ 6-RIVER
FNF]]+Table13[[#This Row],[SAC 4-RIVER
FNF]]</f>
        <v>#N/A</v>
      </c>
      <c r="N384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84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84" s="10" t="e">
        <f>Table1323[[#This Row],[NORTH SJ FNF]]+Table13[[#This Row],[SAC 4-RIVER
FNF]]</f>
        <v>#N/A</v>
      </c>
    </row>
    <row r="385" spans="1:16" x14ac:dyDescent="0.25">
      <c r="A385" s="9">
        <v>42296</v>
      </c>
      <c r="B385" s="82"/>
      <c r="C385" s="83"/>
      <c r="D385" s="83"/>
      <c r="E385" s="84"/>
      <c r="F385" s="83"/>
      <c r="G385" s="83"/>
      <c r="H385" s="83"/>
      <c r="J385" s="11">
        <v>42296</v>
      </c>
      <c r="K385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85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85" s="84" t="e">
        <f>Table1323[[#This Row],[SJ 6-RIVER
FNF]]+Table13[[#This Row],[SAC 4-RIVER
FNF]]</f>
        <v>#N/A</v>
      </c>
      <c r="N385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85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85" s="10" t="e">
        <f>Table1323[[#This Row],[NORTH SJ FNF]]+Table13[[#This Row],[SAC 4-RIVER
FNF]]</f>
        <v>#N/A</v>
      </c>
    </row>
    <row r="386" spans="1:16" x14ac:dyDescent="0.25">
      <c r="A386" s="9">
        <v>42297</v>
      </c>
      <c r="B386" s="82"/>
      <c r="C386" s="83"/>
      <c r="D386" s="83"/>
      <c r="E386" s="84"/>
      <c r="F386" s="83"/>
      <c r="G386" s="83"/>
      <c r="H386" s="83"/>
      <c r="J386" s="11">
        <v>42297</v>
      </c>
      <c r="K386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86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86" s="84" t="e">
        <f>Table1323[[#This Row],[SJ 6-RIVER
FNF]]+Table13[[#This Row],[SAC 4-RIVER
FNF]]</f>
        <v>#N/A</v>
      </c>
      <c r="N386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86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86" s="10" t="e">
        <f>Table1323[[#This Row],[NORTH SJ FNF]]+Table13[[#This Row],[SAC 4-RIVER
FNF]]</f>
        <v>#N/A</v>
      </c>
    </row>
    <row r="387" spans="1:16" x14ac:dyDescent="0.25">
      <c r="A387" s="9">
        <v>42298</v>
      </c>
      <c r="B387" s="82"/>
      <c r="C387" s="83"/>
      <c r="D387" s="83"/>
      <c r="E387" s="84"/>
      <c r="F387" s="83"/>
      <c r="G387" s="83"/>
      <c r="H387" s="83"/>
      <c r="J387" s="11">
        <v>42298</v>
      </c>
      <c r="K387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87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87" s="84" t="e">
        <f>Table1323[[#This Row],[SJ 6-RIVER
FNF]]+Table13[[#This Row],[SAC 4-RIVER
FNF]]</f>
        <v>#N/A</v>
      </c>
      <c r="N387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87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87" s="10" t="e">
        <f>Table1323[[#This Row],[NORTH SJ FNF]]+Table13[[#This Row],[SAC 4-RIVER
FNF]]</f>
        <v>#N/A</v>
      </c>
    </row>
    <row r="388" spans="1:16" x14ac:dyDescent="0.25">
      <c r="A388" s="9">
        <v>42299</v>
      </c>
      <c r="B388" s="82"/>
      <c r="C388" s="83"/>
      <c r="D388" s="83"/>
      <c r="E388" s="84"/>
      <c r="F388" s="83"/>
      <c r="G388" s="83"/>
      <c r="H388" s="83"/>
      <c r="J388" s="11">
        <v>42299</v>
      </c>
      <c r="K388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88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88" s="84" t="e">
        <f>Table1323[[#This Row],[SJ 6-RIVER
FNF]]+Table13[[#This Row],[SAC 4-RIVER
FNF]]</f>
        <v>#N/A</v>
      </c>
      <c r="N388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88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88" s="10" t="e">
        <f>Table1323[[#This Row],[NORTH SJ FNF]]+Table13[[#This Row],[SAC 4-RIVER
FNF]]</f>
        <v>#N/A</v>
      </c>
    </row>
    <row r="389" spans="1:16" x14ac:dyDescent="0.25">
      <c r="A389" s="9">
        <v>42300</v>
      </c>
      <c r="B389" s="82"/>
      <c r="C389" s="83"/>
      <c r="D389" s="83"/>
      <c r="E389" s="84"/>
      <c r="F389" s="83"/>
      <c r="G389" s="83"/>
      <c r="H389" s="83"/>
      <c r="J389" s="11">
        <v>42300</v>
      </c>
      <c r="K389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89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89" s="84" t="e">
        <f>Table1323[[#This Row],[SJ 6-RIVER
FNF]]+Table13[[#This Row],[SAC 4-RIVER
FNF]]</f>
        <v>#N/A</v>
      </c>
      <c r="N389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89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89" s="10" t="e">
        <f>Table1323[[#This Row],[NORTH SJ FNF]]+Table13[[#This Row],[SAC 4-RIVER
FNF]]</f>
        <v>#N/A</v>
      </c>
    </row>
    <row r="390" spans="1:16" x14ac:dyDescent="0.25">
      <c r="A390" s="9">
        <v>42301</v>
      </c>
      <c r="B390" s="82"/>
      <c r="C390" s="83"/>
      <c r="D390" s="83"/>
      <c r="E390" s="84"/>
      <c r="F390" s="83"/>
      <c r="G390" s="83"/>
      <c r="H390" s="83"/>
      <c r="J390" s="11">
        <v>42301</v>
      </c>
      <c r="K390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90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90" s="84" t="e">
        <f>Table1323[[#This Row],[SJ 6-RIVER
FNF]]+Table13[[#This Row],[SAC 4-RIVER
FNF]]</f>
        <v>#N/A</v>
      </c>
      <c r="N390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90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90" s="10" t="e">
        <f>Table1323[[#This Row],[NORTH SJ FNF]]+Table13[[#This Row],[SAC 4-RIVER
FNF]]</f>
        <v>#N/A</v>
      </c>
    </row>
    <row r="391" spans="1:16" x14ac:dyDescent="0.25">
      <c r="A391" s="9">
        <v>42302</v>
      </c>
      <c r="B391" s="82"/>
      <c r="C391" s="83"/>
      <c r="D391" s="83"/>
      <c r="E391" s="84"/>
      <c r="F391" s="83"/>
      <c r="G391" s="83"/>
      <c r="H391" s="83"/>
      <c r="J391" s="11">
        <v>42302</v>
      </c>
      <c r="K391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91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91" s="84" t="e">
        <f>Table1323[[#This Row],[SJ 6-RIVER
FNF]]+Table13[[#This Row],[SAC 4-RIVER
FNF]]</f>
        <v>#N/A</v>
      </c>
      <c r="N391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91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91" s="10" t="e">
        <f>Table1323[[#This Row],[NORTH SJ FNF]]+Table13[[#This Row],[SAC 4-RIVER
FNF]]</f>
        <v>#N/A</v>
      </c>
    </row>
    <row r="392" spans="1:16" x14ac:dyDescent="0.25">
      <c r="A392" s="9">
        <v>42303</v>
      </c>
      <c r="B392" s="82"/>
      <c r="C392" s="83"/>
      <c r="D392" s="83"/>
      <c r="E392" s="84"/>
      <c r="F392" s="83"/>
      <c r="G392" s="83"/>
      <c r="H392" s="83"/>
      <c r="J392" s="11">
        <v>42303</v>
      </c>
      <c r="K392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92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92" s="84" t="e">
        <f>Table1323[[#This Row],[SJ 6-RIVER
FNF]]+Table13[[#This Row],[SAC 4-RIVER
FNF]]</f>
        <v>#N/A</v>
      </c>
      <c r="N392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92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92" s="10" t="e">
        <f>Table1323[[#This Row],[NORTH SJ FNF]]+Table13[[#This Row],[SAC 4-RIVER
FNF]]</f>
        <v>#N/A</v>
      </c>
    </row>
    <row r="393" spans="1:16" x14ac:dyDescent="0.25">
      <c r="A393" s="9">
        <v>42304</v>
      </c>
      <c r="B393" s="82"/>
      <c r="C393" s="83"/>
      <c r="D393" s="83"/>
      <c r="E393" s="84"/>
      <c r="F393" s="83"/>
      <c r="G393" s="83"/>
      <c r="H393" s="83"/>
      <c r="J393" s="11">
        <v>42304</v>
      </c>
      <c r="K393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93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93" s="84" t="e">
        <f>Table1323[[#This Row],[SJ 6-RIVER
FNF]]+Table13[[#This Row],[SAC 4-RIVER
FNF]]</f>
        <v>#N/A</v>
      </c>
      <c r="N393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93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93" s="10" t="e">
        <f>Table1323[[#This Row],[NORTH SJ FNF]]+Table13[[#This Row],[SAC 4-RIVER
FNF]]</f>
        <v>#N/A</v>
      </c>
    </row>
    <row r="394" spans="1:16" x14ac:dyDescent="0.25">
      <c r="A394" s="9">
        <v>42305</v>
      </c>
      <c r="B394" s="82"/>
      <c r="C394" s="83"/>
      <c r="D394" s="83"/>
      <c r="E394" s="84"/>
      <c r="F394" s="83"/>
      <c r="G394" s="83"/>
      <c r="H394" s="83"/>
      <c r="J394" s="11">
        <v>42305</v>
      </c>
      <c r="K394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94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94" s="84" t="e">
        <f>Table1323[[#This Row],[SJ 6-RIVER
FNF]]+Table13[[#This Row],[SAC 4-RIVER
FNF]]</f>
        <v>#N/A</v>
      </c>
      <c r="N394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94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94" s="10" t="e">
        <f>Table1323[[#This Row],[NORTH SJ FNF]]+Table13[[#This Row],[SAC 4-RIVER
FNF]]</f>
        <v>#N/A</v>
      </c>
    </row>
    <row r="395" spans="1:16" x14ac:dyDescent="0.25">
      <c r="A395" s="9">
        <v>42306</v>
      </c>
      <c r="B395" s="82"/>
      <c r="C395" s="83"/>
      <c r="D395" s="83"/>
      <c r="E395" s="84"/>
      <c r="F395" s="83"/>
      <c r="G395" s="83"/>
      <c r="H395" s="83"/>
      <c r="J395" s="11">
        <v>42306</v>
      </c>
      <c r="K395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95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95" s="84" t="e">
        <f>Table1323[[#This Row],[SJ 6-RIVER
FNF]]+Table13[[#This Row],[SAC 4-RIVER
FNF]]</f>
        <v>#N/A</v>
      </c>
      <c r="N395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95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95" s="10" t="e">
        <f>Table1323[[#This Row],[NORTH SJ FNF]]+Table13[[#This Row],[SAC 4-RIVER
FNF]]</f>
        <v>#N/A</v>
      </c>
    </row>
    <row r="396" spans="1:16" x14ac:dyDescent="0.25">
      <c r="A396" s="9">
        <v>42307</v>
      </c>
      <c r="B396" s="82"/>
      <c r="C396" s="83"/>
      <c r="D396" s="83"/>
      <c r="E396" s="84"/>
      <c r="F396" s="83"/>
      <c r="G396" s="83"/>
      <c r="H396" s="83"/>
      <c r="J396" s="11">
        <v>42307</v>
      </c>
      <c r="K396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96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96" s="84" t="e">
        <f>Table1323[[#This Row],[SJ 6-RIVER
FNF]]+Table13[[#This Row],[SAC 4-RIVER
FNF]]</f>
        <v>#N/A</v>
      </c>
      <c r="N396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96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96" s="10" t="e">
        <f>Table1323[[#This Row],[NORTH SJ FNF]]+Table13[[#This Row],[SAC 4-RIVER
FNF]]</f>
        <v>#N/A</v>
      </c>
    </row>
    <row r="397" spans="1:16" x14ac:dyDescent="0.25">
      <c r="A397" s="9">
        <v>42308</v>
      </c>
      <c r="B397" s="82"/>
      <c r="C397" s="83"/>
      <c r="D397" s="83"/>
      <c r="E397" s="84"/>
      <c r="F397" s="83"/>
      <c r="G397" s="83"/>
      <c r="H397" s="83"/>
      <c r="J397" s="11">
        <v>42308</v>
      </c>
      <c r="K397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97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97" s="84" t="e">
        <f>Table1323[[#This Row],[SJ 6-RIVER
FNF]]+Table13[[#This Row],[SAC 4-RIVER
FNF]]</f>
        <v>#N/A</v>
      </c>
      <c r="N397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97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97" s="10" t="e">
        <f>Table1323[[#This Row],[NORTH SJ FNF]]+Table13[[#This Row],[SAC 4-RIVER
FNF]]</f>
        <v>#N/A</v>
      </c>
    </row>
  </sheetData>
  <sortState ref="R2:R8">
    <sortCondition ref="R2"/>
  </sortState>
  <pageMargins left="0.7" right="0.7" top="0.75" bottom="0.75" header="0.3" footer="0.3"/>
  <pageSetup orientation="portrait" r:id="rId1"/>
  <legacy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I366"/>
  <sheetViews>
    <sheetView zoomScaleNormal="100" workbookViewId="0">
      <pane ySplit="1" topLeftCell="A179" activePane="bottomLeft" state="frozen"/>
      <selection activeCell="G248" sqref="G248"/>
      <selection pane="bottomLeft" activeCell="M182" sqref="M182"/>
    </sheetView>
  </sheetViews>
  <sheetFormatPr defaultColWidth="11.42578125" defaultRowHeight="15" x14ac:dyDescent="0.25"/>
  <cols>
    <col min="1" max="1" width="8.7109375" style="3" bestFit="1" customWidth="1"/>
    <col min="2" max="2" width="9.28515625" bestFit="1" customWidth="1"/>
    <col min="3" max="3" width="9.42578125" bestFit="1" customWidth="1"/>
    <col min="4" max="5" width="8.7109375" bestFit="1" customWidth="1"/>
    <col min="6" max="6" width="10.28515625" customWidth="1"/>
    <col min="7" max="8" width="10.7109375" bestFit="1" customWidth="1"/>
    <col min="9" max="9" width="10.140625" bestFit="1" customWidth="1"/>
    <col min="10" max="10" width="8.7109375" bestFit="1" customWidth="1"/>
    <col min="11" max="11" width="10.28515625" bestFit="1" customWidth="1"/>
    <col min="12" max="12" width="8.5703125" customWidth="1"/>
    <col min="13" max="13" width="8" bestFit="1" customWidth="1"/>
    <col min="14" max="14" width="10.7109375" bestFit="1" customWidth="1"/>
    <col min="15" max="15" width="11.5703125" bestFit="1" customWidth="1"/>
    <col min="16" max="18" width="11.5703125" customWidth="1"/>
    <col min="19" max="19" width="8.7109375" bestFit="1" customWidth="1"/>
    <col min="20" max="20" width="10.28515625" bestFit="1" customWidth="1"/>
    <col min="21" max="21" width="9.7109375" bestFit="1" customWidth="1"/>
    <col min="22" max="22" width="8" bestFit="1" customWidth="1"/>
    <col min="23" max="23" width="8.5703125" bestFit="1" customWidth="1"/>
    <col min="24" max="24" width="8.28515625" bestFit="1" customWidth="1"/>
    <col min="25" max="26" width="7.7109375" bestFit="1" customWidth="1"/>
    <col min="27" max="27" width="8.85546875" bestFit="1" customWidth="1"/>
    <col min="28" max="28" width="8.7109375" bestFit="1" customWidth="1"/>
    <col min="29" max="29" width="5.42578125" bestFit="1" customWidth="1"/>
    <col min="30" max="30" width="7" bestFit="1" customWidth="1"/>
    <col min="31" max="31" width="8.28515625" bestFit="1" customWidth="1"/>
  </cols>
  <sheetData>
    <row r="1" spans="1:9" s="26" customFormat="1" ht="45" x14ac:dyDescent="0.25">
      <c r="A1" s="57" t="s">
        <v>6</v>
      </c>
      <c r="B1" s="58" t="s">
        <v>7</v>
      </c>
      <c r="C1" s="58" t="s">
        <v>8</v>
      </c>
      <c r="D1" s="58" t="s">
        <v>9</v>
      </c>
      <c r="E1" s="58" t="s">
        <v>10</v>
      </c>
      <c r="F1" s="58" t="s">
        <v>147</v>
      </c>
      <c r="G1" s="59"/>
      <c r="H1" s="59" t="s">
        <v>6</v>
      </c>
      <c r="I1" s="27" t="s">
        <v>146</v>
      </c>
    </row>
    <row r="2" spans="1:9" x14ac:dyDescent="0.25">
      <c r="A2" s="2">
        <v>41913</v>
      </c>
      <c r="B2" s="1">
        <v>5672</v>
      </c>
      <c r="C2" s="1">
        <v>2221</v>
      </c>
      <c r="D2" s="1">
        <v>665</v>
      </c>
      <c r="E2" s="1">
        <v>1843</v>
      </c>
      <c r="F2" s="56">
        <v>7413</v>
      </c>
      <c r="H2" s="11">
        <v>41913</v>
      </c>
      <c r="I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10401</v>
      </c>
    </row>
    <row r="3" spans="1:9" x14ac:dyDescent="0.25">
      <c r="A3" s="2">
        <v>41914</v>
      </c>
      <c r="B3" s="1">
        <v>5686</v>
      </c>
      <c r="C3" s="1">
        <v>1344</v>
      </c>
      <c r="D3" s="1">
        <v>664</v>
      </c>
      <c r="E3" s="1">
        <v>1236</v>
      </c>
      <c r="F3" s="56">
        <v>7104</v>
      </c>
      <c r="H3" s="11">
        <v>41914</v>
      </c>
      <c r="I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8930</v>
      </c>
    </row>
    <row r="4" spans="1:9" x14ac:dyDescent="0.25">
      <c r="A4" s="2">
        <v>41915</v>
      </c>
      <c r="B4" s="1">
        <v>5714</v>
      </c>
      <c r="C4" s="1">
        <v>1229</v>
      </c>
      <c r="D4" s="1">
        <v>664</v>
      </c>
      <c r="E4" s="1">
        <v>1248</v>
      </c>
      <c r="F4" s="56">
        <v>6885</v>
      </c>
      <c r="H4" s="11">
        <v>41915</v>
      </c>
      <c r="I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8855</v>
      </c>
    </row>
    <row r="5" spans="1:9" x14ac:dyDescent="0.25">
      <c r="A5" s="2">
        <v>41916</v>
      </c>
      <c r="B5" s="1">
        <v>5580</v>
      </c>
      <c r="C5" s="1">
        <v>2321</v>
      </c>
      <c r="D5" s="1">
        <v>666</v>
      </c>
      <c r="E5" s="1">
        <v>1175</v>
      </c>
      <c r="F5" s="56">
        <v>6691</v>
      </c>
      <c r="H5" s="11">
        <v>41916</v>
      </c>
      <c r="I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9742</v>
      </c>
    </row>
    <row r="6" spans="1:9" x14ac:dyDescent="0.25">
      <c r="A6" s="2">
        <v>41917</v>
      </c>
      <c r="B6" s="1">
        <v>5566</v>
      </c>
      <c r="C6" s="1">
        <v>2321</v>
      </c>
      <c r="D6" s="1">
        <v>666</v>
      </c>
      <c r="E6" s="1">
        <v>1239</v>
      </c>
      <c r="F6" s="56">
        <v>6789</v>
      </c>
      <c r="H6" s="11">
        <v>41917</v>
      </c>
      <c r="I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9792</v>
      </c>
    </row>
    <row r="7" spans="1:9" x14ac:dyDescent="0.25">
      <c r="A7" s="2">
        <v>41918</v>
      </c>
      <c r="B7" s="1">
        <v>5579</v>
      </c>
      <c r="C7" s="1">
        <v>2434</v>
      </c>
      <c r="D7" s="1">
        <v>667</v>
      </c>
      <c r="E7" s="1">
        <v>1363</v>
      </c>
      <c r="F7" s="56">
        <v>6696</v>
      </c>
      <c r="H7" s="11">
        <v>41918</v>
      </c>
      <c r="I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10043</v>
      </c>
    </row>
    <row r="8" spans="1:9" x14ac:dyDescent="0.25">
      <c r="A8" s="2">
        <v>41919</v>
      </c>
      <c r="B8" s="1">
        <v>5558</v>
      </c>
      <c r="C8" s="1">
        <v>2671</v>
      </c>
      <c r="D8" s="1">
        <v>681</v>
      </c>
      <c r="E8" s="1">
        <v>1549</v>
      </c>
      <c r="F8" s="56">
        <v>6398</v>
      </c>
      <c r="H8" s="11">
        <v>41919</v>
      </c>
      <c r="I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10459</v>
      </c>
    </row>
    <row r="9" spans="1:9" x14ac:dyDescent="0.25">
      <c r="A9" s="2">
        <v>41920</v>
      </c>
      <c r="B9" s="1">
        <v>5561</v>
      </c>
      <c r="C9" s="1">
        <v>2514</v>
      </c>
      <c r="D9" s="1">
        <v>687</v>
      </c>
      <c r="E9" s="1">
        <v>1251</v>
      </c>
      <c r="F9" s="56">
        <v>6356</v>
      </c>
      <c r="H9" s="11">
        <v>41920</v>
      </c>
      <c r="I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10013</v>
      </c>
    </row>
    <row r="10" spans="1:9" x14ac:dyDescent="0.25">
      <c r="A10" s="2">
        <v>41921</v>
      </c>
      <c r="B10" s="1">
        <v>5594</v>
      </c>
      <c r="C10" s="1">
        <v>2667</v>
      </c>
      <c r="D10" s="1">
        <v>687</v>
      </c>
      <c r="E10" s="1">
        <v>1284</v>
      </c>
      <c r="F10" s="56">
        <v>6181</v>
      </c>
      <c r="H10" s="11">
        <v>41921</v>
      </c>
      <c r="I1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10232</v>
      </c>
    </row>
    <row r="11" spans="1:9" x14ac:dyDescent="0.25">
      <c r="A11" s="2">
        <v>41922</v>
      </c>
      <c r="B11" s="1">
        <v>5516</v>
      </c>
      <c r="C11" s="1">
        <v>2858</v>
      </c>
      <c r="D11" s="1">
        <v>722</v>
      </c>
      <c r="E11" s="1">
        <v>1229</v>
      </c>
      <c r="F11" s="56">
        <v>6248</v>
      </c>
      <c r="H11" s="11">
        <v>41922</v>
      </c>
      <c r="I1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10325</v>
      </c>
    </row>
    <row r="12" spans="1:9" x14ac:dyDescent="0.25">
      <c r="A12" s="2">
        <v>41923</v>
      </c>
      <c r="B12" s="1">
        <v>5540</v>
      </c>
      <c r="C12" s="1">
        <v>3022</v>
      </c>
      <c r="D12" s="1">
        <v>764</v>
      </c>
      <c r="E12" s="1">
        <v>1246</v>
      </c>
      <c r="F12" s="56">
        <v>6185</v>
      </c>
      <c r="H12" s="11">
        <v>41923</v>
      </c>
      <c r="I1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10572</v>
      </c>
    </row>
    <row r="13" spans="1:9" x14ac:dyDescent="0.25">
      <c r="A13" s="2">
        <v>41924</v>
      </c>
      <c r="B13" s="1">
        <v>5535</v>
      </c>
      <c r="C13" s="1">
        <v>3023</v>
      </c>
      <c r="D13" s="1">
        <v>764</v>
      </c>
      <c r="E13" s="1">
        <v>1199</v>
      </c>
      <c r="F13" s="56">
        <v>6388</v>
      </c>
      <c r="H13" s="11">
        <v>41924</v>
      </c>
      <c r="I1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10521</v>
      </c>
    </row>
    <row r="14" spans="1:9" x14ac:dyDescent="0.25">
      <c r="A14" s="2">
        <v>41925</v>
      </c>
      <c r="B14" s="1">
        <v>5550</v>
      </c>
      <c r="C14" s="1">
        <v>4522</v>
      </c>
      <c r="D14" s="1">
        <v>761</v>
      </c>
      <c r="E14" s="1">
        <v>1268</v>
      </c>
      <c r="F14" s="56">
        <v>5519</v>
      </c>
      <c r="H14" s="11">
        <v>41925</v>
      </c>
      <c r="I1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12101</v>
      </c>
    </row>
    <row r="15" spans="1:9" x14ac:dyDescent="0.25">
      <c r="A15" s="2">
        <v>41926</v>
      </c>
      <c r="B15" s="1">
        <v>5572</v>
      </c>
      <c r="C15" s="1">
        <v>3374</v>
      </c>
      <c r="D15" s="1">
        <v>750</v>
      </c>
      <c r="E15" s="1">
        <v>1274</v>
      </c>
      <c r="F15" s="56">
        <v>5221</v>
      </c>
      <c r="H15" s="11">
        <v>41926</v>
      </c>
      <c r="I1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10970</v>
      </c>
    </row>
    <row r="16" spans="1:9" x14ac:dyDescent="0.25">
      <c r="A16" s="2">
        <v>41927</v>
      </c>
      <c r="B16" s="1">
        <v>5634</v>
      </c>
      <c r="C16" s="1">
        <v>3491</v>
      </c>
      <c r="D16" s="1">
        <v>737</v>
      </c>
      <c r="E16" s="1">
        <v>993</v>
      </c>
      <c r="F16" s="56">
        <v>6343</v>
      </c>
      <c r="H16" s="11">
        <v>41927</v>
      </c>
      <c r="I1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10855</v>
      </c>
    </row>
    <row r="17" spans="1:9" x14ac:dyDescent="0.25">
      <c r="A17" s="2">
        <v>41928</v>
      </c>
      <c r="B17" s="1">
        <v>5617</v>
      </c>
      <c r="C17" s="1">
        <v>2961</v>
      </c>
      <c r="D17" s="1">
        <v>755</v>
      </c>
      <c r="E17" s="1">
        <v>982</v>
      </c>
      <c r="F17" s="56">
        <v>5801</v>
      </c>
      <c r="H17" s="11">
        <v>41928</v>
      </c>
      <c r="I1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10315</v>
      </c>
    </row>
    <row r="18" spans="1:9" x14ac:dyDescent="0.25">
      <c r="A18" s="2">
        <v>41929</v>
      </c>
      <c r="B18" s="1">
        <v>5622</v>
      </c>
      <c r="C18" s="1">
        <v>3342</v>
      </c>
      <c r="D18" s="1">
        <v>787</v>
      </c>
      <c r="E18" s="1">
        <v>770</v>
      </c>
      <c r="F18" s="56">
        <v>5965</v>
      </c>
      <c r="H18" s="11">
        <v>41929</v>
      </c>
      <c r="I1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10521</v>
      </c>
    </row>
    <row r="19" spans="1:9" x14ac:dyDescent="0.25">
      <c r="A19" s="2">
        <v>41930</v>
      </c>
      <c r="B19" s="1">
        <v>5609</v>
      </c>
      <c r="C19" s="1">
        <v>3597</v>
      </c>
      <c r="D19" s="1">
        <v>803</v>
      </c>
      <c r="E19" s="1">
        <v>1176</v>
      </c>
      <c r="F19" s="56">
        <v>5962</v>
      </c>
      <c r="H19" s="11">
        <v>41930</v>
      </c>
      <c r="I1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11185</v>
      </c>
    </row>
    <row r="20" spans="1:9" x14ac:dyDescent="0.25">
      <c r="A20" s="2">
        <v>41931</v>
      </c>
      <c r="B20" s="1">
        <v>5610</v>
      </c>
      <c r="C20" s="1">
        <v>3329</v>
      </c>
      <c r="D20" s="1">
        <v>802</v>
      </c>
      <c r="E20" s="1">
        <v>1124</v>
      </c>
      <c r="F20" s="56">
        <v>5919</v>
      </c>
      <c r="H20" s="11">
        <v>41931</v>
      </c>
      <c r="I2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10865</v>
      </c>
    </row>
    <row r="21" spans="1:9" x14ac:dyDescent="0.25">
      <c r="A21" s="2">
        <v>41932</v>
      </c>
      <c r="B21" s="1">
        <v>5660</v>
      </c>
      <c r="C21" s="1">
        <v>3052</v>
      </c>
      <c r="D21" s="1">
        <v>801</v>
      </c>
      <c r="E21" s="1">
        <v>1739</v>
      </c>
      <c r="F21" s="56">
        <v>5764</v>
      </c>
      <c r="H21" s="11">
        <v>41932</v>
      </c>
      <c r="I2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11252</v>
      </c>
    </row>
    <row r="22" spans="1:9" x14ac:dyDescent="0.25">
      <c r="A22" s="2">
        <v>41933</v>
      </c>
      <c r="B22" s="1">
        <v>5725</v>
      </c>
      <c r="C22" s="1">
        <v>2958</v>
      </c>
      <c r="D22" s="1">
        <v>806</v>
      </c>
      <c r="E22" s="1">
        <v>1455</v>
      </c>
      <c r="F22" s="56">
        <v>6316</v>
      </c>
      <c r="H22" s="11">
        <v>41933</v>
      </c>
      <c r="I2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10944</v>
      </c>
    </row>
    <row r="23" spans="1:9" x14ac:dyDescent="0.25">
      <c r="A23" s="2">
        <v>41934</v>
      </c>
      <c r="B23" s="1">
        <v>5700</v>
      </c>
      <c r="C23" s="1">
        <v>2770</v>
      </c>
      <c r="D23" s="1">
        <v>810</v>
      </c>
      <c r="E23" s="1">
        <v>800</v>
      </c>
      <c r="F23" s="56">
        <v>6081</v>
      </c>
      <c r="H23" s="11">
        <v>41934</v>
      </c>
      <c r="I2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10080</v>
      </c>
    </row>
    <row r="24" spans="1:9" x14ac:dyDescent="0.25">
      <c r="A24" s="2">
        <v>41935</v>
      </c>
      <c r="B24" s="1">
        <v>5780</v>
      </c>
      <c r="C24" s="1">
        <v>2980</v>
      </c>
      <c r="D24" s="1">
        <v>813</v>
      </c>
      <c r="E24" s="1">
        <v>1311</v>
      </c>
      <c r="F24" s="56">
        <v>5812</v>
      </c>
      <c r="H24" s="11">
        <v>41935</v>
      </c>
      <c r="I2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10884</v>
      </c>
    </row>
    <row r="25" spans="1:9" x14ac:dyDescent="0.25">
      <c r="A25" s="2">
        <v>41936</v>
      </c>
      <c r="B25" s="1">
        <v>5828</v>
      </c>
      <c r="C25" s="1">
        <v>2983</v>
      </c>
      <c r="D25" s="1">
        <v>817</v>
      </c>
      <c r="E25" s="1">
        <v>1265</v>
      </c>
      <c r="F25" s="56">
        <v>5991</v>
      </c>
      <c r="H25" s="11">
        <v>41936</v>
      </c>
      <c r="I2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10893</v>
      </c>
    </row>
    <row r="26" spans="1:9" x14ac:dyDescent="0.25">
      <c r="A26" s="2">
        <v>41937</v>
      </c>
      <c r="B26" s="1">
        <v>5895</v>
      </c>
      <c r="C26" s="1">
        <v>3010</v>
      </c>
      <c r="D26" s="1">
        <v>816</v>
      </c>
      <c r="E26" s="1">
        <v>1073</v>
      </c>
      <c r="F26" s="56">
        <v>5877</v>
      </c>
      <c r="H26" s="11">
        <v>41937</v>
      </c>
      <c r="I2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10794</v>
      </c>
    </row>
    <row r="27" spans="1:9" x14ac:dyDescent="0.25">
      <c r="A27" s="2">
        <v>41938</v>
      </c>
      <c r="B27" s="1">
        <v>6815</v>
      </c>
      <c r="C27" s="1">
        <v>3006</v>
      </c>
      <c r="D27" s="1">
        <v>816</v>
      </c>
      <c r="E27" s="1">
        <v>1231</v>
      </c>
      <c r="F27" s="56">
        <v>7009</v>
      </c>
      <c r="H27" s="11">
        <v>41938</v>
      </c>
      <c r="I2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11868</v>
      </c>
    </row>
    <row r="28" spans="1:9" x14ac:dyDescent="0.25">
      <c r="A28" s="2">
        <v>41939</v>
      </c>
      <c r="B28" s="1">
        <v>5941</v>
      </c>
      <c r="C28" s="1">
        <v>3006</v>
      </c>
      <c r="D28" s="1">
        <v>816</v>
      </c>
      <c r="E28" s="1">
        <v>1304</v>
      </c>
      <c r="F28" s="56">
        <v>6565</v>
      </c>
      <c r="H28" s="11">
        <v>41939</v>
      </c>
      <c r="I2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11067</v>
      </c>
    </row>
    <row r="29" spans="1:9" x14ac:dyDescent="0.25">
      <c r="A29" s="2">
        <v>41940</v>
      </c>
      <c r="B29" s="1">
        <v>5803</v>
      </c>
      <c r="C29" s="1">
        <v>3008</v>
      </c>
      <c r="D29" s="1">
        <v>816</v>
      </c>
      <c r="E29" s="1">
        <v>1164</v>
      </c>
      <c r="F29" s="56">
        <v>6665</v>
      </c>
      <c r="H29" s="11">
        <v>41940</v>
      </c>
      <c r="I2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10791</v>
      </c>
    </row>
    <row r="30" spans="1:9" x14ac:dyDescent="0.25">
      <c r="A30" s="2">
        <v>41941</v>
      </c>
      <c r="B30" s="1">
        <v>5755</v>
      </c>
      <c r="C30" s="1">
        <v>2795</v>
      </c>
      <c r="D30" s="1">
        <v>816</v>
      </c>
      <c r="E30" s="1">
        <v>1075</v>
      </c>
      <c r="F30" s="56">
        <v>6959</v>
      </c>
      <c r="H30" s="11">
        <v>41941</v>
      </c>
      <c r="I3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10441</v>
      </c>
    </row>
    <row r="31" spans="1:9" x14ac:dyDescent="0.25">
      <c r="A31" s="2">
        <v>41942</v>
      </c>
      <c r="B31" s="1">
        <v>5728</v>
      </c>
      <c r="C31" s="1">
        <v>2514</v>
      </c>
      <c r="D31" s="1">
        <v>815</v>
      </c>
      <c r="E31" s="1">
        <v>977</v>
      </c>
      <c r="F31" s="56">
        <v>6569</v>
      </c>
      <c r="H31" s="11">
        <v>41942</v>
      </c>
      <c r="I3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10034</v>
      </c>
    </row>
    <row r="32" spans="1:9" x14ac:dyDescent="0.25">
      <c r="A32" s="2">
        <v>41943</v>
      </c>
      <c r="B32" s="1">
        <v>5835</v>
      </c>
      <c r="C32" s="1">
        <v>2513</v>
      </c>
      <c r="D32" s="1">
        <v>814</v>
      </c>
      <c r="E32" s="1">
        <v>896</v>
      </c>
      <c r="F32" s="56">
        <v>6937</v>
      </c>
      <c r="H32" s="11">
        <v>41943</v>
      </c>
      <c r="I3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10058</v>
      </c>
    </row>
    <row r="33" spans="1:9" x14ac:dyDescent="0.25">
      <c r="A33" s="2">
        <v>41944</v>
      </c>
      <c r="B33" s="1">
        <v>6040</v>
      </c>
      <c r="C33" s="1">
        <v>2511</v>
      </c>
      <c r="D33" s="1">
        <v>814</v>
      </c>
      <c r="E33" s="1">
        <v>907</v>
      </c>
      <c r="F33" s="56">
        <v>6825</v>
      </c>
      <c r="H33" s="11">
        <v>41944</v>
      </c>
      <c r="I3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10272</v>
      </c>
    </row>
    <row r="34" spans="1:9" x14ac:dyDescent="0.25">
      <c r="A34" s="2">
        <v>41945</v>
      </c>
      <c r="B34" s="1">
        <v>5834</v>
      </c>
      <c r="C34" s="1">
        <v>2554</v>
      </c>
      <c r="D34" s="1">
        <v>813</v>
      </c>
      <c r="E34" s="1">
        <v>1437</v>
      </c>
      <c r="F34" s="56">
        <v>7661</v>
      </c>
      <c r="H34" s="11">
        <v>41945</v>
      </c>
      <c r="I3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10638</v>
      </c>
    </row>
    <row r="35" spans="1:9" x14ac:dyDescent="0.25">
      <c r="A35" s="2">
        <v>41946</v>
      </c>
      <c r="B35" s="1">
        <v>5860</v>
      </c>
      <c r="C35" s="1">
        <v>2560</v>
      </c>
      <c r="D35" s="1">
        <v>812</v>
      </c>
      <c r="E35" s="1">
        <v>1285</v>
      </c>
      <c r="F35" s="56">
        <v>7702</v>
      </c>
      <c r="H35" s="11">
        <v>41946</v>
      </c>
      <c r="I3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10517</v>
      </c>
    </row>
    <row r="36" spans="1:9" x14ac:dyDescent="0.25">
      <c r="A36" s="2">
        <v>41947</v>
      </c>
      <c r="B36" s="1">
        <v>6008</v>
      </c>
      <c r="C36" s="1">
        <v>2528</v>
      </c>
      <c r="D36" s="1">
        <v>812</v>
      </c>
      <c r="E36" s="1">
        <v>1045</v>
      </c>
      <c r="F36" s="56">
        <v>7817</v>
      </c>
      <c r="H36" s="11">
        <v>41947</v>
      </c>
      <c r="I3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10393</v>
      </c>
    </row>
    <row r="37" spans="1:9" x14ac:dyDescent="0.25">
      <c r="A37" s="2">
        <v>41948</v>
      </c>
      <c r="B37" s="1">
        <v>5958</v>
      </c>
      <c r="C37" s="1">
        <v>2442</v>
      </c>
      <c r="D37" s="1">
        <v>815</v>
      </c>
      <c r="E37" s="1">
        <v>1065</v>
      </c>
      <c r="F37" s="56">
        <v>7095</v>
      </c>
      <c r="H37" s="11">
        <v>41948</v>
      </c>
      <c r="I3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10280</v>
      </c>
    </row>
    <row r="38" spans="1:9" x14ac:dyDescent="0.25">
      <c r="A38" s="2">
        <v>41949</v>
      </c>
      <c r="B38" s="1">
        <v>5903</v>
      </c>
      <c r="C38" s="1">
        <v>2336</v>
      </c>
      <c r="D38" s="1">
        <v>816</v>
      </c>
      <c r="E38" s="1">
        <v>1231</v>
      </c>
      <c r="F38" s="56">
        <v>7488</v>
      </c>
      <c r="H38" s="11">
        <v>41949</v>
      </c>
      <c r="I3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10286</v>
      </c>
    </row>
    <row r="39" spans="1:9" x14ac:dyDescent="0.25">
      <c r="A39" s="2">
        <v>41950</v>
      </c>
      <c r="B39" s="1">
        <v>5789</v>
      </c>
      <c r="C39" s="1">
        <v>2304</v>
      </c>
      <c r="D39" s="1">
        <v>815</v>
      </c>
      <c r="E39" s="1">
        <v>1183</v>
      </c>
      <c r="F39" s="56">
        <v>7698</v>
      </c>
      <c r="H39" s="11">
        <v>41950</v>
      </c>
      <c r="I3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10091</v>
      </c>
    </row>
    <row r="40" spans="1:9" x14ac:dyDescent="0.25">
      <c r="A40" s="2">
        <v>41951</v>
      </c>
      <c r="B40" s="1">
        <v>5820</v>
      </c>
      <c r="C40" s="1">
        <v>2306</v>
      </c>
      <c r="D40" s="1">
        <v>814</v>
      </c>
      <c r="E40" s="1">
        <v>1286</v>
      </c>
      <c r="F40" s="56">
        <v>7616</v>
      </c>
      <c r="H40" s="11">
        <v>41951</v>
      </c>
      <c r="I4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10226</v>
      </c>
    </row>
    <row r="41" spans="1:9" x14ac:dyDescent="0.25">
      <c r="A41" s="2">
        <v>41952</v>
      </c>
      <c r="B41" s="1">
        <v>5778</v>
      </c>
      <c r="C41" s="1">
        <v>2153</v>
      </c>
      <c r="D41" s="1">
        <v>813</v>
      </c>
      <c r="E41" s="1">
        <v>756</v>
      </c>
      <c r="F41" s="56">
        <v>7289</v>
      </c>
      <c r="H41" s="11">
        <v>41952</v>
      </c>
      <c r="I4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9500</v>
      </c>
    </row>
    <row r="42" spans="1:9" x14ac:dyDescent="0.25">
      <c r="A42" s="2">
        <v>41953</v>
      </c>
      <c r="B42" s="1">
        <v>5802</v>
      </c>
      <c r="C42" s="1">
        <v>2189</v>
      </c>
      <c r="D42" s="1">
        <v>811</v>
      </c>
      <c r="E42" s="1">
        <v>1218</v>
      </c>
      <c r="F42" s="56">
        <v>7190</v>
      </c>
      <c r="H42" s="11">
        <v>41953</v>
      </c>
      <c r="I4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10020</v>
      </c>
    </row>
    <row r="43" spans="1:9" x14ac:dyDescent="0.25">
      <c r="A43" s="2">
        <v>41954</v>
      </c>
      <c r="B43" s="1">
        <v>5844</v>
      </c>
      <c r="C43" s="1">
        <v>2209</v>
      </c>
      <c r="D43" s="1">
        <v>809</v>
      </c>
      <c r="E43" s="1">
        <v>1130</v>
      </c>
      <c r="F43" s="56">
        <v>7002</v>
      </c>
      <c r="H43" s="11">
        <v>41954</v>
      </c>
      <c r="I4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9992</v>
      </c>
    </row>
    <row r="44" spans="1:9" x14ac:dyDescent="0.25">
      <c r="A44" s="2">
        <v>41955</v>
      </c>
      <c r="B44" s="1">
        <v>5628</v>
      </c>
      <c r="C44" s="1">
        <v>1967</v>
      </c>
      <c r="D44" s="1">
        <v>809</v>
      </c>
      <c r="E44" s="1">
        <v>1105</v>
      </c>
      <c r="F44" s="56">
        <v>7922</v>
      </c>
      <c r="H44" s="11">
        <v>41955</v>
      </c>
      <c r="I4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9509</v>
      </c>
    </row>
    <row r="45" spans="1:9" x14ac:dyDescent="0.25">
      <c r="A45" s="2">
        <v>41956</v>
      </c>
      <c r="B45" s="1">
        <v>5629</v>
      </c>
      <c r="C45" s="1">
        <v>1637</v>
      </c>
      <c r="D45" s="1">
        <v>812</v>
      </c>
      <c r="E45" s="1">
        <v>1054</v>
      </c>
      <c r="F45" s="56">
        <v>7779</v>
      </c>
      <c r="H45" s="11">
        <v>41956</v>
      </c>
      <c r="I4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9132</v>
      </c>
    </row>
    <row r="46" spans="1:9" x14ac:dyDescent="0.25">
      <c r="A46" s="2">
        <v>41957</v>
      </c>
      <c r="B46" s="1">
        <v>5535</v>
      </c>
      <c r="C46" s="1">
        <v>1611</v>
      </c>
      <c r="D46" s="1">
        <v>814</v>
      </c>
      <c r="E46" s="1">
        <v>1309</v>
      </c>
      <c r="F46" s="56">
        <v>7584</v>
      </c>
      <c r="H46" s="11">
        <v>41957</v>
      </c>
      <c r="I4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9269</v>
      </c>
    </row>
    <row r="47" spans="1:9" x14ac:dyDescent="0.25">
      <c r="A47" s="2">
        <v>41958</v>
      </c>
      <c r="B47" s="1">
        <v>5653</v>
      </c>
      <c r="C47" s="1">
        <v>1610</v>
      </c>
      <c r="D47" s="1">
        <v>811</v>
      </c>
      <c r="E47" s="1">
        <v>1228</v>
      </c>
      <c r="F47" s="56">
        <v>7775</v>
      </c>
      <c r="H47" s="11">
        <v>41958</v>
      </c>
      <c r="I4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9302</v>
      </c>
    </row>
    <row r="48" spans="1:9" x14ac:dyDescent="0.25">
      <c r="A48" s="2">
        <v>41959</v>
      </c>
      <c r="B48" s="1">
        <v>5632</v>
      </c>
      <c r="C48" s="1">
        <v>1611</v>
      </c>
      <c r="D48" s="1">
        <v>794</v>
      </c>
      <c r="E48" s="1">
        <v>1057</v>
      </c>
      <c r="F48" s="56">
        <v>7674</v>
      </c>
      <c r="H48" s="11">
        <v>41959</v>
      </c>
      <c r="I4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9094</v>
      </c>
    </row>
    <row r="49" spans="1:9" x14ac:dyDescent="0.25">
      <c r="A49" s="2">
        <v>41960</v>
      </c>
      <c r="B49" s="1">
        <v>5530</v>
      </c>
      <c r="C49" s="1">
        <v>828</v>
      </c>
      <c r="D49" s="1">
        <v>784</v>
      </c>
      <c r="E49" s="1">
        <v>971</v>
      </c>
      <c r="F49" s="56">
        <v>7360</v>
      </c>
      <c r="H49" s="11">
        <v>41960</v>
      </c>
      <c r="I4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8113</v>
      </c>
    </row>
    <row r="50" spans="1:9" x14ac:dyDescent="0.25">
      <c r="A50" s="2">
        <v>41961</v>
      </c>
      <c r="B50" s="1">
        <v>5428</v>
      </c>
      <c r="C50" s="1">
        <v>845</v>
      </c>
      <c r="D50" s="1">
        <v>786</v>
      </c>
      <c r="E50" s="1">
        <v>1184</v>
      </c>
      <c r="F50" s="56">
        <v>7123</v>
      </c>
      <c r="H50" s="11">
        <v>41961</v>
      </c>
      <c r="I5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8243</v>
      </c>
    </row>
    <row r="51" spans="1:9" x14ac:dyDescent="0.25">
      <c r="A51" s="2">
        <v>41962</v>
      </c>
      <c r="B51" s="1">
        <v>5346</v>
      </c>
      <c r="C51" s="1">
        <v>1680</v>
      </c>
      <c r="D51" s="1">
        <v>781</v>
      </c>
      <c r="E51" s="1">
        <v>948</v>
      </c>
      <c r="F51" s="56">
        <v>7157</v>
      </c>
      <c r="H51" s="11">
        <v>41962</v>
      </c>
      <c r="I5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8755</v>
      </c>
    </row>
    <row r="52" spans="1:9" x14ac:dyDescent="0.25">
      <c r="A52" s="2">
        <v>41963</v>
      </c>
      <c r="B52" s="1">
        <v>5300</v>
      </c>
      <c r="C52" s="1">
        <v>1630</v>
      </c>
      <c r="D52" s="1">
        <v>777</v>
      </c>
      <c r="E52" s="1">
        <v>889</v>
      </c>
      <c r="F52" s="56">
        <v>7559</v>
      </c>
      <c r="H52" s="11">
        <v>41963</v>
      </c>
      <c r="I5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8596</v>
      </c>
    </row>
    <row r="53" spans="1:9" x14ac:dyDescent="0.25">
      <c r="A53" s="2">
        <v>41964</v>
      </c>
      <c r="B53" s="1">
        <v>5285</v>
      </c>
      <c r="C53" s="1">
        <v>1506</v>
      </c>
      <c r="D53" s="1">
        <v>763</v>
      </c>
      <c r="E53" s="1">
        <v>1183</v>
      </c>
      <c r="F53" s="56">
        <v>7546</v>
      </c>
      <c r="H53" s="11">
        <v>41964</v>
      </c>
      <c r="I5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8737</v>
      </c>
    </row>
    <row r="54" spans="1:9" x14ac:dyDescent="0.25">
      <c r="A54" s="2">
        <v>41965</v>
      </c>
      <c r="B54" s="1">
        <v>6583</v>
      </c>
      <c r="C54" s="1">
        <v>1257</v>
      </c>
      <c r="D54" s="1">
        <v>747</v>
      </c>
      <c r="E54" s="1">
        <v>1250</v>
      </c>
      <c r="F54" s="56">
        <v>7374</v>
      </c>
      <c r="H54" s="11">
        <v>41965</v>
      </c>
      <c r="I5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9837</v>
      </c>
    </row>
    <row r="55" spans="1:9" x14ac:dyDescent="0.25">
      <c r="A55" s="2">
        <v>41966</v>
      </c>
      <c r="B55" s="1">
        <v>6052</v>
      </c>
      <c r="C55" s="1">
        <v>1174</v>
      </c>
      <c r="D55" s="1">
        <v>747</v>
      </c>
      <c r="E55" s="1">
        <v>1130</v>
      </c>
      <c r="F55" s="56">
        <v>8182</v>
      </c>
      <c r="H55" s="11">
        <v>41966</v>
      </c>
      <c r="I5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9103</v>
      </c>
    </row>
    <row r="56" spans="1:9" x14ac:dyDescent="0.25">
      <c r="A56" s="2">
        <v>41967</v>
      </c>
      <c r="B56" s="1">
        <v>5432</v>
      </c>
      <c r="C56" s="1">
        <v>1173</v>
      </c>
      <c r="D56" s="1">
        <v>731</v>
      </c>
      <c r="E56" s="1">
        <v>869</v>
      </c>
      <c r="F56" s="56">
        <v>8076</v>
      </c>
      <c r="H56" s="11">
        <v>41967</v>
      </c>
      <c r="I5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8205</v>
      </c>
    </row>
    <row r="57" spans="1:9" x14ac:dyDescent="0.25">
      <c r="A57" s="2">
        <v>41968</v>
      </c>
      <c r="B57" s="1">
        <v>5093</v>
      </c>
      <c r="C57" s="1">
        <v>1173</v>
      </c>
      <c r="D57" s="1">
        <v>716</v>
      </c>
      <c r="E57" s="1">
        <v>1089</v>
      </c>
      <c r="F57" s="56">
        <v>8718</v>
      </c>
      <c r="H57" s="11">
        <v>41968</v>
      </c>
      <c r="I5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8071</v>
      </c>
    </row>
    <row r="58" spans="1:9" x14ac:dyDescent="0.25">
      <c r="A58" s="2">
        <v>41969</v>
      </c>
      <c r="B58" s="1">
        <v>5035</v>
      </c>
      <c r="C58" s="1">
        <v>880</v>
      </c>
      <c r="D58" s="1">
        <v>716</v>
      </c>
      <c r="E58" s="1">
        <v>1025</v>
      </c>
      <c r="F58" s="56">
        <v>8308</v>
      </c>
      <c r="H58" s="11">
        <v>41969</v>
      </c>
      <c r="I5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7656</v>
      </c>
    </row>
    <row r="59" spans="1:9" x14ac:dyDescent="0.25">
      <c r="A59" s="2">
        <v>41970</v>
      </c>
      <c r="B59" s="1">
        <v>5003</v>
      </c>
      <c r="C59" s="1">
        <v>1167</v>
      </c>
      <c r="D59" s="1">
        <v>712</v>
      </c>
      <c r="E59" s="1">
        <v>1001</v>
      </c>
      <c r="F59" s="56">
        <v>7927</v>
      </c>
      <c r="H59" s="11">
        <v>41970</v>
      </c>
      <c r="I5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7883</v>
      </c>
    </row>
    <row r="60" spans="1:9" x14ac:dyDescent="0.25">
      <c r="A60" s="2">
        <v>41971</v>
      </c>
      <c r="B60" s="1">
        <v>4992</v>
      </c>
      <c r="C60" s="1">
        <v>815</v>
      </c>
      <c r="D60" s="1">
        <v>709</v>
      </c>
      <c r="E60" s="1">
        <v>1136</v>
      </c>
      <c r="F60" s="56">
        <v>7572</v>
      </c>
      <c r="H60" s="11">
        <v>41971</v>
      </c>
      <c r="I6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7652</v>
      </c>
    </row>
    <row r="61" spans="1:9" x14ac:dyDescent="0.25">
      <c r="A61" s="2">
        <v>41972</v>
      </c>
      <c r="B61" s="1">
        <v>5334</v>
      </c>
      <c r="C61" s="1">
        <v>602</v>
      </c>
      <c r="D61" s="1">
        <v>708</v>
      </c>
      <c r="E61" s="1">
        <v>1029</v>
      </c>
      <c r="F61" s="56">
        <v>7902</v>
      </c>
      <c r="H61" s="11">
        <v>41972</v>
      </c>
      <c r="I6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7673</v>
      </c>
    </row>
    <row r="62" spans="1:9" x14ac:dyDescent="0.25">
      <c r="A62" s="2">
        <v>41973</v>
      </c>
      <c r="B62" s="1">
        <v>7670</v>
      </c>
      <c r="C62" s="1">
        <v>602</v>
      </c>
      <c r="D62" s="1">
        <v>709</v>
      </c>
      <c r="E62" s="1">
        <v>975</v>
      </c>
      <c r="F62" s="56">
        <v>8106</v>
      </c>
      <c r="H62" s="11">
        <v>41973</v>
      </c>
      <c r="I6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9956</v>
      </c>
    </row>
    <row r="63" spans="1:9" x14ac:dyDescent="0.25">
      <c r="A63" s="2">
        <v>41974</v>
      </c>
      <c r="B63" s="1">
        <v>6815</v>
      </c>
      <c r="C63" s="1">
        <v>602</v>
      </c>
      <c r="D63" s="1">
        <v>714</v>
      </c>
      <c r="E63" s="1">
        <v>804</v>
      </c>
      <c r="F63" s="56">
        <v>8107</v>
      </c>
      <c r="H63" s="11">
        <v>41974</v>
      </c>
      <c r="I6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8935</v>
      </c>
    </row>
    <row r="64" spans="1:9" x14ac:dyDescent="0.25">
      <c r="A64" s="2">
        <v>41975</v>
      </c>
      <c r="B64" s="1">
        <v>5813</v>
      </c>
      <c r="C64" s="1">
        <v>602</v>
      </c>
      <c r="D64" s="1">
        <v>716</v>
      </c>
      <c r="E64" s="1">
        <v>933</v>
      </c>
      <c r="F64" s="56">
        <v>8785</v>
      </c>
      <c r="H64" s="11">
        <v>41975</v>
      </c>
      <c r="I6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8064</v>
      </c>
    </row>
    <row r="65" spans="1:9" x14ac:dyDescent="0.25">
      <c r="A65" s="2">
        <v>41976</v>
      </c>
      <c r="B65" s="1">
        <v>12059</v>
      </c>
      <c r="C65" s="1">
        <v>602</v>
      </c>
      <c r="D65" s="1">
        <v>723</v>
      </c>
      <c r="E65" s="1">
        <v>638</v>
      </c>
      <c r="F65" s="56">
        <v>11874</v>
      </c>
      <c r="H65" s="11">
        <v>41976</v>
      </c>
      <c r="I6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14022</v>
      </c>
    </row>
    <row r="66" spans="1:9" x14ac:dyDescent="0.25">
      <c r="A66" s="2">
        <v>41977</v>
      </c>
      <c r="B66" s="1">
        <v>16020</v>
      </c>
      <c r="C66" s="1">
        <v>440</v>
      </c>
      <c r="D66" s="1">
        <v>1865</v>
      </c>
      <c r="E66" s="1">
        <v>274</v>
      </c>
      <c r="F66" s="56">
        <v>16263</v>
      </c>
      <c r="H66" s="11">
        <v>41977</v>
      </c>
      <c r="I6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18599</v>
      </c>
    </row>
    <row r="67" spans="1:9" x14ac:dyDescent="0.25">
      <c r="A67" s="2">
        <v>41978</v>
      </c>
      <c r="B67" s="1">
        <v>8990</v>
      </c>
      <c r="C67" s="1">
        <v>144</v>
      </c>
      <c r="D67" s="1">
        <v>2391</v>
      </c>
      <c r="E67" s="1">
        <v>850</v>
      </c>
      <c r="F67" s="56">
        <v>22708</v>
      </c>
      <c r="H67" s="11">
        <v>41978</v>
      </c>
      <c r="I6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12375</v>
      </c>
    </row>
    <row r="68" spans="1:9" x14ac:dyDescent="0.25">
      <c r="A68" s="2">
        <v>41979</v>
      </c>
      <c r="B68" s="1">
        <v>13559</v>
      </c>
      <c r="C68" s="1">
        <v>602</v>
      </c>
      <c r="D68" s="1">
        <v>1184</v>
      </c>
      <c r="E68" s="1">
        <v>759</v>
      </c>
      <c r="F68" s="56">
        <v>28211</v>
      </c>
      <c r="H68" s="11">
        <v>41979</v>
      </c>
      <c r="I6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16104</v>
      </c>
    </row>
    <row r="69" spans="1:9" x14ac:dyDescent="0.25">
      <c r="A69" s="2">
        <v>41980</v>
      </c>
      <c r="B69" s="1">
        <v>8348</v>
      </c>
      <c r="C69" s="1">
        <v>602</v>
      </c>
      <c r="D69" s="1">
        <v>718</v>
      </c>
      <c r="E69" s="1">
        <v>877</v>
      </c>
      <c r="F69" s="56">
        <v>26182</v>
      </c>
      <c r="H69" s="11">
        <v>41980</v>
      </c>
      <c r="I6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10545</v>
      </c>
    </row>
    <row r="70" spans="1:9" x14ac:dyDescent="0.25">
      <c r="A70" s="2">
        <v>41981</v>
      </c>
      <c r="B70" s="1">
        <v>6563</v>
      </c>
      <c r="C70" s="1">
        <v>602</v>
      </c>
      <c r="D70" s="1">
        <v>712</v>
      </c>
      <c r="E70" s="1">
        <v>931</v>
      </c>
      <c r="F70" s="56">
        <v>25062</v>
      </c>
      <c r="H70" s="11">
        <v>41981</v>
      </c>
      <c r="I7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8808</v>
      </c>
    </row>
    <row r="71" spans="1:9" x14ac:dyDescent="0.25">
      <c r="A71" s="2">
        <v>41982</v>
      </c>
      <c r="B71" s="1">
        <v>6477</v>
      </c>
      <c r="C71" s="1">
        <v>452</v>
      </c>
      <c r="D71" s="1">
        <v>766</v>
      </c>
      <c r="E71" s="1">
        <v>913</v>
      </c>
      <c r="F71" s="56">
        <v>23113</v>
      </c>
      <c r="H71" s="11">
        <v>41982</v>
      </c>
      <c r="I7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8608</v>
      </c>
    </row>
    <row r="72" spans="1:9" x14ac:dyDescent="0.25">
      <c r="A72" s="2">
        <v>41983</v>
      </c>
      <c r="B72" s="1">
        <v>6396</v>
      </c>
      <c r="C72" s="1">
        <v>1</v>
      </c>
      <c r="D72" s="1">
        <v>805</v>
      </c>
      <c r="E72" s="1">
        <v>1180</v>
      </c>
      <c r="F72" s="56">
        <v>19665</v>
      </c>
      <c r="H72" s="11">
        <v>41983</v>
      </c>
      <c r="I7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8382</v>
      </c>
    </row>
    <row r="73" spans="1:9" x14ac:dyDescent="0.25">
      <c r="A73" s="2">
        <v>41984</v>
      </c>
      <c r="B73" s="1">
        <v>66863</v>
      </c>
      <c r="C73" s="1">
        <v>0</v>
      </c>
      <c r="D73" s="1">
        <v>812</v>
      </c>
      <c r="E73" s="1">
        <v>529</v>
      </c>
      <c r="F73" s="56">
        <v>17057</v>
      </c>
      <c r="H73" s="11">
        <v>41984</v>
      </c>
      <c r="I7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68204</v>
      </c>
    </row>
    <row r="74" spans="1:9" x14ac:dyDescent="0.25">
      <c r="A74" s="2">
        <v>41985</v>
      </c>
      <c r="B74" s="1">
        <v>34033</v>
      </c>
      <c r="C74" s="1">
        <v>57</v>
      </c>
      <c r="D74" s="1">
        <v>1761</v>
      </c>
      <c r="E74" s="1">
        <v>111</v>
      </c>
      <c r="F74" s="56">
        <v>27391</v>
      </c>
      <c r="H74" s="11">
        <v>41985</v>
      </c>
      <c r="I7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35962</v>
      </c>
    </row>
    <row r="75" spans="1:9" x14ac:dyDescent="0.25">
      <c r="A75" s="2">
        <v>41986</v>
      </c>
      <c r="B75" s="1">
        <v>15096</v>
      </c>
      <c r="C75" s="1">
        <v>69</v>
      </c>
      <c r="D75" s="1">
        <v>2529</v>
      </c>
      <c r="E75" s="1">
        <v>578</v>
      </c>
      <c r="F75" s="56">
        <v>41904</v>
      </c>
      <c r="H75" s="11">
        <v>41986</v>
      </c>
      <c r="I7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18272</v>
      </c>
    </row>
    <row r="76" spans="1:9" x14ac:dyDescent="0.25">
      <c r="A76" s="2">
        <v>41987</v>
      </c>
      <c r="B76" s="1">
        <v>10542</v>
      </c>
      <c r="C76" s="1">
        <v>600</v>
      </c>
      <c r="D76" s="1">
        <v>1355</v>
      </c>
      <c r="E76" s="1">
        <v>767</v>
      </c>
      <c r="F76" s="56">
        <v>45925</v>
      </c>
      <c r="H76" s="11">
        <v>41987</v>
      </c>
      <c r="I7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13264</v>
      </c>
    </row>
    <row r="77" spans="1:9" x14ac:dyDescent="0.25">
      <c r="A77" s="2">
        <v>41988</v>
      </c>
      <c r="B77" s="1">
        <v>10397</v>
      </c>
      <c r="C77" s="1">
        <v>601</v>
      </c>
      <c r="D77" s="1">
        <v>815</v>
      </c>
      <c r="E77" s="1">
        <v>821</v>
      </c>
      <c r="F77" s="56">
        <v>52681</v>
      </c>
      <c r="H77" s="11">
        <v>41988</v>
      </c>
      <c r="I7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12634</v>
      </c>
    </row>
    <row r="78" spans="1:9" x14ac:dyDescent="0.25">
      <c r="A78" s="2">
        <v>41989</v>
      </c>
      <c r="B78" s="1">
        <v>17646</v>
      </c>
      <c r="C78" s="1">
        <v>602</v>
      </c>
      <c r="D78" s="1">
        <v>797</v>
      </c>
      <c r="E78" s="1">
        <v>1259</v>
      </c>
      <c r="F78" s="56">
        <v>55812</v>
      </c>
      <c r="H78" s="11">
        <v>41989</v>
      </c>
      <c r="I7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20304</v>
      </c>
    </row>
    <row r="79" spans="1:9" x14ac:dyDescent="0.25">
      <c r="A79" s="2">
        <v>41990</v>
      </c>
      <c r="B79" s="1">
        <v>17871</v>
      </c>
      <c r="C79" s="1">
        <v>600</v>
      </c>
      <c r="D79" s="1">
        <v>730</v>
      </c>
      <c r="E79" s="1">
        <v>774</v>
      </c>
      <c r="F79" s="56">
        <v>51401</v>
      </c>
      <c r="H79" s="11">
        <v>41990</v>
      </c>
      <c r="I7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19975</v>
      </c>
    </row>
    <row r="80" spans="1:9" x14ac:dyDescent="0.25">
      <c r="A80" s="2">
        <v>41991</v>
      </c>
      <c r="B80" s="1">
        <v>18121</v>
      </c>
      <c r="C80" s="1">
        <v>577</v>
      </c>
      <c r="D80" s="1">
        <v>675</v>
      </c>
      <c r="E80" s="1">
        <v>858</v>
      </c>
      <c r="F80" s="56">
        <v>49591</v>
      </c>
      <c r="H80" s="11">
        <v>41991</v>
      </c>
      <c r="I8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20231</v>
      </c>
    </row>
    <row r="81" spans="1:9" x14ac:dyDescent="0.25">
      <c r="A81" s="2">
        <v>41992</v>
      </c>
      <c r="B81" s="1">
        <v>28108</v>
      </c>
      <c r="C81" s="1">
        <v>474</v>
      </c>
      <c r="D81" s="1">
        <v>677</v>
      </c>
      <c r="E81" s="1">
        <v>528</v>
      </c>
      <c r="F81" s="56">
        <v>49656</v>
      </c>
      <c r="H81" s="11">
        <v>41992</v>
      </c>
      <c r="I8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29787</v>
      </c>
    </row>
    <row r="82" spans="1:9" x14ac:dyDescent="0.25">
      <c r="A82" s="2">
        <v>41993</v>
      </c>
      <c r="B82" s="1">
        <v>20842</v>
      </c>
      <c r="C82" s="1">
        <v>0</v>
      </c>
      <c r="D82" s="1">
        <v>679</v>
      </c>
      <c r="E82" s="1">
        <v>600</v>
      </c>
      <c r="F82" s="56">
        <v>50572</v>
      </c>
      <c r="H82" s="11">
        <v>41993</v>
      </c>
      <c r="I8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22121</v>
      </c>
    </row>
    <row r="83" spans="1:9" x14ac:dyDescent="0.25">
      <c r="A83" s="2">
        <v>41994</v>
      </c>
      <c r="B83" s="1">
        <v>24075</v>
      </c>
      <c r="C83" s="1">
        <v>112</v>
      </c>
      <c r="D83" s="1">
        <v>683</v>
      </c>
      <c r="E83" s="1">
        <v>682</v>
      </c>
      <c r="F83" s="56">
        <v>50528</v>
      </c>
      <c r="H83" s="11">
        <v>41994</v>
      </c>
      <c r="I8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25552</v>
      </c>
    </row>
    <row r="84" spans="1:9" x14ac:dyDescent="0.25">
      <c r="A84" s="2">
        <v>41995</v>
      </c>
      <c r="B84" s="1">
        <v>14900</v>
      </c>
      <c r="C84" s="1">
        <v>600</v>
      </c>
      <c r="D84" s="1">
        <v>683</v>
      </c>
      <c r="E84" s="1">
        <v>810</v>
      </c>
      <c r="F84" s="56">
        <v>50953</v>
      </c>
      <c r="H84" s="11">
        <v>41995</v>
      </c>
      <c r="I8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16993</v>
      </c>
    </row>
    <row r="85" spans="1:9" x14ac:dyDescent="0.25">
      <c r="A85" s="2">
        <v>41996</v>
      </c>
      <c r="B85" s="1">
        <v>10954</v>
      </c>
      <c r="C85" s="1">
        <v>600</v>
      </c>
      <c r="D85" s="1">
        <v>682</v>
      </c>
      <c r="E85" s="1">
        <v>1119</v>
      </c>
      <c r="F85" s="56">
        <v>50202</v>
      </c>
      <c r="H85" s="11">
        <v>41996</v>
      </c>
      <c r="I8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13355</v>
      </c>
    </row>
    <row r="86" spans="1:9" x14ac:dyDescent="0.25">
      <c r="A86" s="2">
        <v>41997</v>
      </c>
      <c r="B86" s="1">
        <v>9668</v>
      </c>
      <c r="C86" s="1">
        <v>596</v>
      </c>
      <c r="D86" s="1">
        <v>682</v>
      </c>
      <c r="E86" s="1">
        <v>892</v>
      </c>
      <c r="F86" s="56">
        <v>47336</v>
      </c>
      <c r="H86" s="11">
        <v>41997</v>
      </c>
      <c r="I8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11838</v>
      </c>
    </row>
    <row r="87" spans="1:9" x14ac:dyDescent="0.25">
      <c r="A87" s="2">
        <v>41998</v>
      </c>
      <c r="B87" s="1">
        <v>9114</v>
      </c>
      <c r="C87" s="1">
        <v>600</v>
      </c>
      <c r="D87" s="1">
        <v>680</v>
      </c>
      <c r="E87" s="1">
        <v>686</v>
      </c>
      <c r="F87" s="56">
        <v>42457</v>
      </c>
      <c r="H87" s="11">
        <v>41998</v>
      </c>
      <c r="I8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11080</v>
      </c>
    </row>
    <row r="88" spans="1:9" x14ac:dyDescent="0.25">
      <c r="A88" s="2">
        <v>41999</v>
      </c>
      <c r="B88" s="1">
        <v>7988</v>
      </c>
      <c r="C88" s="1">
        <v>600</v>
      </c>
      <c r="D88" s="1">
        <v>678</v>
      </c>
      <c r="E88" s="1">
        <v>849</v>
      </c>
      <c r="F88" s="56">
        <v>36509</v>
      </c>
      <c r="H88" s="11">
        <v>41999</v>
      </c>
      <c r="I8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10115</v>
      </c>
    </row>
    <row r="89" spans="1:9" x14ac:dyDescent="0.25">
      <c r="A89" s="2">
        <v>42000</v>
      </c>
      <c r="B89" s="1">
        <v>7323</v>
      </c>
      <c r="C89" s="1">
        <v>600</v>
      </c>
      <c r="D89" s="1">
        <v>677</v>
      </c>
      <c r="E89" s="1">
        <v>926</v>
      </c>
      <c r="F89" s="56">
        <v>32401</v>
      </c>
      <c r="H89" s="11">
        <v>42000</v>
      </c>
      <c r="I8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9526</v>
      </c>
    </row>
    <row r="90" spans="1:9" x14ac:dyDescent="0.25">
      <c r="A90" s="2">
        <v>42001</v>
      </c>
      <c r="B90" s="1">
        <v>6872</v>
      </c>
      <c r="C90" s="1">
        <v>600</v>
      </c>
      <c r="D90" s="1">
        <v>676</v>
      </c>
      <c r="E90" s="1">
        <v>865</v>
      </c>
      <c r="F90" s="56">
        <v>28852</v>
      </c>
      <c r="H90" s="11">
        <v>42001</v>
      </c>
      <c r="I9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9013</v>
      </c>
    </row>
    <row r="91" spans="1:9" x14ac:dyDescent="0.25">
      <c r="A91" s="2">
        <v>42002</v>
      </c>
      <c r="B91" s="1">
        <v>6533</v>
      </c>
      <c r="C91" s="1">
        <v>473</v>
      </c>
      <c r="D91" s="1">
        <v>675</v>
      </c>
      <c r="E91" s="1">
        <v>983</v>
      </c>
      <c r="F91" s="56">
        <v>25600</v>
      </c>
      <c r="H91" s="11">
        <v>42002</v>
      </c>
      <c r="I9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8664</v>
      </c>
    </row>
    <row r="92" spans="1:9" x14ac:dyDescent="0.25">
      <c r="A92" s="2">
        <v>42003</v>
      </c>
      <c r="B92" s="1">
        <v>6256</v>
      </c>
      <c r="C92" s="1">
        <v>0</v>
      </c>
      <c r="D92" s="1">
        <v>647</v>
      </c>
      <c r="E92" s="1">
        <v>756</v>
      </c>
      <c r="F92" s="56">
        <v>23001</v>
      </c>
      <c r="H92" s="11">
        <v>42003</v>
      </c>
      <c r="I9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7659</v>
      </c>
    </row>
    <row r="93" spans="1:9" x14ac:dyDescent="0.25">
      <c r="A93" s="2">
        <v>42004</v>
      </c>
      <c r="B93" s="1">
        <v>5994</v>
      </c>
      <c r="C93" s="1">
        <v>597</v>
      </c>
      <c r="D93" s="1">
        <v>600</v>
      </c>
      <c r="E93" s="1">
        <v>867</v>
      </c>
      <c r="F93" s="56">
        <v>20316</v>
      </c>
      <c r="H93" s="11">
        <v>42004</v>
      </c>
      <c r="I9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8058</v>
      </c>
    </row>
    <row r="94" spans="1:9" x14ac:dyDescent="0.25">
      <c r="A94" s="2">
        <v>42005</v>
      </c>
      <c r="B94" s="1">
        <v>5851</v>
      </c>
      <c r="C94" s="1">
        <v>657</v>
      </c>
      <c r="D94" s="1">
        <v>575</v>
      </c>
      <c r="E94" s="1">
        <v>966</v>
      </c>
      <c r="F94" s="56">
        <v>17938</v>
      </c>
      <c r="H94" s="11">
        <v>42005</v>
      </c>
      <c r="I9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8049</v>
      </c>
    </row>
    <row r="95" spans="1:9" x14ac:dyDescent="0.25">
      <c r="A95" s="2">
        <v>42006</v>
      </c>
      <c r="B95" s="1">
        <v>5718</v>
      </c>
      <c r="C95" s="1">
        <v>663</v>
      </c>
      <c r="D95" s="1">
        <v>573</v>
      </c>
      <c r="E95" s="1">
        <v>1019</v>
      </c>
      <c r="F95" s="56">
        <v>16178</v>
      </c>
      <c r="H95" s="11">
        <v>42006</v>
      </c>
      <c r="I9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7973</v>
      </c>
    </row>
    <row r="96" spans="1:9" x14ac:dyDescent="0.25">
      <c r="A96" s="2">
        <v>42007</v>
      </c>
      <c r="B96" s="1">
        <v>5585</v>
      </c>
      <c r="C96" s="1">
        <v>657</v>
      </c>
      <c r="D96" s="1">
        <v>574</v>
      </c>
      <c r="E96" s="1">
        <v>780</v>
      </c>
      <c r="F96" s="56">
        <v>15054</v>
      </c>
      <c r="H96" s="11">
        <v>42007</v>
      </c>
      <c r="I9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7596</v>
      </c>
    </row>
    <row r="97" spans="1:9" x14ac:dyDescent="0.25">
      <c r="A97" s="2">
        <v>42008</v>
      </c>
      <c r="B97" s="1">
        <v>5490</v>
      </c>
      <c r="C97" s="1">
        <v>664</v>
      </c>
      <c r="D97" s="1">
        <v>574</v>
      </c>
      <c r="E97" s="1">
        <v>917</v>
      </c>
      <c r="F97" s="56">
        <v>14276</v>
      </c>
      <c r="H97" s="11">
        <v>42008</v>
      </c>
      <c r="I9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7645</v>
      </c>
    </row>
    <row r="98" spans="1:9" x14ac:dyDescent="0.25">
      <c r="A98" s="2">
        <v>42009</v>
      </c>
      <c r="B98" s="1">
        <v>5425</v>
      </c>
      <c r="C98" s="1">
        <v>654</v>
      </c>
      <c r="D98" s="1">
        <v>575</v>
      </c>
      <c r="E98" s="1">
        <v>931</v>
      </c>
      <c r="F98" s="56">
        <v>13594</v>
      </c>
      <c r="H98" s="11">
        <v>42009</v>
      </c>
      <c r="I9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7585</v>
      </c>
    </row>
    <row r="99" spans="1:9" x14ac:dyDescent="0.25">
      <c r="A99" s="2">
        <v>42010</v>
      </c>
      <c r="B99" s="1">
        <v>5365</v>
      </c>
      <c r="C99" s="1">
        <v>661</v>
      </c>
      <c r="D99" s="1">
        <v>576</v>
      </c>
      <c r="E99" s="1">
        <v>928</v>
      </c>
      <c r="F99" s="56">
        <v>12650</v>
      </c>
      <c r="H99" s="11">
        <v>42010</v>
      </c>
      <c r="I9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7530</v>
      </c>
    </row>
    <row r="100" spans="1:9" x14ac:dyDescent="0.25">
      <c r="A100" s="2">
        <v>42011</v>
      </c>
      <c r="B100" s="1">
        <v>5298</v>
      </c>
      <c r="C100" s="1">
        <v>655</v>
      </c>
      <c r="D100" s="1">
        <v>576</v>
      </c>
      <c r="E100" s="1">
        <v>580</v>
      </c>
      <c r="F100" s="56">
        <v>12127</v>
      </c>
      <c r="H100" s="11">
        <v>42011</v>
      </c>
      <c r="I10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7109</v>
      </c>
    </row>
    <row r="101" spans="1:9" x14ac:dyDescent="0.25">
      <c r="A101" s="2">
        <v>42012</v>
      </c>
      <c r="B101" s="1">
        <v>5223</v>
      </c>
      <c r="C101" s="1">
        <v>136</v>
      </c>
      <c r="D101" s="1">
        <v>574</v>
      </c>
      <c r="E101" s="1">
        <v>1054</v>
      </c>
      <c r="F101" s="56">
        <v>11770</v>
      </c>
      <c r="H101" s="11">
        <v>42012</v>
      </c>
      <c r="I10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6987</v>
      </c>
    </row>
    <row r="102" spans="1:9" x14ac:dyDescent="0.25">
      <c r="A102" s="2">
        <v>42013</v>
      </c>
      <c r="B102" s="1">
        <v>5172</v>
      </c>
      <c r="C102" s="1">
        <v>627</v>
      </c>
      <c r="D102" s="1">
        <v>573</v>
      </c>
      <c r="E102" s="1">
        <v>1283</v>
      </c>
      <c r="F102" s="56">
        <v>11527</v>
      </c>
      <c r="H102" s="11">
        <v>42013</v>
      </c>
      <c r="I10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7655</v>
      </c>
    </row>
    <row r="103" spans="1:9" x14ac:dyDescent="0.25">
      <c r="A103" s="2">
        <v>42014</v>
      </c>
      <c r="B103" s="1">
        <v>5089</v>
      </c>
      <c r="C103" s="1">
        <v>654</v>
      </c>
      <c r="D103" s="1">
        <v>574</v>
      </c>
      <c r="E103" s="1">
        <v>1077</v>
      </c>
      <c r="F103" s="56">
        <v>11288</v>
      </c>
      <c r="H103" s="11">
        <v>42014</v>
      </c>
      <c r="I10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7394</v>
      </c>
    </row>
    <row r="104" spans="1:9" x14ac:dyDescent="0.25">
      <c r="A104" s="2">
        <v>42015</v>
      </c>
      <c r="B104" s="1">
        <v>5010</v>
      </c>
      <c r="C104" s="1">
        <v>654</v>
      </c>
      <c r="D104" s="1">
        <v>573</v>
      </c>
      <c r="E104" s="1">
        <v>1010</v>
      </c>
      <c r="F104" s="56">
        <v>11141</v>
      </c>
      <c r="H104" s="11">
        <v>42015</v>
      </c>
      <c r="I10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7247</v>
      </c>
    </row>
    <row r="105" spans="1:9" x14ac:dyDescent="0.25">
      <c r="A105" s="2">
        <v>42016</v>
      </c>
      <c r="B105" s="1">
        <v>4950</v>
      </c>
      <c r="C105" s="1">
        <v>654</v>
      </c>
      <c r="D105" s="1">
        <v>573</v>
      </c>
      <c r="E105" s="1">
        <v>838</v>
      </c>
      <c r="F105" s="56">
        <v>10927</v>
      </c>
      <c r="H105" s="11">
        <v>42016</v>
      </c>
      <c r="I10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7015</v>
      </c>
    </row>
    <row r="106" spans="1:9" x14ac:dyDescent="0.25">
      <c r="A106" s="2">
        <v>42017</v>
      </c>
      <c r="B106" s="1">
        <v>4776</v>
      </c>
      <c r="C106" s="1">
        <v>652</v>
      </c>
      <c r="D106" s="1">
        <v>572</v>
      </c>
      <c r="E106" s="1">
        <v>868</v>
      </c>
      <c r="F106" s="56">
        <v>10479</v>
      </c>
      <c r="H106" s="11">
        <v>42017</v>
      </c>
      <c r="I10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6868</v>
      </c>
    </row>
    <row r="107" spans="1:9" x14ac:dyDescent="0.25">
      <c r="A107" s="2">
        <v>42018</v>
      </c>
      <c r="B107" s="1">
        <v>4760</v>
      </c>
      <c r="C107" s="1">
        <v>560</v>
      </c>
      <c r="D107" s="1">
        <v>572</v>
      </c>
      <c r="E107" s="1">
        <v>939</v>
      </c>
      <c r="F107" s="56">
        <v>9881</v>
      </c>
      <c r="H107" s="11">
        <v>42018</v>
      </c>
      <c r="I10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6831</v>
      </c>
    </row>
    <row r="108" spans="1:9" x14ac:dyDescent="0.25">
      <c r="A108" s="2">
        <v>42019</v>
      </c>
      <c r="B108" s="1">
        <v>4739</v>
      </c>
      <c r="C108" s="1">
        <v>558</v>
      </c>
      <c r="D108" s="1">
        <v>572</v>
      </c>
      <c r="E108" s="1">
        <v>804</v>
      </c>
      <c r="F108" s="56">
        <v>9583</v>
      </c>
      <c r="H108" s="11">
        <v>42019</v>
      </c>
      <c r="I10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6673</v>
      </c>
    </row>
    <row r="109" spans="1:9" x14ac:dyDescent="0.25">
      <c r="A109" s="2">
        <v>42020</v>
      </c>
      <c r="B109" s="1">
        <v>4736</v>
      </c>
      <c r="C109" s="1">
        <v>59</v>
      </c>
      <c r="D109" s="1">
        <v>574</v>
      </c>
      <c r="E109" s="1">
        <v>993</v>
      </c>
      <c r="F109" s="56">
        <v>9386</v>
      </c>
      <c r="H109" s="11">
        <v>42020</v>
      </c>
      <c r="I10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6362</v>
      </c>
    </row>
    <row r="110" spans="1:9" x14ac:dyDescent="0.25">
      <c r="A110" s="2">
        <v>42021</v>
      </c>
      <c r="B110" s="1">
        <v>4742</v>
      </c>
      <c r="C110" s="1">
        <v>558</v>
      </c>
      <c r="D110" s="1">
        <v>575</v>
      </c>
      <c r="E110" s="1">
        <v>813</v>
      </c>
      <c r="F110" s="56">
        <v>9515</v>
      </c>
      <c r="H110" s="11">
        <v>42021</v>
      </c>
      <c r="I11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6688</v>
      </c>
    </row>
    <row r="111" spans="1:9" x14ac:dyDescent="0.25">
      <c r="A111" s="2">
        <v>42022</v>
      </c>
      <c r="B111" s="1">
        <v>4745</v>
      </c>
      <c r="C111" s="1">
        <v>558</v>
      </c>
      <c r="D111" s="1">
        <v>576</v>
      </c>
      <c r="E111" s="1">
        <v>975</v>
      </c>
      <c r="F111" s="56">
        <v>9418</v>
      </c>
      <c r="H111" s="11">
        <v>42022</v>
      </c>
      <c r="I11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6854</v>
      </c>
    </row>
    <row r="112" spans="1:9" x14ac:dyDescent="0.25">
      <c r="A112" s="2">
        <v>42023</v>
      </c>
      <c r="B112" s="1">
        <v>4845</v>
      </c>
      <c r="C112" s="1">
        <v>558</v>
      </c>
      <c r="D112" s="1">
        <v>574</v>
      </c>
      <c r="E112" s="1">
        <v>1068</v>
      </c>
      <c r="F112" s="56">
        <v>9450</v>
      </c>
      <c r="H112" s="11">
        <v>42023</v>
      </c>
      <c r="I11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7045</v>
      </c>
    </row>
    <row r="113" spans="1:9" x14ac:dyDescent="0.25">
      <c r="A113" s="2">
        <v>42024</v>
      </c>
      <c r="B113" s="1">
        <v>4776</v>
      </c>
      <c r="C113" s="1">
        <v>557</v>
      </c>
      <c r="D113" s="1">
        <v>574</v>
      </c>
      <c r="E113" s="1">
        <v>1031</v>
      </c>
      <c r="F113" s="56">
        <v>9254</v>
      </c>
      <c r="H113" s="11">
        <v>42024</v>
      </c>
      <c r="I11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6938</v>
      </c>
    </row>
    <row r="114" spans="1:9" x14ac:dyDescent="0.25">
      <c r="A114" s="2">
        <v>42025</v>
      </c>
      <c r="B114" s="1">
        <v>4708</v>
      </c>
      <c r="C114" s="1">
        <v>557</v>
      </c>
      <c r="D114" s="1">
        <v>576</v>
      </c>
      <c r="E114" s="1">
        <v>947</v>
      </c>
      <c r="F114" s="56">
        <v>9478</v>
      </c>
      <c r="H114" s="11">
        <v>42025</v>
      </c>
      <c r="I11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6788</v>
      </c>
    </row>
    <row r="115" spans="1:9" x14ac:dyDescent="0.25">
      <c r="A115" s="2">
        <v>42026</v>
      </c>
      <c r="B115" s="1">
        <v>4646</v>
      </c>
      <c r="C115" s="1">
        <v>558</v>
      </c>
      <c r="D115" s="1">
        <v>577</v>
      </c>
      <c r="E115" s="1">
        <v>813</v>
      </c>
      <c r="F115" s="56">
        <v>9643</v>
      </c>
      <c r="H115" s="11">
        <v>42026</v>
      </c>
      <c r="I11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6594</v>
      </c>
    </row>
    <row r="116" spans="1:9" x14ac:dyDescent="0.25">
      <c r="A116" s="2">
        <v>42027</v>
      </c>
      <c r="B116" s="1">
        <v>4593</v>
      </c>
      <c r="C116" s="1">
        <v>556</v>
      </c>
      <c r="D116" s="1">
        <v>578</v>
      </c>
      <c r="E116" s="1">
        <v>964</v>
      </c>
      <c r="F116" s="56">
        <v>9297</v>
      </c>
      <c r="H116" s="11">
        <v>42027</v>
      </c>
      <c r="I11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6691</v>
      </c>
    </row>
    <row r="117" spans="1:9" x14ac:dyDescent="0.25">
      <c r="A117" s="2">
        <v>42028</v>
      </c>
      <c r="B117" s="1">
        <v>4564</v>
      </c>
      <c r="C117" s="1">
        <v>557</v>
      </c>
      <c r="D117" s="1">
        <v>579</v>
      </c>
      <c r="E117" s="1">
        <v>984</v>
      </c>
      <c r="F117" s="56">
        <v>9214</v>
      </c>
      <c r="H117" s="11">
        <v>42028</v>
      </c>
      <c r="I11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6684</v>
      </c>
    </row>
    <row r="118" spans="1:9" x14ac:dyDescent="0.25">
      <c r="A118" s="2">
        <v>42029</v>
      </c>
      <c r="B118" s="1">
        <v>4527</v>
      </c>
      <c r="C118" s="1">
        <v>555</v>
      </c>
      <c r="D118" s="1">
        <v>579</v>
      </c>
      <c r="E118" s="1">
        <v>1018</v>
      </c>
      <c r="F118" s="56">
        <v>9056</v>
      </c>
      <c r="H118" s="11">
        <v>42029</v>
      </c>
      <c r="I11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6679</v>
      </c>
    </row>
    <row r="119" spans="1:9" x14ac:dyDescent="0.25">
      <c r="A119" s="2">
        <v>42030</v>
      </c>
      <c r="B119" s="1">
        <v>4506</v>
      </c>
      <c r="C119" s="1">
        <v>556</v>
      </c>
      <c r="D119" s="1">
        <v>578</v>
      </c>
      <c r="E119" s="1">
        <v>809</v>
      </c>
      <c r="F119" s="56">
        <v>9059</v>
      </c>
      <c r="H119" s="11">
        <v>42030</v>
      </c>
      <c r="I11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6449</v>
      </c>
    </row>
    <row r="120" spans="1:9" x14ac:dyDescent="0.25">
      <c r="A120" s="2">
        <v>42031</v>
      </c>
      <c r="B120" s="1">
        <v>4499</v>
      </c>
      <c r="C120" s="1">
        <v>555</v>
      </c>
      <c r="D120" s="1">
        <v>576</v>
      </c>
      <c r="E120" s="1">
        <v>1025</v>
      </c>
      <c r="F120" s="56">
        <v>9144</v>
      </c>
      <c r="H120" s="11">
        <v>42031</v>
      </c>
      <c r="I12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6655</v>
      </c>
    </row>
    <row r="121" spans="1:9" x14ac:dyDescent="0.25">
      <c r="A121" s="2">
        <v>42032</v>
      </c>
      <c r="B121" s="1">
        <v>4468</v>
      </c>
      <c r="C121" s="1">
        <v>555</v>
      </c>
      <c r="D121" s="1">
        <v>580</v>
      </c>
      <c r="E121" s="1">
        <v>843</v>
      </c>
      <c r="F121" s="56">
        <v>9085</v>
      </c>
      <c r="H121" s="11">
        <v>42032</v>
      </c>
      <c r="I12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6446</v>
      </c>
    </row>
    <row r="122" spans="1:9" x14ac:dyDescent="0.25">
      <c r="A122" s="2">
        <v>42033</v>
      </c>
      <c r="B122" s="1">
        <v>4475</v>
      </c>
      <c r="C122" s="1">
        <v>716</v>
      </c>
      <c r="D122" s="1">
        <v>579</v>
      </c>
      <c r="E122" s="1">
        <v>949</v>
      </c>
      <c r="F122" s="56">
        <v>9021</v>
      </c>
      <c r="H122" s="11">
        <v>42033</v>
      </c>
      <c r="I12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6719</v>
      </c>
    </row>
    <row r="123" spans="1:9" x14ac:dyDescent="0.25">
      <c r="A123" s="2">
        <v>42034</v>
      </c>
      <c r="B123" s="1">
        <v>4418</v>
      </c>
      <c r="C123" s="1">
        <v>916</v>
      </c>
      <c r="D123" s="1">
        <v>579</v>
      </c>
      <c r="E123" s="1">
        <v>1116</v>
      </c>
      <c r="F123" s="56">
        <v>8887</v>
      </c>
      <c r="H123" s="11">
        <v>42034</v>
      </c>
      <c r="I12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7029</v>
      </c>
    </row>
    <row r="124" spans="1:9" x14ac:dyDescent="0.25">
      <c r="A124" s="2">
        <v>42035</v>
      </c>
      <c r="B124" s="1">
        <v>4418</v>
      </c>
      <c r="C124" s="1">
        <v>965</v>
      </c>
      <c r="D124" s="1">
        <v>577</v>
      </c>
      <c r="E124" s="1">
        <v>954</v>
      </c>
      <c r="F124" s="56">
        <v>9138</v>
      </c>
      <c r="H124" s="11">
        <v>42035</v>
      </c>
      <c r="I12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6914</v>
      </c>
    </row>
    <row r="125" spans="1:9" x14ac:dyDescent="0.25">
      <c r="A125" s="2">
        <v>42036</v>
      </c>
      <c r="B125" s="1">
        <v>4392</v>
      </c>
      <c r="C125" s="1">
        <v>966</v>
      </c>
      <c r="D125" s="1">
        <v>576</v>
      </c>
      <c r="E125" s="1">
        <v>935</v>
      </c>
      <c r="F125" s="56">
        <v>8952</v>
      </c>
      <c r="H125" s="11">
        <v>42036</v>
      </c>
      <c r="I12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6869</v>
      </c>
    </row>
    <row r="126" spans="1:9" x14ac:dyDescent="0.25">
      <c r="A126" s="2">
        <v>42037</v>
      </c>
      <c r="B126" s="1">
        <v>4442</v>
      </c>
      <c r="C126" s="1">
        <v>951</v>
      </c>
      <c r="D126" s="1">
        <v>576</v>
      </c>
      <c r="E126" s="1">
        <v>793</v>
      </c>
      <c r="F126" s="56">
        <v>8934</v>
      </c>
      <c r="H126" s="11">
        <v>42037</v>
      </c>
      <c r="I12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6762</v>
      </c>
    </row>
    <row r="127" spans="1:9" x14ac:dyDescent="0.25">
      <c r="A127" s="2">
        <v>42038</v>
      </c>
      <c r="B127" s="1">
        <v>4567</v>
      </c>
      <c r="C127" s="1">
        <v>946</v>
      </c>
      <c r="D127" s="1">
        <v>578</v>
      </c>
      <c r="E127" s="1">
        <v>1276</v>
      </c>
      <c r="F127" s="56">
        <v>8895</v>
      </c>
      <c r="H127" s="11">
        <v>42038</v>
      </c>
      <c r="I12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7367</v>
      </c>
    </row>
    <row r="128" spans="1:9" x14ac:dyDescent="0.25">
      <c r="A128" s="2">
        <v>42039</v>
      </c>
      <c r="B128" s="1">
        <v>4527</v>
      </c>
      <c r="C128" s="1">
        <v>732</v>
      </c>
      <c r="D128" s="1">
        <v>577</v>
      </c>
      <c r="E128" s="1">
        <v>749</v>
      </c>
      <c r="F128" s="56">
        <v>8985</v>
      </c>
      <c r="H128" s="11">
        <v>42039</v>
      </c>
      <c r="I12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6585</v>
      </c>
    </row>
    <row r="129" spans="1:9" x14ac:dyDescent="0.25">
      <c r="A129" s="2">
        <v>42040</v>
      </c>
      <c r="B129" s="1">
        <v>4466</v>
      </c>
      <c r="C129" s="1">
        <v>804</v>
      </c>
      <c r="D129" s="1">
        <v>576</v>
      </c>
      <c r="E129" s="1">
        <v>889</v>
      </c>
      <c r="F129" s="56">
        <v>9264</v>
      </c>
      <c r="H129" s="11">
        <v>42040</v>
      </c>
      <c r="I12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6735</v>
      </c>
    </row>
    <row r="130" spans="1:9" x14ac:dyDescent="0.25">
      <c r="A130" s="2">
        <v>42041</v>
      </c>
      <c r="B130" s="1">
        <v>7228</v>
      </c>
      <c r="C130" s="1">
        <v>704</v>
      </c>
      <c r="D130" s="1">
        <v>669</v>
      </c>
      <c r="E130" s="1">
        <v>901</v>
      </c>
      <c r="F130" s="56">
        <v>9522</v>
      </c>
      <c r="H130" s="11">
        <v>42041</v>
      </c>
      <c r="I13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9502</v>
      </c>
    </row>
    <row r="131" spans="1:9" x14ac:dyDescent="0.25">
      <c r="A131" s="2">
        <v>42042</v>
      </c>
      <c r="B131" s="1">
        <v>36150</v>
      </c>
      <c r="C131" s="1">
        <v>792</v>
      </c>
      <c r="D131" s="1">
        <v>800</v>
      </c>
      <c r="E131" s="1">
        <v>808</v>
      </c>
      <c r="F131" s="56">
        <v>13048</v>
      </c>
      <c r="H131" s="11">
        <v>42042</v>
      </c>
      <c r="I13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38550</v>
      </c>
    </row>
    <row r="132" spans="1:9" x14ac:dyDescent="0.25">
      <c r="A132" s="2">
        <v>42043</v>
      </c>
      <c r="B132" s="1">
        <v>16858</v>
      </c>
      <c r="C132" s="1">
        <v>765</v>
      </c>
      <c r="D132" s="1">
        <v>800</v>
      </c>
      <c r="E132" s="1">
        <v>949</v>
      </c>
      <c r="F132" s="56">
        <v>17623</v>
      </c>
      <c r="H132" s="11">
        <v>42043</v>
      </c>
      <c r="I13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19372</v>
      </c>
    </row>
    <row r="133" spans="1:9" x14ac:dyDescent="0.25">
      <c r="A133" s="2">
        <v>42044</v>
      </c>
      <c r="B133" s="1">
        <v>20604</v>
      </c>
      <c r="C133" s="1">
        <v>289</v>
      </c>
      <c r="D133" s="1">
        <v>927</v>
      </c>
      <c r="E133" s="1">
        <v>945</v>
      </c>
      <c r="F133" s="56">
        <v>31208</v>
      </c>
      <c r="H133" s="11">
        <v>42044</v>
      </c>
      <c r="I13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22765</v>
      </c>
    </row>
    <row r="134" spans="1:9" x14ac:dyDescent="0.25">
      <c r="A134" s="2">
        <v>42045</v>
      </c>
      <c r="B134" s="1">
        <v>14346</v>
      </c>
      <c r="C134" s="1">
        <v>408</v>
      </c>
      <c r="D134" s="1">
        <v>2308</v>
      </c>
      <c r="E134" s="1">
        <v>679</v>
      </c>
      <c r="F134" s="56">
        <v>35695</v>
      </c>
      <c r="H134" s="11">
        <v>42045</v>
      </c>
      <c r="I13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17741</v>
      </c>
    </row>
    <row r="135" spans="1:9" x14ac:dyDescent="0.25">
      <c r="A135" s="2">
        <v>42046</v>
      </c>
      <c r="B135" s="1">
        <v>10096</v>
      </c>
      <c r="C135" s="1">
        <v>427</v>
      </c>
      <c r="D135" s="1">
        <v>2337</v>
      </c>
      <c r="E135" s="1">
        <v>945</v>
      </c>
      <c r="F135" s="56">
        <v>36743</v>
      </c>
      <c r="H135" s="11">
        <v>42046</v>
      </c>
      <c r="I13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13805</v>
      </c>
    </row>
    <row r="136" spans="1:9" x14ac:dyDescent="0.25">
      <c r="A136" s="2">
        <v>42047</v>
      </c>
      <c r="B136" s="1">
        <v>8559</v>
      </c>
      <c r="C136" s="1">
        <v>781</v>
      </c>
      <c r="D136" s="1">
        <v>1213</v>
      </c>
      <c r="E136" s="1">
        <v>908</v>
      </c>
      <c r="F136" s="56">
        <v>36671</v>
      </c>
      <c r="H136" s="11">
        <v>42047</v>
      </c>
      <c r="I13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11461</v>
      </c>
    </row>
    <row r="137" spans="1:9" x14ac:dyDescent="0.25">
      <c r="A137" s="2">
        <v>42048</v>
      </c>
      <c r="B137" s="1">
        <v>7559</v>
      </c>
      <c r="C137" s="1">
        <v>785</v>
      </c>
      <c r="D137" s="1">
        <v>722</v>
      </c>
      <c r="E137" s="1">
        <v>1157</v>
      </c>
      <c r="F137" s="56">
        <v>33872</v>
      </c>
      <c r="H137" s="11">
        <v>42048</v>
      </c>
      <c r="I13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10223</v>
      </c>
    </row>
    <row r="138" spans="1:9" x14ac:dyDescent="0.25">
      <c r="A138" s="2">
        <v>42049</v>
      </c>
      <c r="B138" s="1">
        <v>6920</v>
      </c>
      <c r="C138" s="1">
        <v>421</v>
      </c>
      <c r="D138" s="1">
        <v>722</v>
      </c>
      <c r="E138" s="1">
        <v>914</v>
      </c>
      <c r="F138" s="56">
        <v>29512</v>
      </c>
      <c r="H138" s="11">
        <v>42049</v>
      </c>
      <c r="I13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8977</v>
      </c>
    </row>
    <row r="139" spans="1:9" x14ac:dyDescent="0.25">
      <c r="A139" s="2">
        <v>42050</v>
      </c>
      <c r="B139" s="1">
        <v>6415</v>
      </c>
      <c r="C139" s="1">
        <v>420</v>
      </c>
      <c r="D139" s="1">
        <v>719</v>
      </c>
      <c r="E139" s="1">
        <v>896</v>
      </c>
      <c r="F139" s="56">
        <v>25566</v>
      </c>
      <c r="H139" s="11">
        <v>42050</v>
      </c>
      <c r="I13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8450</v>
      </c>
    </row>
    <row r="140" spans="1:9" x14ac:dyDescent="0.25">
      <c r="A140" s="2">
        <v>42051</v>
      </c>
      <c r="B140" s="1">
        <v>6026</v>
      </c>
      <c r="C140" s="1">
        <v>759</v>
      </c>
      <c r="D140" s="1">
        <v>721</v>
      </c>
      <c r="E140" s="1">
        <v>1016</v>
      </c>
      <c r="F140" s="56">
        <v>22169</v>
      </c>
      <c r="H140" s="11">
        <v>42051</v>
      </c>
      <c r="I14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8522</v>
      </c>
    </row>
    <row r="141" spans="1:9" x14ac:dyDescent="0.25">
      <c r="A141" s="2">
        <v>42052</v>
      </c>
      <c r="B141" s="1">
        <v>5796</v>
      </c>
      <c r="C141" s="1">
        <v>764</v>
      </c>
      <c r="D141" s="1">
        <v>722</v>
      </c>
      <c r="E141" s="1">
        <v>1313</v>
      </c>
      <c r="F141" s="56">
        <v>19277</v>
      </c>
      <c r="H141" s="11">
        <v>42052</v>
      </c>
      <c r="I14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8595</v>
      </c>
    </row>
    <row r="142" spans="1:9" x14ac:dyDescent="0.25">
      <c r="A142" s="2">
        <v>42053</v>
      </c>
      <c r="B142" s="1">
        <v>5616</v>
      </c>
      <c r="C142" s="1">
        <v>888</v>
      </c>
      <c r="D142" s="1">
        <v>722</v>
      </c>
      <c r="E142" s="1">
        <v>792</v>
      </c>
      <c r="F142" s="56">
        <v>17632</v>
      </c>
      <c r="H142" s="11">
        <v>42053</v>
      </c>
      <c r="I14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8018</v>
      </c>
    </row>
    <row r="143" spans="1:9" x14ac:dyDescent="0.25">
      <c r="A143" s="2">
        <v>42054</v>
      </c>
      <c r="B143" s="1">
        <v>5467</v>
      </c>
      <c r="C143" s="1">
        <v>432</v>
      </c>
      <c r="D143" s="1">
        <v>724</v>
      </c>
      <c r="E143" s="1">
        <v>949</v>
      </c>
      <c r="F143" s="56">
        <v>16052</v>
      </c>
      <c r="H143" s="11">
        <v>42054</v>
      </c>
      <c r="I14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7572</v>
      </c>
    </row>
    <row r="144" spans="1:9" x14ac:dyDescent="0.25">
      <c r="A144" s="2">
        <v>42055</v>
      </c>
      <c r="B144" s="1">
        <v>5347</v>
      </c>
      <c r="C144" s="1">
        <v>460</v>
      </c>
      <c r="D144" s="1">
        <v>726</v>
      </c>
      <c r="E144" s="1">
        <v>861</v>
      </c>
      <c r="F144" s="56">
        <v>15263</v>
      </c>
      <c r="H144" s="11">
        <v>42055</v>
      </c>
      <c r="I14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7394</v>
      </c>
    </row>
    <row r="145" spans="1:9" x14ac:dyDescent="0.25">
      <c r="A145" s="2">
        <v>42056</v>
      </c>
      <c r="B145" s="1">
        <v>5225</v>
      </c>
      <c r="C145" s="1">
        <v>471</v>
      </c>
      <c r="D145" s="1">
        <v>730</v>
      </c>
      <c r="E145" s="1">
        <v>915</v>
      </c>
      <c r="F145" s="56">
        <v>14727</v>
      </c>
      <c r="H145" s="11">
        <v>42056</v>
      </c>
      <c r="I14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7341</v>
      </c>
    </row>
    <row r="146" spans="1:9" x14ac:dyDescent="0.25">
      <c r="A146" s="2">
        <v>42057</v>
      </c>
      <c r="B146" s="1">
        <v>5126</v>
      </c>
      <c r="C146" s="1">
        <v>481</v>
      </c>
      <c r="D146" s="1">
        <v>729</v>
      </c>
      <c r="E146" s="1">
        <v>750</v>
      </c>
      <c r="F146" s="56">
        <v>14097</v>
      </c>
      <c r="H146" s="11">
        <v>42057</v>
      </c>
      <c r="I14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7086</v>
      </c>
    </row>
    <row r="147" spans="1:9" x14ac:dyDescent="0.25">
      <c r="A147" s="2">
        <v>42058</v>
      </c>
      <c r="B147" s="1">
        <v>4953</v>
      </c>
      <c r="C147" s="1">
        <v>654</v>
      </c>
      <c r="D147" s="1">
        <v>727</v>
      </c>
      <c r="E147" s="1">
        <v>648</v>
      </c>
      <c r="F147" s="56">
        <v>13284</v>
      </c>
      <c r="H147" s="11">
        <v>42058</v>
      </c>
      <c r="I14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6982</v>
      </c>
    </row>
    <row r="148" spans="1:9" x14ac:dyDescent="0.25">
      <c r="A148" s="2">
        <v>42059</v>
      </c>
      <c r="B148" s="1">
        <v>4906</v>
      </c>
      <c r="C148" s="1">
        <v>634</v>
      </c>
      <c r="D148" s="1">
        <v>728</v>
      </c>
      <c r="E148" s="1">
        <v>951</v>
      </c>
      <c r="F148" s="56">
        <v>12365</v>
      </c>
      <c r="H148" s="11">
        <v>42059</v>
      </c>
      <c r="I14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7219</v>
      </c>
    </row>
    <row r="149" spans="1:9" x14ac:dyDescent="0.25">
      <c r="A149" s="2">
        <v>42060</v>
      </c>
      <c r="B149" s="1">
        <v>4821</v>
      </c>
      <c r="C149" s="1">
        <v>622</v>
      </c>
      <c r="D149" s="1">
        <v>727</v>
      </c>
      <c r="E149" s="1">
        <v>840</v>
      </c>
      <c r="F149" s="56">
        <v>11841</v>
      </c>
      <c r="H149" s="11">
        <v>42060</v>
      </c>
      <c r="I14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7010</v>
      </c>
    </row>
    <row r="150" spans="1:9" x14ac:dyDescent="0.25">
      <c r="A150" s="2">
        <v>42061</v>
      </c>
      <c r="B150" s="1">
        <v>4831</v>
      </c>
      <c r="C150" s="1">
        <v>639</v>
      </c>
      <c r="D150" s="1">
        <v>727</v>
      </c>
      <c r="E150" s="1">
        <v>865</v>
      </c>
      <c r="F150" s="56">
        <v>11775</v>
      </c>
      <c r="H150" s="11">
        <v>42061</v>
      </c>
      <c r="I15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7062</v>
      </c>
    </row>
    <row r="151" spans="1:9" x14ac:dyDescent="0.25">
      <c r="A151" s="2">
        <v>42062</v>
      </c>
      <c r="B151" s="1">
        <v>4738</v>
      </c>
      <c r="C151" s="1">
        <v>643</v>
      </c>
      <c r="D151" s="1">
        <v>729</v>
      </c>
      <c r="E151" s="1">
        <v>965</v>
      </c>
      <c r="F151" s="56">
        <v>10968</v>
      </c>
      <c r="H151" s="11">
        <v>42062</v>
      </c>
      <c r="I15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7075</v>
      </c>
    </row>
    <row r="152" spans="1:9" x14ac:dyDescent="0.25">
      <c r="A152" s="2">
        <v>42063</v>
      </c>
      <c r="B152" s="1">
        <v>4706</v>
      </c>
      <c r="C152" s="1">
        <v>631</v>
      </c>
      <c r="D152" s="1">
        <v>725</v>
      </c>
      <c r="E152" s="1">
        <v>900</v>
      </c>
      <c r="F152" s="56">
        <v>11042</v>
      </c>
      <c r="H152" s="11">
        <v>42063</v>
      </c>
      <c r="I15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6962</v>
      </c>
    </row>
    <row r="153" spans="1:9" x14ac:dyDescent="0.25">
      <c r="A153" s="2">
        <v>42064</v>
      </c>
      <c r="B153" s="1">
        <v>4666</v>
      </c>
      <c r="C153" s="1">
        <v>644</v>
      </c>
      <c r="D153" s="1">
        <v>727</v>
      </c>
      <c r="E153" s="1">
        <v>849</v>
      </c>
      <c r="F153" s="56">
        <v>10584</v>
      </c>
      <c r="H153" s="11">
        <v>42064</v>
      </c>
      <c r="I15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6886</v>
      </c>
    </row>
    <row r="154" spans="1:9" x14ac:dyDescent="0.25">
      <c r="A154" s="2">
        <v>42065</v>
      </c>
      <c r="B154" s="1">
        <v>4640</v>
      </c>
      <c r="C154" s="1">
        <v>538</v>
      </c>
      <c r="D154" s="1">
        <v>727</v>
      </c>
      <c r="E154" s="1">
        <v>1044</v>
      </c>
      <c r="F154" s="56">
        <v>9874</v>
      </c>
      <c r="H154" s="11">
        <v>42065</v>
      </c>
      <c r="I15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6949</v>
      </c>
    </row>
    <row r="155" spans="1:9" x14ac:dyDescent="0.25">
      <c r="A155" s="2">
        <v>42066</v>
      </c>
      <c r="B155" s="1">
        <v>4617</v>
      </c>
      <c r="C155" s="1">
        <v>550</v>
      </c>
      <c r="D155" s="1">
        <v>728</v>
      </c>
      <c r="E155" s="1">
        <v>1167</v>
      </c>
      <c r="F155" s="56">
        <v>10114</v>
      </c>
      <c r="H155" s="11">
        <v>42066</v>
      </c>
      <c r="I15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7062</v>
      </c>
    </row>
    <row r="156" spans="1:9" x14ac:dyDescent="0.25">
      <c r="A156" s="2">
        <v>42067</v>
      </c>
      <c r="B156" s="1">
        <v>4589</v>
      </c>
      <c r="C156" s="1">
        <v>532</v>
      </c>
      <c r="D156" s="1">
        <v>730</v>
      </c>
      <c r="E156" s="1">
        <v>924</v>
      </c>
      <c r="F156" s="56">
        <v>9938</v>
      </c>
      <c r="H156" s="11">
        <v>42067</v>
      </c>
      <c r="I15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6775</v>
      </c>
    </row>
    <row r="157" spans="1:9" x14ac:dyDescent="0.25">
      <c r="A157" s="2">
        <v>42068</v>
      </c>
      <c r="B157" s="1">
        <v>4530</v>
      </c>
      <c r="C157" s="1">
        <v>536</v>
      </c>
      <c r="D157" s="1">
        <v>729</v>
      </c>
      <c r="E157" s="1">
        <v>921</v>
      </c>
      <c r="F157" s="56">
        <v>9835</v>
      </c>
      <c r="H157" s="11">
        <v>42068</v>
      </c>
      <c r="I15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6716</v>
      </c>
    </row>
    <row r="158" spans="1:9" x14ac:dyDescent="0.25">
      <c r="A158" s="2">
        <v>42069</v>
      </c>
      <c r="B158" s="1">
        <v>4508</v>
      </c>
      <c r="C158" s="1">
        <v>534</v>
      </c>
      <c r="D158" s="1">
        <v>729</v>
      </c>
      <c r="E158" s="1">
        <v>1025</v>
      </c>
      <c r="F158" s="56">
        <v>9207</v>
      </c>
      <c r="H158" s="11">
        <v>42069</v>
      </c>
      <c r="I15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6796</v>
      </c>
    </row>
    <row r="159" spans="1:9" x14ac:dyDescent="0.25">
      <c r="A159" s="2">
        <v>42070</v>
      </c>
      <c r="B159" s="1">
        <v>4472</v>
      </c>
      <c r="C159" s="1">
        <v>501</v>
      </c>
      <c r="D159" s="1">
        <v>729</v>
      </c>
      <c r="E159" s="1">
        <v>869</v>
      </c>
      <c r="F159" s="56">
        <v>8780</v>
      </c>
      <c r="H159" s="11">
        <v>42070</v>
      </c>
      <c r="I15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6571</v>
      </c>
    </row>
    <row r="160" spans="1:9" x14ac:dyDescent="0.25">
      <c r="A160" s="2">
        <v>42071</v>
      </c>
      <c r="B160" s="1">
        <v>4455</v>
      </c>
      <c r="C160" s="1">
        <v>438</v>
      </c>
      <c r="D160" s="1">
        <v>728</v>
      </c>
      <c r="E160" s="1">
        <v>967</v>
      </c>
      <c r="F160" s="56">
        <v>8569</v>
      </c>
      <c r="H160" s="11">
        <v>42071</v>
      </c>
      <c r="I16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6588</v>
      </c>
    </row>
    <row r="161" spans="1:9" x14ac:dyDescent="0.25">
      <c r="A161" s="2">
        <v>42072</v>
      </c>
      <c r="B161" s="1">
        <v>4423</v>
      </c>
      <c r="C161" s="1">
        <v>495</v>
      </c>
      <c r="D161" s="1">
        <v>728</v>
      </c>
      <c r="E161" s="1">
        <v>844</v>
      </c>
      <c r="F161" s="56">
        <v>8452</v>
      </c>
      <c r="H161" s="11">
        <v>42072</v>
      </c>
      <c r="I16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6490</v>
      </c>
    </row>
    <row r="162" spans="1:9" x14ac:dyDescent="0.25">
      <c r="A162" s="2">
        <v>42073</v>
      </c>
      <c r="B162" s="1">
        <v>4387</v>
      </c>
      <c r="C162" s="1">
        <v>527</v>
      </c>
      <c r="D162" s="1">
        <v>691</v>
      </c>
      <c r="E162" s="1">
        <v>768</v>
      </c>
      <c r="F162" s="56">
        <v>8393</v>
      </c>
      <c r="H162" s="11">
        <v>42073</v>
      </c>
      <c r="I16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6373</v>
      </c>
    </row>
    <row r="163" spans="1:9" x14ac:dyDescent="0.25">
      <c r="A163" s="2">
        <v>42074</v>
      </c>
      <c r="B163" s="1">
        <v>4395</v>
      </c>
      <c r="C163" s="1">
        <v>521</v>
      </c>
      <c r="D163" s="1">
        <v>616</v>
      </c>
      <c r="E163" s="1">
        <v>998</v>
      </c>
      <c r="F163" s="56">
        <v>8660</v>
      </c>
      <c r="H163" s="11">
        <v>42074</v>
      </c>
      <c r="I16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6530</v>
      </c>
    </row>
    <row r="164" spans="1:9" x14ac:dyDescent="0.25">
      <c r="A164" s="2">
        <v>42075</v>
      </c>
      <c r="B164" s="1">
        <v>4544</v>
      </c>
      <c r="C164" s="1">
        <v>522</v>
      </c>
      <c r="D164" s="1">
        <v>581</v>
      </c>
      <c r="E164" s="1">
        <v>914</v>
      </c>
      <c r="F164" s="56">
        <v>8824</v>
      </c>
      <c r="H164" s="11">
        <v>42075</v>
      </c>
      <c r="I16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6561</v>
      </c>
    </row>
    <row r="165" spans="1:9" x14ac:dyDescent="0.25">
      <c r="A165" s="2">
        <v>42076</v>
      </c>
      <c r="B165" s="1">
        <v>4483</v>
      </c>
      <c r="C165" s="1">
        <v>750</v>
      </c>
      <c r="D165" s="1">
        <v>583</v>
      </c>
      <c r="E165" s="1">
        <v>1018</v>
      </c>
      <c r="F165" s="56">
        <v>8216</v>
      </c>
      <c r="H165" s="11">
        <v>42076</v>
      </c>
      <c r="I16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6834</v>
      </c>
    </row>
    <row r="166" spans="1:9" x14ac:dyDescent="0.25">
      <c r="A166" s="2">
        <v>42077</v>
      </c>
      <c r="B166" s="1">
        <v>4439</v>
      </c>
      <c r="C166" s="1">
        <v>1362</v>
      </c>
      <c r="D166" s="1">
        <v>583</v>
      </c>
      <c r="E166" s="1">
        <v>944</v>
      </c>
      <c r="F166" s="56">
        <v>7858</v>
      </c>
      <c r="H166" s="11">
        <v>42077</v>
      </c>
      <c r="I16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7328</v>
      </c>
    </row>
    <row r="167" spans="1:9" x14ac:dyDescent="0.25">
      <c r="A167" s="2">
        <v>42078</v>
      </c>
      <c r="B167" s="1">
        <v>4420</v>
      </c>
      <c r="C167" s="1">
        <v>1346</v>
      </c>
      <c r="D167" s="1">
        <v>583</v>
      </c>
      <c r="E167" s="1">
        <v>869</v>
      </c>
      <c r="F167" s="56">
        <v>7529</v>
      </c>
      <c r="H167" s="11">
        <v>42078</v>
      </c>
      <c r="I16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7218</v>
      </c>
    </row>
    <row r="168" spans="1:9" x14ac:dyDescent="0.25">
      <c r="A168" s="2">
        <v>42079</v>
      </c>
      <c r="B168" s="1">
        <v>4453</v>
      </c>
      <c r="C168" s="1">
        <v>1348</v>
      </c>
      <c r="D168" s="1">
        <v>581</v>
      </c>
      <c r="E168" s="1">
        <v>835</v>
      </c>
      <c r="F168" s="56">
        <v>7927</v>
      </c>
      <c r="H168" s="11">
        <v>42079</v>
      </c>
      <c r="I16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7217</v>
      </c>
    </row>
    <row r="169" spans="1:9" x14ac:dyDescent="0.25">
      <c r="A169" s="2">
        <v>42080</v>
      </c>
      <c r="B169" s="1">
        <v>4414</v>
      </c>
      <c r="C169" s="1">
        <v>1189</v>
      </c>
      <c r="D169" s="1">
        <v>582</v>
      </c>
      <c r="E169" s="1">
        <v>1146</v>
      </c>
      <c r="F169" s="56">
        <v>7583</v>
      </c>
      <c r="H169" s="11">
        <v>42080</v>
      </c>
      <c r="I16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7331</v>
      </c>
    </row>
    <row r="170" spans="1:9" x14ac:dyDescent="0.25">
      <c r="A170" s="2">
        <v>42081</v>
      </c>
      <c r="B170" s="1">
        <v>4358</v>
      </c>
      <c r="C170" s="1">
        <v>1184</v>
      </c>
      <c r="D170" s="1">
        <v>572</v>
      </c>
      <c r="E170" s="1">
        <v>942</v>
      </c>
      <c r="F170" s="56">
        <v>7744</v>
      </c>
      <c r="H170" s="11">
        <v>42081</v>
      </c>
      <c r="I17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7056</v>
      </c>
    </row>
    <row r="171" spans="1:9" x14ac:dyDescent="0.25">
      <c r="A171" s="2">
        <v>42082</v>
      </c>
      <c r="B171" s="1">
        <v>4361</v>
      </c>
      <c r="C171" s="1">
        <v>1188</v>
      </c>
      <c r="D171" s="1">
        <v>567</v>
      </c>
      <c r="E171" s="1">
        <v>879</v>
      </c>
      <c r="F171" s="56">
        <v>7445</v>
      </c>
      <c r="H171" s="11">
        <v>42082</v>
      </c>
      <c r="I17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6995</v>
      </c>
    </row>
    <row r="172" spans="1:9" x14ac:dyDescent="0.25">
      <c r="A172" s="2">
        <v>42083</v>
      </c>
      <c r="B172" s="1">
        <v>4275</v>
      </c>
      <c r="C172" s="1">
        <v>1166</v>
      </c>
      <c r="D172" s="1">
        <v>567</v>
      </c>
      <c r="E172" s="1">
        <v>1093</v>
      </c>
      <c r="F172" s="56">
        <v>7039</v>
      </c>
      <c r="H172" s="11">
        <v>42083</v>
      </c>
      <c r="I17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7101</v>
      </c>
    </row>
    <row r="173" spans="1:9" x14ac:dyDescent="0.25">
      <c r="A173" s="2">
        <v>42084</v>
      </c>
      <c r="B173" s="1">
        <v>4193</v>
      </c>
      <c r="C173" s="1">
        <v>1174</v>
      </c>
      <c r="D173" s="1">
        <v>566</v>
      </c>
      <c r="E173" s="1">
        <v>949</v>
      </c>
      <c r="F173" s="56">
        <v>7168</v>
      </c>
      <c r="H173" s="11">
        <v>42084</v>
      </c>
      <c r="I17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6882</v>
      </c>
    </row>
    <row r="174" spans="1:9" x14ac:dyDescent="0.25">
      <c r="A174" s="2">
        <v>42085</v>
      </c>
      <c r="B174" s="1">
        <v>4237</v>
      </c>
      <c r="C174" s="1">
        <v>1187</v>
      </c>
      <c r="D174" s="1">
        <v>567</v>
      </c>
      <c r="E174" s="1">
        <v>883</v>
      </c>
      <c r="F174" s="56">
        <v>6734</v>
      </c>
      <c r="H174" s="11">
        <v>42085</v>
      </c>
      <c r="I17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6874</v>
      </c>
    </row>
    <row r="175" spans="1:9" x14ac:dyDescent="0.25">
      <c r="A175" s="2">
        <v>42086</v>
      </c>
      <c r="B175" s="1">
        <v>4295</v>
      </c>
      <c r="C175" s="1">
        <v>1104</v>
      </c>
      <c r="D175" s="1">
        <v>567</v>
      </c>
      <c r="E175" s="1">
        <v>908</v>
      </c>
      <c r="F175" s="56">
        <v>6928</v>
      </c>
      <c r="H175" s="11">
        <v>42086</v>
      </c>
      <c r="I17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6874</v>
      </c>
    </row>
    <row r="176" spans="1:9" x14ac:dyDescent="0.25">
      <c r="A176" s="2">
        <v>42087</v>
      </c>
      <c r="B176" s="1">
        <v>4192</v>
      </c>
      <c r="C176" s="1">
        <v>1116</v>
      </c>
      <c r="D176" s="1">
        <v>566</v>
      </c>
      <c r="E176" s="1">
        <v>900</v>
      </c>
      <c r="F176" s="56">
        <v>6837</v>
      </c>
      <c r="H176" s="11">
        <v>42087</v>
      </c>
      <c r="I17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6774</v>
      </c>
    </row>
    <row r="177" spans="1:9" x14ac:dyDescent="0.25">
      <c r="A177" s="2">
        <v>42088</v>
      </c>
      <c r="B177" s="1">
        <v>4013</v>
      </c>
      <c r="C177" s="1">
        <v>1102</v>
      </c>
      <c r="D177" s="10">
        <v>567</v>
      </c>
      <c r="E177" s="1">
        <v>719</v>
      </c>
      <c r="F177" s="56">
        <v>6829</v>
      </c>
      <c r="H177" s="11">
        <v>42088</v>
      </c>
      <c r="I17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6401</v>
      </c>
    </row>
    <row r="178" spans="1:9" x14ac:dyDescent="0.25">
      <c r="A178" s="2">
        <v>42089</v>
      </c>
      <c r="B178" s="1">
        <v>3901</v>
      </c>
      <c r="C178" s="1">
        <v>1008</v>
      </c>
      <c r="D178" s="10">
        <v>569</v>
      </c>
      <c r="E178" s="1">
        <v>580</v>
      </c>
      <c r="F178" s="56">
        <v>6721</v>
      </c>
      <c r="H178" s="11">
        <v>42089</v>
      </c>
      <c r="I17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6058</v>
      </c>
    </row>
    <row r="179" spans="1:9" x14ac:dyDescent="0.25">
      <c r="A179" s="2">
        <v>42090</v>
      </c>
      <c r="B179" s="1">
        <v>3841</v>
      </c>
      <c r="C179" s="1">
        <v>1084</v>
      </c>
      <c r="D179" s="1">
        <v>570</v>
      </c>
      <c r="E179" s="1">
        <v>886</v>
      </c>
      <c r="F179" s="56">
        <v>6178</v>
      </c>
      <c r="H179" s="11">
        <v>42090</v>
      </c>
      <c r="I17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6381</v>
      </c>
    </row>
    <row r="180" spans="1:9" x14ac:dyDescent="0.25">
      <c r="A180" s="2">
        <v>42091</v>
      </c>
      <c r="B180" s="1">
        <v>3818</v>
      </c>
      <c r="C180" s="1">
        <v>1086</v>
      </c>
      <c r="D180" s="1">
        <v>567</v>
      </c>
      <c r="E180" s="1">
        <v>947</v>
      </c>
      <c r="F180" s="56">
        <v>6580</v>
      </c>
      <c r="H180" s="11">
        <v>42091</v>
      </c>
      <c r="I18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6418</v>
      </c>
    </row>
    <row r="181" spans="1:9" x14ac:dyDescent="0.25">
      <c r="A181" s="2">
        <v>42092</v>
      </c>
      <c r="B181" s="1">
        <v>3778</v>
      </c>
      <c r="C181" s="1">
        <v>1108</v>
      </c>
      <c r="D181" s="1">
        <v>577</v>
      </c>
      <c r="E181" s="1">
        <v>811</v>
      </c>
      <c r="F181" s="56">
        <v>5898</v>
      </c>
      <c r="H181" s="11">
        <v>42092</v>
      </c>
      <c r="I18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6274</v>
      </c>
    </row>
    <row r="182" spans="1:9" x14ac:dyDescent="0.25">
      <c r="A182" s="2">
        <v>42093</v>
      </c>
      <c r="B182" s="1">
        <v>3746</v>
      </c>
      <c r="C182" s="1">
        <v>1100</v>
      </c>
      <c r="D182" s="1">
        <v>583</v>
      </c>
      <c r="E182" s="1">
        <v>785</v>
      </c>
      <c r="F182" s="56">
        <v>5811</v>
      </c>
      <c r="H182" s="11">
        <v>42093</v>
      </c>
      <c r="I18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6214</v>
      </c>
    </row>
    <row r="183" spans="1:9" x14ac:dyDescent="0.25">
      <c r="A183" s="2">
        <v>42094</v>
      </c>
      <c r="B183" s="1">
        <v>3701</v>
      </c>
      <c r="C183" s="1">
        <v>780</v>
      </c>
      <c r="D183" s="1">
        <v>582</v>
      </c>
      <c r="E183" s="1">
        <v>769</v>
      </c>
      <c r="F183" s="56">
        <v>5868</v>
      </c>
      <c r="H183" s="11">
        <v>42094</v>
      </c>
      <c r="I18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5832</v>
      </c>
    </row>
    <row r="184" spans="1:9" x14ac:dyDescent="0.25">
      <c r="A184" s="2">
        <v>42095</v>
      </c>
      <c r="B184" s="1">
        <v>3864</v>
      </c>
      <c r="C184" s="1">
        <v>789</v>
      </c>
      <c r="D184" s="1">
        <v>645</v>
      </c>
      <c r="E184" s="1">
        <v>622</v>
      </c>
      <c r="F184" s="56">
        <v>6078</v>
      </c>
      <c r="H184" s="11">
        <v>42095</v>
      </c>
      <c r="I18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5920</v>
      </c>
    </row>
    <row r="185" spans="1:9" x14ac:dyDescent="0.25">
      <c r="A185" s="2">
        <v>42096</v>
      </c>
      <c r="B185" s="1">
        <v>4177</v>
      </c>
      <c r="C185" s="1">
        <v>7773</v>
      </c>
      <c r="D185" s="1">
        <v>696</v>
      </c>
      <c r="E185" s="1">
        <v>620</v>
      </c>
      <c r="F185" s="56">
        <v>6231</v>
      </c>
      <c r="H185" s="11">
        <v>42096</v>
      </c>
      <c r="I18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13266</v>
      </c>
    </row>
    <row r="186" spans="1:9" x14ac:dyDescent="0.25">
      <c r="A186" s="2">
        <v>42097</v>
      </c>
      <c r="B186" s="1">
        <v>4206</v>
      </c>
      <c r="C186" s="1">
        <v>1835</v>
      </c>
      <c r="D186" s="1">
        <v>709</v>
      </c>
      <c r="E186" s="1">
        <v>658</v>
      </c>
      <c r="F186" s="56">
        <v>5740</v>
      </c>
      <c r="H186" s="11">
        <v>42097</v>
      </c>
      <c r="I18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7408</v>
      </c>
    </row>
    <row r="187" spans="1:9" x14ac:dyDescent="0.25">
      <c r="A187" s="2">
        <v>42098</v>
      </c>
      <c r="B187" s="1">
        <v>4066</v>
      </c>
      <c r="C187" s="1">
        <v>1540</v>
      </c>
      <c r="D187" s="1">
        <v>708</v>
      </c>
      <c r="E187" s="1">
        <v>652</v>
      </c>
      <c r="F187" s="56">
        <v>5954</v>
      </c>
      <c r="H187" s="11">
        <v>42098</v>
      </c>
      <c r="I18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6966</v>
      </c>
    </row>
    <row r="188" spans="1:9" x14ac:dyDescent="0.25">
      <c r="A188" s="2">
        <v>42099</v>
      </c>
      <c r="B188" s="1">
        <v>3999</v>
      </c>
      <c r="C188" s="1">
        <v>1286</v>
      </c>
      <c r="D188" s="1"/>
      <c r="E188" s="1">
        <v>677</v>
      </c>
      <c r="F188" s="56">
        <v>6728</v>
      </c>
      <c r="H188" s="11">
        <v>42099</v>
      </c>
      <c r="I188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189" spans="1:9" x14ac:dyDescent="0.25">
      <c r="A189" s="2">
        <v>42100</v>
      </c>
      <c r="B189" s="1">
        <v>3970</v>
      </c>
      <c r="C189" s="1">
        <v>580</v>
      </c>
      <c r="D189" s="1">
        <v>686</v>
      </c>
      <c r="E189" s="1">
        <v>495</v>
      </c>
      <c r="F189" s="56">
        <v>7261</v>
      </c>
      <c r="H189" s="11">
        <v>42100</v>
      </c>
      <c r="I18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5731</v>
      </c>
    </row>
    <row r="190" spans="1:9" x14ac:dyDescent="0.25">
      <c r="A190" s="2">
        <v>42101</v>
      </c>
      <c r="B190" s="1">
        <v>4004</v>
      </c>
      <c r="C190" s="1">
        <v>834</v>
      </c>
      <c r="D190" s="1">
        <v>671</v>
      </c>
      <c r="E190" s="1">
        <v>490</v>
      </c>
      <c r="F190" s="56">
        <v>7109</v>
      </c>
      <c r="H190" s="11">
        <v>42101</v>
      </c>
      <c r="I19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5999</v>
      </c>
    </row>
    <row r="191" spans="1:9" x14ac:dyDescent="0.25">
      <c r="A191" s="2">
        <v>42102</v>
      </c>
      <c r="B191" s="1">
        <v>4255</v>
      </c>
      <c r="C191" s="1">
        <v>787</v>
      </c>
      <c r="D191" s="1">
        <v>662</v>
      </c>
      <c r="E191" s="1">
        <v>570</v>
      </c>
      <c r="F191" s="56">
        <v>8379</v>
      </c>
      <c r="H191" s="11">
        <v>42102</v>
      </c>
      <c r="I19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6274</v>
      </c>
    </row>
    <row r="192" spans="1:9" x14ac:dyDescent="0.25">
      <c r="A192" s="2">
        <v>42103</v>
      </c>
      <c r="B192" s="1">
        <v>4128</v>
      </c>
      <c r="C192" s="1">
        <v>787</v>
      </c>
      <c r="D192" s="1">
        <v>662</v>
      </c>
      <c r="E192" s="1">
        <v>838</v>
      </c>
      <c r="F192" s="56">
        <v>7264</v>
      </c>
      <c r="H192" s="11">
        <v>42103</v>
      </c>
      <c r="I19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6415</v>
      </c>
    </row>
    <row r="193" spans="1:9" x14ac:dyDescent="0.25">
      <c r="A193" s="2">
        <v>42104</v>
      </c>
      <c r="B193" s="1">
        <v>4128</v>
      </c>
      <c r="C193" s="1">
        <v>553</v>
      </c>
      <c r="D193" s="1">
        <v>647</v>
      </c>
      <c r="E193" s="1">
        <v>587</v>
      </c>
      <c r="F193" s="56">
        <v>6952</v>
      </c>
      <c r="H193" s="11">
        <v>42104</v>
      </c>
      <c r="I19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5915</v>
      </c>
    </row>
    <row r="194" spans="1:9" x14ac:dyDescent="0.25">
      <c r="A194" s="2">
        <v>42105</v>
      </c>
      <c r="B194" s="1">
        <v>4068</v>
      </c>
      <c r="C194" s="1">
        <v>538</v>
      </c>
      <c r="D194" s="1">
        <v>640</v>
      </c>
      <c r="E194" s="1">
        <v>809</v>
      </c>
      <c r="F194" s="56">
        <v>6831</v>
      </c>
      <c r="H194" s="11">
        <v>42105</v>
      </c>
      <c r="I19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6055</v>
      </c>
    </row>
    <row r="195" spans="1:9" x14ac:dyDescent="0.25">
      <c r="A195" s="2">
        <v>42106</v>
      </c>
      <c r="B195" s="1">
        <v>4005</v>
      </c>
      <c r="C195" s="1">
        <v>549</v>
      </c>
      <c r="D195" s="1">
        <v>661</v>
      </c>
      <c r="E195" s="1">
        <v>887</v>
      </c>
      <c r="F195" s="56">
        <v>6752</v>
      </c>
      <c r="H195" s="11">
        <v>42106</v>
      </c>
      <c r="I19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6102</v>
      </c>
    </row>
    <row r="196" spans="1:9" x14ac:dyDescent="0.25">
      <c r="A196" s="2">
        <v>42107</v>
      </c>
      <c r="B196" s="1">
        <v>3948</v>
      </c>
      <c r="C196" s="1">
        <v>543</v>
      </c>
      <c r="D196" s="1">
        <v>688</v>
      </c>
      <c r="E196" s="1">
        <v>767</v>
      </c>
      <c r="F196" s="56">
        <v>5805</v>
      </c>
      <c r="H196" s="11">
        <v>42107</v>
      </c>
      <c r="I19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5946</v>
      </c>
    </row>
    <row r="197" spans="1:9" x14ac:dyDescent="0.25">
      <c r="A197" s="2">
        <v>42108</v>
      </c>
      <c r="B197" s="1">
        <v>3880</v>
      </c>
      <c r="C197" s="1">
        <v>455</v>
      </c>
      <c r="D197" s="1">
        <v>697</v>
      </c>
      <c r="E197" s="1">
        <v>655</v>
      </c>
      <c r="F197" s="56">
        <v>6878</v>
      </c>
      <c r="H197" s="11">
        <v>42108</v>
      </c>
      <c r="I19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5687</v>
      </c>
    </row>
    <row r="198" spans="1:9" x14ac:dyDescent="0.25">
      <c r="A198" s="2">
        <v>42109</v>
      </c>
      <c r="B198" s="1">
        <v>3780</v>
      </c>
      <c r="C198" s="1">
        <v>433</v>
      </c>
      <c r="D198" s="1">
        <v>725</v>
      </c>
      <c r="E198" s="1">
        <v>535</v>
      </c>
      <c r="F198" s="56">
        <v>6672</v>
      </c>
      <c r="H198" s="11">
        <v>42109</v>
      </c>
      <c r="I19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5473</v>
      </c>
    </row>
    <row r="199" spans="1:9" x14ac:dyDescent="0.25">
      <c r="A199" s="2">
        <v>42110</v>
      </c>
      <c r="B199" s="1">
        <v>3789</v>
      </c>
      <c r="C199" s="1">
        <v>517</v>
      </c>
      <c r="D199" s="1">
        <v>799</v>
      </c>
      <c r="E199" s="1">
        <v>839</v>
      </c>
      <c r="F199" s="56">
        <v>5695</v>
      </c>
      <c r="H199" s="11">
        <v>42110</v>
      </c>
      <c r="I19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5944</v>
      </c>
    </row>
    <row r="200" spans="1:9" x14ac:dyDescent="0.25">
      <c r="A200" s="2">
        <v>42111</v>
      </c>
      <c r="B200" s="1">
        <v>4590</v>
      </c>
      <c r="C200" s="1">
        <v>508</v>
      </c>
      <c r="D200" s="1">
        <v>900</v>
      </c>
      <c r="E200" s="1">
        <v>682</v>
      </c>
      <c r="F200" s="56">
        <v>5615</v>
      </c>
      <c r="H200" s="11">
        <v>42111</v>
      </c>
      <c r="I20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6680</v>
      </c>
    </row>
    <row r="201" spans="1:9" x14ac:dyDescent="0.25">
      <c r="A201" s="2">
        <v>42112</v>
      </c>
      <c r="B201" s="1">
        <v>4521</v>
      </c>
      <c r="C201" s="1">
        <v>1751</v>
      </c>
      <c r="D201" s="1">
        <v>950</v>
      </c>
      <c r="E201" s="1">
        <v>855</v>
      </c>
      <c r="F201" s="56">
        <v>5274</v>
      </c>
      <c r="H201" s="11">
        <v>42112</v>
      </c>
      <c r="I20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8077</v>
      </c>
    </row>
    <row r="202" spans="1:9" x14ac:dyDescent="0.25">
      <c r="A202" s="2">
        <v>42113</v>
      </c>
      <c r="B202" s="1">
        <v>4482</v>
      </c>
      <c r="C202" s="1">
        <v>1837</v>
      </c>
      <c r="D202" s="1">
        <v>984</v>
      </c>
      <c r="E202" s="1">
        <v>756</v>
      </c>
      <c r="F202" s="56">
        <v>5278</v>
      </c>
      <c r="H202" s="11">
        <v>42113</v>
      </c>
      <c r="I20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8059</v>
      </c>
    </row>
    <row r="203" spans="1:9" x14ac:dyDescent="0.25">
      <c r="A203" s="2">
        <v>42114</v>
      </c>
      <c r="B203" s="1">
        <v>4472</v>
      </c>
      <c r="C203" s="1">
        <v>1753</v>
      </c>
      <c r="D203" s="1">
        <v>991</v>
      </c>
      <c r="E203" s="1">
        <v>855</v>
      </c>
      <c r="F203" s="56">
        <v>5946</v>
      </c>
      <c r="H203" s="11">
        <v>42114</v>
      </c>
      <c r="I20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8071</v>
      </c>
    </row>
    <row r="204" spans="1:9" x14ac:dyDescent="0.25">
      <c r="A204" s="2">
        <v>42115</v>
      </c>
      <c r="B204" s="1">
        <v>4689</v>
      </c>
      <c r="C204" s="1">
        <v>1791</v>
      </c>
      <c r="D204" s="1">
        <v>1044</v>
      </c>
      <c r="E204" s="1">
        <v>780</v>
      </c>
      <c r="F204" s="56">
        <v>5849</v>
      </c>
      <c r="H204" s="11">
        <v>42115</v>
      </c>
      <c r="I20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8304</v>
      </c>
    </row>
    <row r="205" spans="1:9" x14ac:dyDescent="0.25">
      <c r="A205" s="2">
        <v>42116</v>
      </c>
      <c r="B205" s="1">
        <v>5201</v>
      </c>
      <c r="C205" s="1">
        <v>1742</v>
      </c>
      <c r="D205" s="1">
        <v>1126</v>
      </c>
      <c r="E205" s="1">
        <v>794</v>
      </c>
      <c r="F205" s="56">
        <v>5998</v>
      </c>
      <c r="H205" s="11">
        <v>42116</v>
      </c>
      <c r="I20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8863</v>
      </c>
    </row>
    <row r="206" spans="1:9" x14ac:dyDescent="0.25">
      <c r="A206" s="2">
        <v>42117</v>
      </c>
      <c r="B206" s="1">
        <v>5721</v>
      </c>
      <c r="C206" s="1">
        <v>1654</v>
      </c>
      <c r="D206" s="1">
        <v>1168</v>
      </c>
      <c r="E206" s="1">
        <v>791</v>
      </c>
      <c r="F206" s="56">
        <v>5094</v>
      </c>
      <c r="H206" s="11">
        <v>42117</v>
      </c>
      <c r="I20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9334</v>
      </c>
    </row>
    <row r="207" spans="1:9" x14ac:dyDescent="0.25">
      <c r="A207" s="2">
        <v>42118</v>
      </c>
      <c r="B207" s="1">
        <v>6308</v>
      </c>
      <c r="C207" s="1">
        <v>2131</v>
      </c>
      <c r="D207" s="1">
        <v>1165</v>
      </c>
      <c r="E207" s="1">
        <v>618</v>
      </c>
      <c r="F207" s="56">
        <v>5011</v>
      </c>
      <c r="H207" s="11">
        <v>42118</v>
      </c>
      <c r="I20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10222</v>
      </c>
    </row>
    <row r="208" spans="1:9" x14ac:dyDescent="0.25">
      <c r="A208" s="2">
        <v>42119</v>
      </c>
      <c r="B208" s="1">
        <v>6888</v>
      </c>
      <c r="C208" s="1">
        <v>2695</v>
      </c>
      <c r="D208" s="1">
        <v>1149</v>
      </c>
      <c r="E208" s="1">
        <v>696</v>
      </c>
      <c r="F208" s="56">
        <v>6128</v>
      </c>
      <c r="H208" s="11">
        <v>42119</v>
      </c>
      <c r="I20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11428</v>
      </c>
    </row>
    <row r="209" spans="1:9" x14ac:dyDescent="0.25">
      <c r="A209" s="2">
        <v>42120</v>
      </c>
      <c r="B209" s="1">
        <v>7352</v>
      </c>
      <c r="C209" s="1">
        <v>2630</v>
      </c>
      <c r="D209" s="1">
        <v>1084</v>
      </c>
      <c r="E209" s="1">
        <v>524</v>
      </c>
      <c r="F209" s="56">
        <v>6939</v>
      </c>
      <c r="H209" s="11">
        <v>42120</v>
      </c>
      <c r="I20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11590</v>
      </c>
    </row>
    <row r="210" spans="1:9" x14ac:dyDescent="0.25">
      <c r="A210" s="2">
        <v>42121</v>
      </c>
      <c r="B210" s="1">
        <v>7539</v>
      </c>
      <c r="C210" s="1">
        <v>2959</v>
      </c>
      <c r="D210" s="1">
        <v>1033</v>
      </c>
      <c r="E210" s="1">
        <v>750</v>
      </c>
      <c r="F210" s="56">
        <v>6549</v>
      </c>
      <c r="H210" s="11">
        <v>42121</v>
      </c>
      <c r="I21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12281</v>
      </c>
    </row>
    <row r="211" spans="1:9" x14ac:dyDescent="0.25">
      <c r="A211" s="2">
        <v>42122</v>
      </c>
      <c r="B211" s="1">
        <v>7511</v>
      </c>
      <c r="C211" s="1">
        <v>2802</v>
      </c>
      <c r="D211" s="1">
        <v>1012</v>
      </c>
      <c r="E211" s="1">
        <v>530</v>
      </c>
      <c r="F211" s="56">
        <v>5968</v>
      </c>
      <c r="H211" s="11">
        <v>42122</v>
      </c>
      <c r="I21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11855</v>
      </c>
    </row>
    <row r="212" spans="1:9" x14ac:dyDescent="0.25">
      <c r="A212" s="2">
        <v>42123</v>
      </c>
      <c r="B212" s="1">
        <v>7534</v>
      </c>
      <c r="C212" s="1">
        <v>2806</v>
      </c>
      <c r="D212" s="1">
        <v>1027</v>
      </c>
      <c r="E212" s="1">
        <v>1202</v>
      </c>
      <c r="F212" s="56">
        <v>6584</v>
      </c>
      <c r="H212" s="11">
        <v>42123</v>
      </c>
      <c r="I21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12569</v>
      </c>
    </row>
    <row r="213" spans="1:9" x14ac:dyDescent="0.25">
      <c r="A213" s="2">
        <v>42124</v>
      </c>
      <c r="B213" s="1">
        <v>7398</v>
      </c>
      <c r="C213" s="1">
        <v>3203</v>
      </c>
      <c r="D213" s="1">
        <v>1072</v>
      </c>
      <c r="E213" s="1">
        <v>1282</v>
      </c>
      <c r="F213" s="56">
        <v>6674</v>
      </c>
      <c r="H213" s="11">
        <v>42124</v>
      </c>
      <c r="I21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12955</v>
      </c>
    </row>
    <row r="214" spans="1:9" x14ac:dyDescent="0.25">
      <c r="A214" s="2">
        <v>42125</v>
      </c>
      <c r="B214" s="1">
        <v>7457</v>
      </c>
      <c r="C214" s="1">
        <v>3525</v>
      </c>
      <c r="D214" s="1">
        <v>1096</v>
      </c>
      <c r="E214" s="1">
        <v>1261</v>
      </c>
      <c r="F214" s="56">
        <v>5830</v>
      </c>
      <c r="H214" s="11">
        <v>42125</v>
      </c>
      <c r="I21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13339</v>
      </c>
    </row>
    <row r="215" spans="1:9" x14ac:dyDescent="0.25">
      <c r="A215" s="2">
        <v>42126</v>
      </c>
      <c r="B215" s="1">
        <v>7756</v>
      </c>
      <c r="C215" s="1">
        <v>4271</v>
      </c>
      <c r="D215" s="1">
        <v>1103</v>
      </c>
      <c r="E215" s="1">
        <v>1290</v>
      </c>
      <c r="F215" s="56">
        <v>5441</v>
      </c>
      <c r="H215" s="11">
        <v>42126</v>
      </c>
      <c r="I21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14420</v>
      </c>
    </row>
    <row r="216" spans="1:9" x14ac:dyDescent="0.25">
      <c r="A216" s="2">
        <v>42127</v>
      </c>
      <c r="B216" s="1">
        <v>7995</v>
      </c>
      <c r="C216" s="1">
        <v>4285</v>
      </c>
      <c r="D216" s="1">
        <v>1087</v>
      </c>
      <c r="E216" s="1">
        <v>1102</v>
      </c>
      <c r="F216" s="56">
        <v>5593</v>
      </c>
      <c r="H216" s="11">
        <v>42127</v>
      </c>
      <c r="I21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14469</v>
      </c>
    </row>
    <row r="217" spans="1:9" x14ac:dyDescent="0.25">
      <c r="A217" s="2">
        <v>42128</v>
      </c>
      <c r="B217" s="1">
        <v>7977</v>
      </c>
      <c r="C217" s="1">
        <v>4238</v>
      </c>
      <c r="D217" s="1">
        <v>1084</v>
      </c>
      <c r="E217" s="1">
        <v>1046</v>
      </c>
      <c r="F217" s="56">
        <v>6223</v>
      </c>
      <c r="H217" s="11">
        <v>42128</v>
      </c>
      <c r="I21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14345</v>
      </c>
    </row>
    <row r="218" spans="1:9" x14ac:dyDescent="0.25">
      <c r="A218" s="2">
        <v>42129</v>
      </c>
      <c r="B218" s="1">
        <v>7996</v>
      </c>
      <c r="C218" s="1">
        <v>3164</v>
      </c>
      <c r="D218" s="1">
        <v>1080</v>
      </c>
      <c r="E218" s="1">
        <v>1123</v>
      </c>
      <c r="F218" s="56">
        <v>6501</v>
      </c>
      <c r="H218" s="11">
        <v>42129</v>
      </c>
      <c r="I21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13363</v>
      </c>
    </row>
    <row r="219" spans="1:9" x14ac:dyDescent="0.25">
      <c r="A219" s="2">
        <v>42130</v>
      </c>
      <c r="B219" s="1">
        <v>7921</v>
      </c>
      <c r="C219" s="1">
        <v>4506</v>
      </c>
      <c r="D219" s="1">
        <v>1051</v>
      </c>
      <c r="E219" s="1">
        <v>1474</v>
      </c>
      <c r="F219" s="56">
        <v>6460</v>
      </c>
      <c r="H219" s="11">
        <v>42130</v>
      </c>
      <c r="I21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14952</v>
      </c>
    </row>
    <row r="220" spans="1:9" x14ac:dyDescent="0.25">
      <c r="A220" s="2">
        <v>42131</v>
      </c>
      <c r="B220" s="1">
        <v>7875</v>
      </c>
      <c r="C220" s="1">
        <v>5866</v>
      </c>
      <c r="D220" s="1">
        <v>1022</v>
      </c>
      <c r="E220" s="1">
        <v>1471</v>
      </c>
      <c r="F220" s="56">
        <v>7050</v>
      </c>
      <c r="H220" s="11">
        <v>42131</v>
      </c>
      <c r="I22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16234</v>
      </c>
    </row>
    <row r="221" spans="1:9" x14ac:dyDescent="0.25">
      <c r="A221" s="2">
        <v>42132</v>
      </c>
      <c r="B221" s="1">
        <v>7975</v>
      </c>
      <c r="C221" s="1">
        <v>5829</v>
      </c>
      <c r="D221" s="1">
        <v>1005</v>
      </c>
      <c r="E221" s="1">
        <v>1404</v>
      </c>
      <c r="F221" s="56">
        <v>6849</v>
      </c>
      <c r="H221" s="11">
        <v>42132</v>
      </c>
      <c r="I22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16213</v>
      </c>
    </row>
    <row r="222" spans="1:9" x14ac:dyDescent="0.25">
      <c r="A222" s="2">
        <v>42133</v>
      </c>
      <c r="B222" s="1">
        <v>7956</v>
      </c>
      <c r="C222" s="1">
        <v>6296</v>
      </c>
      <c r="D222" s="1">
        <v>993</v>
      </c>
      <c r="E222" s="1">
        <v>1322</v>
      </c>
      <c r="F222" s="56">
        <v>6796</v>
      </c>
      <c r="H222" s="11">
        <v>42133</v>
      </c>
      <c r="I22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16567</v>
      </c>
    </row>
    <row r="223" spans="1:9" x14ac:dyDescent="0.25">
      <c r="A223" s="2">
        <v>42134</v>
      </c>
      <c r="B223" s="1">
        <v>7938</v>
      </c>
      <c r="C223" s="1">
        <v>5926</v>
      </c>
      <c r="D223" s="1">
        <v>978</v>
      </c>
      <c r="E223" s="1">
        <v>1353</v>
      </c>
      <c r="F223" s="56">
        <v>6501</v>
      </c>
      <c r="H223" s="11">
        <v>42134</v>
      </c>
      <c r="I22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16195</v>
      </c>
    </row>
    <row r="224" spans="1:9" x14ac:dyDescent="0.25">
      <c r="A224" s="2">
        <v>42135</v>
      </c>
      <c r="B224" s="1">
        <v>7935</v>
      </c>
      <c r="C224" s="1">
        <v>6342</v>
      </c>
      <c r="D224" s="1">
        <v>978</v>
      </c>
      <c r="E224" s="1">
        <v>1546</v>
      </c>
      <c r="F224" s="56">
        <v>6544</v>
      </c>
      <c r="H224" s="11">
        <v>42135</v>
      </c>
      <c r="I22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16801</v>
      </c>
    </row>
    <row r="225" spans="1:9" x14ac:dyDescent="0.25">
      <c r="A225" s="2">
        <v>42136</v>
      </c>
      <c r="B225" s="1">
        <v>7929</v>
      </c>
      <c r="C225" s="1">
        <v>6293</v>
      </c>
      <c r="D225" s="1">
        <v>980</v>
      </c>
      <c r="E225" s="1">
        <v>1375</v>
      </c>
      <c r="F225" s="56">
        <v>7037</v>
      </c>
      <c r="H225" s="11">
        <v>42136</v>
      </c>
      <c r="I22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16577</v>
      </c>
    </row>
    <row r="226" spans="1:9" x14ac:dyDescent="0.25">
      <c r="A226" s="2">
        <v>42137</v>
      </c>
      <c r="B226" s="1">
        <v>7951</v>
      </c>
      <c r="C226" s="1">
        <v>5410</v>
      </c>
      <c r="D226" s="1">
        <v>989</v>
      </c>
      <c r="E226" s="1">
        <v>1324</v>
      </c>
      <c r="F226" s="56">
        <v>6792</v>
      </c>
      <c r="H226" s="11">
        <v>42137</v>
      </c>
      <c r="I22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15674</v>
      </c>
    </row>
    <row r="227" spans="1:9" x14ac:dyDescent="0.25">
      <c r="A227" s="2">
        <v>42138</v>
      </c>
      <c r="B227" s="1">
        <v>7948</v>
      </c>
      <c r="C227" s="1">
        <v>5526</v>
      </c>
      <c r="D227" s="1">
        <v>992</v>
      </c>
      <c r="E227" s="1">
        <v>1309</v>
      </c>
      <c r="F227" s="56">
        <v>7325</v>
      </c>
      <c r="H227" s="11">
        <v>42138</v>
      </c>
      <c r="I22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15775</v>
      </c>
    </row>
    <row r="228" spans="1:9" x14ac:dyDescent="0.25">
      <c r="A228" s="2">
        <v>42139</v>
      </c>
      <c r="B228" s="1">
        <v>8035</v>
      </c>
      <c r="C228" s="1">
        <v>4491</v>
      </c>
      <c r="D228" s="1">
        <v>963</v>
      </c>
      <c r="E228" s="1">
        <v>1272</v>
      </c>
      <c r="F228" s="56">
        <v>7251</v>
      </c>
      <c r="H228" s="11">
        <v>42139</v>
      </c>
      <c r="I22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14761</v>
      </c>
    </row>
    <row r="229" spans="1:9" x14ac:dyDescent="0.25">
      <c r="A229" s="2">
        <v>42140</v>
      </c>
      <c r="B229" s="1">
        <v>8091</v>
      </c>
      <c r="C229" s="1">
        <v>4510</v>
      </c>
      <c r="D229" s="1">
        <v>892</v>
      </c>
      <c r="E229" s="1">
        <v>1286</v>
      </c>
      <c r="F229" s="56">
        <v>7577</v>
      </c>
      <c r="H229" s="11">
        <v>42140</v>
      </c>
      <c r="I22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14779</v>
      </c>
    </row>
    <row r="230" spans="1:9" x14ac:dyDescent="0.25">
      <c r="A230" s="2">
        <v>42141</v>
      </c>
      <c r="B230" s="1">
        <v>8028</v>
      </c>
      <c r="C230" s="1">
        <v>4579</v>
      </c>
      <c r="D230" s="1">
        <v>829</v>
      </c>
      <c r="E230" s="1">
        <v>1434</v>
      </c>
      <c r="F230" s="56">
        <v>7540</v>
      </c>
      <c r="H230" s="11">
        <v>42141</v>
      </c>
      <c r="I23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14870</v>
      </c>
    </row>
    <row r="231" spans="1:9" x14ac:dyDescent="0.25">
      <c r="A231" s="2">
        <v>42142</v>
      </c>
      <c r="B231" s="1">
        <v>8052</v>
      </c>
      <c r="C231" s="1">
        <v>4593</v>
      </c>
      <c r="D231" s="1">
        <v>816</v>
      </c>
      <c r="E231" s="1">
        <v>1414</v>
      </c>
      <c r="F231" s="56">
        <v>7664</v>
      </c>
      <c r="H231" s="11">
        <v>42142</v>
      </c>
      <c r="I23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14875</v>
      </c>
    </row>
    <row r="232" spans="1:9" x14ac:dyDescent="0.25">
      <c r="A232" s="2">
        <v>42143</v>
      </c>
      <c r="B232" s="1">
        <v>8295</v>
      </c>
      <c r="C232" s="1">
        <v>4057</v>
      </c>
      <c r="D232" s="1">
        <v>808</v>
      </c>
      <c r="E232" s="1">
        <v>1164</v>
      </c>
      <c r="F232" s="56">
        <v>8097</v>
      </c>
      <c r="H232" s="11">
        <v>42143</v>
      </c>
      <c r="I23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14324</v>
      </c>
    </row>
    <row r="233" spans="1:9" x14ac:dyDescent="0.25">
      <c r="A233" s="2">
        <v>42144</v>
      </c>
      <c r="B233" s="1">
        <v>8418</v>
      </c>
      <c r="C233" s="1">
        <v>4933</v>
      </c>
      <c r="D233" s="1">
        <v>813</v>
      </c>
      <c r="E233" s="1">
        <v>1554</v>
      </c>
      <c r="F233" s="56">
        <v>8072</v>
      </c>
      <c r="H233" s="11">
        <v>42144</v>
      </c>
      <c r="I23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15718</v>
      </c>
    </row>
    <row r="234" spans="1:9" x14ac:dyDescent="0.25">
      <c r="A234" s="2">
        <v>42145</v>
      </c>
      <c r="B234" s="1">
        <v>8555</v>
      </c>
      <c r="C234" s="1">
        <v>4190</v>
      </c>
      <c r="D234" s="1">
        <v>857</v>
      </c>
      <c r="E234" s="1">
        <v>1601</v>
      </c>
      <c r="F234" s="56">
        <v>8358</v>
      </c>
      <c r="H234" s="11">
        <v>42145</v>
      </c>
      <c r="I23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15203</v>
      </c>
    </row>
    <row r="235" spans="1:9" x14ac:dyDescent="0.25">
      <c r="A235" s="2">
        <v>42146</v>
      </c>
      <c r="B235" s="1">
        <v>8686</v>
      </c>
      <c r="C235" s="1">
        <v>4102</v>
      </c>
      <c r="D235" s="1">
        <v>859</v>
      </c>
      <c r="E235" s="1">
        <v>1936</v>
      </c>
      <c r="F235" s="56">
        <v>8130</v>
      </c>
      <c r="H235" s="11">
        <v>42146</v>
      </c>
      <c r="I23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15583</v>
      </c>
    </row>
    <row r="236" spans="1:9" x14ac:dyDescent="0.25">
      <c r="A236" s="2">
        <v>42147</v>
      </c>
      <c r="B236" s="1">
        <v>8663</v>
      </c>
      <c r="C236" s="1">
        <v>3622</v>
      </c>
      <c r="D236" s="1">
        <v>848</v>
      </c>
      <c r="E236" s="1">
        <v>1468</v>
      </c>
      <c r="F236" s="56">
        <v>8214</v>
      </c>
      <c r="H236" s="11">
        <v>42147</v>
      </c>
      <c r="I23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14601</v>
      </c>
    </row>
    <row r="237" spans="1:9" x14ac:dyDescent="0.25">
      <c r="A237" s="2">
        <v>42148</v>
      </c>
      <c r="B237" s="1">
        <v>8318</v>
      </c>
      <c r="C237" s="1">
        <v>2993</v>
      </c>
      <c r="D237" s="1">
        <v>843</v>
      </c>
      <c r="E237" s="1">
        <v>1590</v>
      </c>
      <c r="F237" s="56">
        <v>7883</v>
      </c>
      <c r="H237" s="11">
        <v>42148</v>
      </c>
      <c r="I23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13744</v>
      </c>
    </row>
    <row r="238" spans="1:9" x14ac:dyDescent="0.25">
      <c r="A238" s="2">
        <v>42149</v>
      </c>
      <c r="B238" s="1">
        <v>8181</v>
      </c>
      <c r="C238" s="1">
        <v>3190</v>
      </c>
      <c r="D238" s="1">
        <v>842</v>
      </c>
      <c r="E238" s="1">
        <v>1498</v>
      </c>
      <c r="F238" s="56">
        <v>7922</v>
      </c>
      <c r="H238" s="11">
        <v>42149</v>
      </c>
      <c r="I23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13711</v>
      </c>
    </row>
    <row r="239" spans="1:9" x14ac:dyDescent="0.25">
      <c r="A239" s="2">
        <v>42150</v>
      </c>
      <c r="B239" s="1">
        <v>8039</v>
      </c>
      <c r="C239" s="1">
        <v>3025</v>
      </c>
      <c r="D239" s="1">
        <v>855</v>
      </c>
      <c r="E239" s="1">
        <v>1751</v>
      </c>
      <c r="F239" s="56">
        <v>7468</v>
      </c>
      <c r="H239" s="11">
        <v>42150</v>
      </c>
      <c r="I23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13670</v>
      </c>
    </row>
    <row r="240" spans="1:9" x14ac:dyDescent="0.25">
      <c r="A240" s="2">
        <v>42151</v>
      </c>
      <c r="B240" s="1">
        <v>7780</v>
      </c>
      <c r="C240" s="1">
        <v>2581</v>
      </c>
      <c r="D240" s="1">
        <v>851</v>
      </c>
      <c r="E240" s="1">
        <v>1672</v>
      </c>
      <c r="F240" s="56">
        <v>7289</v>
      </c>
      <c r="H240" s="11">
        <v>42151</v>
      </c>
      <c r="I24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12884</v>
      </c>
    </row>
    <row r="241" spans="1:9" x14ac:dyDescent="0.25">
      <c r="A241" s="2">
        <v>42152</v>
      </c>
      <c r="B241" s="1">
        <v>7645</v>
      </c>
      <c r="C241" s="1">
        <v>2336</v>
      </c>
      <c r="D241" s="1">
        <v>858</v>
      </c>
      <c r="E241" s="1">
        <v>1625</v>
      </c>
      <c r="F241" s="56">
        <v>7044</v>
      </c>
      <c r="H241" s="11">
        <v>42152</v>
      </c>
      <c r="I24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12464</v>
      </c>
    </row>
    <row r="242" spans="1:9" x14ac:dyDescent="0.25">
      <c r="A242" s="2">
        <v>42153</v>
      </c>
      <c r="B242" s="1">
        <v>7656</v>
      </c>
      <c r="C242" s="1">
        <v>2457</v>
      </c>
      <c r="D242" s="1">
        <v>859</v>
      </c>
      <c r="E242" s="1">
        <v>2064</v>
      </c>
      <c r="F242" s="56">
        <v>6912</v>
      </c>
      <c r="H242" s="11">
        <v>42153</v>
      </c>
      <c r="I24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13036</v>
      </c>
    </row>
    <row r="243" spans="1:9" x14ac:dyDescent="0.25">
      <c r="A243" s="2">
        <v>42154</v>
      </c>
      <c r="B243" s="1">
        <v>7645</v>
      </c>
      <c r="C243" s="1">
        <v>2872</v>
      </c>
      <c r="D243" s="1">
        <v>868</v>
      </c>
      <c r="E243" s="1">
        <v>1994</v>
      </c>
      <c r="F243" s="56">
        <v>6696</v>
      </c>
      <c r="H243" s="11">
        <v>42154</v>
      </c>
      <c r="I24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13379</v>
      </c>
    </row>
    <row r="244" spans="1:9" x14ac:dyDescent="0.25">
      <c r="A244" s="2">
        <v>42155</v>
      </c>
      <c r="B244" s="1">
        <v>7638</v>
      </c>
      <c r="C244" s="1">
        <v>2878</v>
      </c>
      <c r="D244" s="1">
        <v>885</v>
      </c>
      <c r="E244" s="1">
        <v>1747</v>
      </c>
      <c r="F244" s="56">
        <v>6124</v>
      </c>
      <c r="H244" s="11">
        <v>42155</v>
      </c>
      <c r="I24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13148</v>
      </c>
    </row>
    <row r="245" spans="1:9" x14ac:dyDescent="0.25">
      <c r="A245" s="2">
        <v>42156</v>
      </c>
      <c r="B245" s="1">
        <v>7688</v>
      </c>
      <c r="C245" s="1">
        <v>2917</v>
      </c>
      <c r="D245" s="1">
        <v>857</v>
      </c>
      <c r="E245" s="1">
        <v>2236</v>
      </c>
      <c r="F245" s="56">
        <v>6621</v>
      </c>
      <c r="H245" s="11">
        <v>42156</v>
      </c>
      <c r="I24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13698</v>
      </c>
    </row>
    <row r="246" spans="1:9" x14ac:dyDescent="0.25">
      <c r="A246" s="2">
        <v>42157</v>
      </c>
      <c r="B246" s="1">
        <v>7662</v>
      </c>
      <c r="C246" s="1">
        <v>2936</v>
      </c>
      <c r="D246" s="1">
        <v>787</v>
      </c>
      <c r="E246" s="1">
        <v>1947</v>
      </c>
      <c r="F246" s="56">
        <v>6546</v>
      </c>
      <c r="H246" s="11">
        <v>42157</v>
      </c>
      <c r="I24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13332</v>
      </c>
    </row>
    <row r="247" spans="1:9" x14ac:dyDescent="0.25">
      <c r="A247" s="2">
        <v>42158</v>
      </c>
      <c r="B247" s="4">
        <v>7595</v>
      </c>
      <c r="C247" s="4">
        <v>3488</v>
      </c>
      <c r="D247" s="4">
        <v>749</v>
      </c>
      <c r="E247" s="4">
        <v>2081</v>
      </c>
      <c r="F247" s="56">
        <v>6633</v>
      </c>
      <c r="H247" s="11">
        <v>42158</v>
      </c>
      <c r="I24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13913</v>
      </c>
    </row>
    <row r="248" spans="1:9" x14ac:dyDescent="0.25">
      <c r="A248" s="2">
        <v>42159</v>
      </c>
      <c r="B248" s="5">
        <v>7564</v>
      </c>
      <c r="C248" s="5">
        <v>3649</v>
      </c>
      <c r="D248" s="5">
        <v>766</v>
      </c>
      <c r="E248" s="5">
        <v>2117</v>
      </c>
      <c r="F248" s="56">
        <v>7200</v>
      </c>
      <c r="H248" s="11">
        <v>42159</v>
      </c>
      <c r="I24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14096</v>
      </c>
    </row>
    <row r="249" spans="1:9" x14ac:dyDescent="0.25">
      <c r="A249" s="2">
        <v>42160</v>
      </c>
      <c r="B249" s="5">
        <v>7631</v>
      </c>
      <c r="C249" s="5">
        <v>3498</v>
      </c>
      <c r="D249" s="5">
        <v>822</v>
      </c>
      <c r="E249" s="5">
        <v>2162</v>
      </c>
      <c r="F249" s="56">
        <v>7178</v>
      </c>
      <c r="H249" s="11">
        <v>42160</v>
      </c>
      <c r="I24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14113</v>
      </c>
    </row>
    <row r="250" spans="1:9" x14ac:dyDescent="0.25">
      <c r="A250" s="2">
        <v>42161</v>
      </c>
      <c r="B250" s="5">
        <v>7675</v>
      </c>
      <c r="C250" s="5">
        <v>3456</v>
      </c>
      <c r="D250" s="5">
        <v>864</v>
      </c>
      <c r="E250" s="5">
        <v>1985</v>
      </c>
      <c r="F250" s="56">
        <v>6994</v>
      </c>
      <c r="H250" s="11">
        <v>42161</v>
      </c>
      <c r="I25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13980</v>
      </c>
    </row>
    <row r="251" spans="1:9" x14ac:dyDescent="0.25">
      <c r="A251" s="2">
        <v>42162</v>
      </c>
      <c r="B251" s="5">
        <v>7673</v>
      </c>
      <c r="C251" s="5">
        <v>2926</v>
      </c>
      <c r="D251" s="5">
        <v>873</v>
      </c>
      <c r="E251" s="5">
        <v>2059</v>
      </c>
      <c r="F251" s="56">
        <v>7291</v>
      </c>
      <c r="H251" s="11">
        <v>42162</v>
      </c>
      <c r="I25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13531</v>
      </c>
    </row>
    <row r="252" spans="1:9" x14ac:dyDescent="0.25">
      <c r="A252" s="2">
        <v>42163</v>
      </c>
      <c r="B252" s="5">
        <v>7647</v>
      </c>
      <c r="C252" s="5">
        <v>3449</v>
      </c>
      <c r="D252" s="5">
        <v>858</v>
      </c>
      <c r="E252" s="5">
        <v>2094</v>
      </c>
      <c r="F252" s="56">
        <v>6973</v>
      </c>
      <c r="H252" s="11">
        <v>42163</v>
      </c>
      <c r="I25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14048</v>
      </c>
    </row>
    <row r="253" spans="1:9" x14ac:dyDescent="0.25">
      <c r="A253" s="2">
        <v>42164</v>
      </c>
      <c r="B253" s="5">
        <v>7628</v>
      </c>
      <c r="C253" s="6">
        <v>3552</v>
      </c>
      <c r="D253" s="5">
        <v>846</v>
      </c>
      <c r="E253" s="5">
        <v>2166</v>
      </c>
      <c r="F253" s="56">
        <v>6318</v>
      </c>
      <c r="H253" s="11">
        <v>42164</v>
      </c>
      <c r="I25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14192</v>
      </c>
    </row>
    <row r="254" spans="1:9" x14ac:dyDescent="0.25">
      <c r="A254" s="2">
        <v>42165</v>
      </c>
      <c r="B254" s="5">
        <v>7697</v>
      </c>
      <c r="C254" s="7">
        <v>3169</v>
      </c>
      <c r="D254" s="5">
        <v>854</v>
      </c>
      <c r="E254" s="5">
        <v>2043</v>
      </c>
      <c r="F254" s="56">
        <v>7021</v>
      </c>
      <c r="H254" s="11">
        <v>42165</v>
      </c>
      <c r="I25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13763</v>
      </c>
    </row>
    <row r="255" spans="1:9" x14ac:dyDescent="0.25">
      <c r="A255" s="2">
        <v>42166</v>
      </c>
      <c r="B255" s="5">
        <v>7624</v>
      </c>
      <c r="C255" s="7">
        <v>2907</v>
      </c>
      <c r="D255" s="5">
        <v>856</v>
      </c>
      <c r="E255" s="5">
        <v>2094</v>
      </c>
      <c r="F255" s="56">
        <v>6510</v>
      </c>
      <c r="H255" s="11">
        <v>42166</v>
      </c>
      <c r="I25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13481</v>
      </c>
    </row>
    <row r="256" spans="1:9" x14ac:dyDescent="0.25">
      <c r="A256" s="2">
        <v>42167</v>
      </c>
      <c r="B256" s="5">
        <v>7570</v>
      </c>
      <c r="C256" s="7">
        <v>3192</v>
      </c>
      <c r="D256" s="5">
        <v>867</v>
      </c>
      <c r="E256" s="5">
        <v>2146</v>
      </c>
      <c r="F256" s="56">
        <v>6565</v>
      </c>
      <c r="H256" s="11">
        <v>42167</v>
      </c>
      <c r="I25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13775</v>
      </c>
    </row>
    <row r="257" spans="1:9" x14ac:dyDescent="0.25">
      <c r="A257" s="2">
        <v>42168</v>
      </c>
      <c r="B257" s="5">
        <v>7577</v>
      </c>
      <c r="C257" s="7">
        <v>3167</v>
      </c>
      <c r="D257" s="5">
        <v>878</v>
      </c>
      <c r="E257" s="5">
        <v>2214</v>
      </c>
      <c r="F257" s="56">
        <v>6108</v>
      </c>
      <c r="H257" s="11">
        <v>42168</v>
      </c>
      <c r="I25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13836</v>
      </c>
    </row>
    <row r="258" spans="1:9" x14ac:dyDescent="0.25">
      <c r="A258" s="2">
        <v>42169</v>
      </c>
      <c r="B258" s="5">
        <v>7592</v>
      </c>
      <c r="C258" s="7">
        <v>3239</v>
      </c>
      <c r="D258" s="5">
        <v>874</v>
      </c>
      <c r="E258" s="5">
        <v>2108</v>
      </c>
      <c r="F258" s="56">
        <v>6196</v>
      </c>
      <c r="H258" s="11">
        <v>42169</v>
      </c>
      <c r="I25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13813</v>
      </c>
    </row>
    <row r="259" spans="1:9" x14ac:dyDescent="0.25">
      <c r="A259" s="2">
        <v>42170</v>
      </c>
      <c r="B259" s="5">
        <v>7620</v>
      </c>
      <c r="C259" s="7">
        <v>3195</v>
      </c>
      <c r="D259" s="5">
        <v>939</v>
      </c>
      <c r="E259" s="5">
        <v>2121</v>
      </c>
      <c r="F259" s="56">
        <v>6429</v>
      </c>
      <c r="H259" s="11">
        <v>42170</v>
      </c>
      <c r="I25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13875</v>
      </c>
    </row>
    <row r="260" spans="1:9" x14ac:dyDescent="0.25">
      <c r="A260" s="2">
        <v>42171</v>
      </c>
      <c r="B260" s="5">
        <v>7618</v>
      </c>
      <c r="C260" s="7">
        <v>3892</v>
      </c>
      <c r="D260" s="5">
        <v>991</v>
      </c>
      <c r="E260" s="5">
        <v>2107</v>
      </c>
      <c r="F260" s="56">
        <v>6597</v>
      </c>
      <c r="H260" s="11">
        <v>42171</v>
      </c>
      <c r="I26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14608</v>
      </c>
    </row>
    <row r="261" spans="1:9" x14ac:dyDescent="0.25">
      <c r="A261" s="2">
        <v>42172</v>
      </c>
      <c r="B261" s="5"/>
      <c r="C261" s="7"/>
      <c r="D261" s="5"/>
      <c r="E261" s="5"/>
      <c r="F261" s="56"/>
      <c r="H261" s="11">
        <v>42172</v>
      </c>
      <c r="I261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62" spans="1:9" x14ac:dyDescent="0.25">
      <c r="A262" s="2">
        <v>42173</v>
      </c>
      <c r="B262" s="5"/>
      <c r="C262" s="5"/>
      <c r="D262" s="5"/>
      <c r="E262" s="5"/>
      <c r="F262" s="56"/>
      <c r="H262" s="11">
        <v>42173</v>
      </c>
      <c r="I262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63" spans="1:9" x14ac:dyDescent="0.25">
      <c r="A263" s="2">
        <v>42174</v>
      </c>
      <c r="B263" s="5"/>
      <c r="C263" s="5"/>
      <c r="D263" s="5"/>
      <c r="E263" s="5"/>
      <c r="F263" s="56"/>
      <c r="H263" s="11">
        <v>42174</v>
      </c>
      <c r="I263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64" spans="1:9" x14ac:dyDescent="0.25">
      <c r="A264" s="2">
        <v>42175</v>
      </c>
      <c r="B264" s="5"/>
      <c r="C264" s="5"/>
      <c r="D264" s="5"/>
      <c r="E264" s="5"/>
      <c r="F264" s="56"/>
      <c r="H264" s="11">
        <v>42175</v>
      </c>
      <c r="I264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65" spans="1:9" x14ac:dyDescent="0.25">
      <c r="A265" s="2">
        <v>42176</v>
      </c>
      <c r="B265" s="5"/>
      <c r="C265" s="5"/>
      <c r="D265" s="5"/>
      <c r="E265" s="5"/>
      <c r="F265" s="56"/>
      <c r="H265" s="11">
        <v>42176</v>
      </c>
      <c r="I265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66" spans="1:9" x14ac:dyDescent="0.25">
      <c r="A266" s="2">
        <v>42177</v>
      </c>
      <c r="B266" s="5"/>
      <c r="C266" s="5"/>
      <c r="D266" s="5"/>
      <c r="E266" s="5"/>
      <c r="F266" s="56"/>
      <c r="H266" s="11">
        <v>42177</v>
      </c>
      <c r="I266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67" spans="1:9" x14ac:dyDescent="0.25">
      <c r="A267" s="2">
        <v>42178</v>
      </c>
      <c r="B267" s="5"/>
      <c r="C267" s="5"/>
      <c r="D267" s="5"/>
      <c r="E267" s="5"/>
      <c r="F267" s="56"/>
      <c r="H267" s="11">
        <v>42178</v>
      </c>
      <c r="I267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68" spans="1:9" x14ac:dyDescent="0.25">
      <c r="A268" s="2">
        <v>42179</v>
      </c>
      <c r="B268" s="5"/>
      <c r="C268" s="5"/>
      <c r="D268" s="5"/>
      <c r="E268" s="5"/>
      <c r="F268" s="56"/>
      <c r="H268" s="11">
        <v>42179</v>
      </c>
      <c r="I268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69" spans="1:9" x14ac:dyDescent="0.25">
      <c r="A269" s="2">
        <v>42180</v>
      </c>
      <c r="B269" s="5"/>
      <c r="C269" s="5"/>
      <c r="D269" s="5"/>
      <c r="E269" s="5"/>
      <c r="F269" s="56"/>
      <c r="H269" s="11">
        <v>42180</v>
      </c>
      <c r="I269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70" spans="1:9" x14ac:dyDescent="0.25">
      <c r="A270" s="2">
        <v>42181</v>
      </c>
      <c r="B270" s="5"/>
      <c r="C270" s="5"/>
      <c r="D270" s="5"/>
      <c r="E270" s="5"/>
      <c r="F270" s="56"/>
      <c r="H270" s="11">
        <v>42181</v>
      </c>
      <c r="I270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71" spans="1:9" x14ac:dyDescent="0.25">
      <c r="A271" s="2">
        <v>42182</v>
      </c>
      <c r="B271" s="5"/>
      <c r="C271" s="5"/>
      <c r="D271" s="5"/>
      <c r="E271" s="5"/>
      <c r="F271" s="56"/>
      <c r="H271" s="11">
        <v>42182</v>
      </c>
      <c r="I271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72" spans="1:9" x14ac:dyDescent="0.25">
      <c r="A272" s="2">
        <v>42183</v>
      </c>
      <c r="B272" s="5"/>
      <c r="C272" s="5"/>
      <c r="D272" s="5"/>
      <c r="E272" s="5"/>
      <c r="F272" s="56"/>
      <c r="H272" s="11">
        <v>42183</v>
      </c>
      <c r="I272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73" spans="1:9" x14ac:dyDescent="0.25">
      <c r="A273" s="2">
        <v>42184</v>
      </c>
      <c r="B273" s="5"/>
      <c r="C273" s="5"/>
      <c r="D273" s="5"/>
      <c r="E273" s="5"/>
      <c r="F273" s="56"/>
      <c r="H273" s="11">
        <v>42184</v>
      </c>
      <c r="I273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74" spans="1:9" x14ac:dyDescent="0.25">
      <c r="A274" s="2">
        <v>42185</v>
      </c>
      <c r="B274" s="5"/>
      <c r="C274" s="5"/>
      <c r="D274" s="5"/>
      <c r="E274" s="5"/>
      <c r="F274" s="56"/>
      <c r="H274" s="11">
        <v>42185</v>
      </c>
      <c r="I274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75" spans="1:9" x14ac:dyDescent="0.25">
      <c r="A275" s="2">
        <v>42186</v>
      </c>
      <c r="B275" s="5"/>
      <c r="C275" s="5"/>
      <c r="D275" s="5"/>
      <c r="E275" s="5"/>
      <c r="F275" s="56"/>
      <c r="H275" s="11">
        <v>42186</v>
      </c>
      <c r="I275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76" spans="1:9" x14ac:dyDescent="0.25">
      <c r="A276" s="2">
        <v>42187</v>
      </c>
      <c r="B276" s="5"/>
      <c r="C276" s="5"/>
      <c r="D276" s="5"/>
      <c r="E276" s="5"/>
      <c r="F276" s="56"/>
      <c r="H276" s="11">
        <v>42187</v>
      </c>
      <c r="I276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77" spans="1:9" x14ac:dyDescent="0.25">
      <c r="A277" s="2">
        <v>42188</v>
      </c>
      <c r="B277" s="5"/>
      <c r="C277" s="5"/>
      <c r="D277" s="5"/>
      <c r="E277" s="5"/>
      <c r="F277" s="56"/>
      <c r="H277" s="11">
        <v>42188</v>
      </c>
      <c r="I277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78" spans="1:9" x14ac:dyDescent="0.25">
      <c r="A278" s="2">
        <v>42189</v>
      </c>
      <c r="B278" s="1"/>
      <c r="C278" s="1"/>
      <c r="D278" s="1"/>
      <c r="E278" s="1"/>
      <c r="F278" s="56"/>
      <c r="H278" s="11">
        <v>42189</v>
      </c>
      <c r="I278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79" spans="1:9" x14ac:dyDescent="0.25">
      <c r="A279" s="9">
        <v>42190</v>
      </c>
      <c r="B279" s="8"/>
      <c r="C279" s="8"/>
      <c r="D279" s="8"/>
      <c r="E279" s="8"/>
      <c r="F279" s="56"/>
      <c r="H279" s="11">
        <v>42190</v>
      </c>
      <c r="I279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80" spans="1:9" x14ac:dyDescent="0.25">
      <c r="A280" s="9">
        <v>42191</v>
      </c>
      <c r="B280" s="8"/>
      <c r="C280" s="8"/>
      <c r="D280" s="8"/>
      <c r="E280" s="8"/>
      <c r="F280" s="56"/>
      <c r="H280" s="11">
        <v>42191</v>
      </c>
      <c r="I280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81" spans="1:9" x14ac:dyDescent="0.25">
      <c r="A281" s="9">
        <v>42192</v>
      </c>
      <c r="B281" s="8"/>
      <c r="C281" s="8"/>
      <c r="D281" s="8"/>
      <c r="E281" s="8"/>
      <c r="F281" s="56"/>
      <c r="H281" s="11">
        <v>42192</v>
      </c>
      <c r="I281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82" spans="1:9" x14ac:dyDescent="0.25">
      <c r="A282" s="9">
        <v>42193</v>
      </c>
      <c r="B282" s="8"/>
      <c r="C282" s="8"/>
      <c r="D282" s="8"/>
      <c r="E282" s="8"/>
      <c r="F282" s="56"/>
      <c r="H282" s="11">
        <v>42193</v>
      </c>
      <c r="I282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83" spans="1:9" x14ac:dyDescent="0.25">
      <c r="A283" s="9">
        <v>42194</v>
      </c>
      <c r="B283" s="8"/>
      <c r="C283" s="8"/>
      <c r="D283" s="8"/>
      <c r="E283" s="8"/>
      <c r="F283" s="56"/>
      <c r="H283" s="11">
        <v>42194</v>
      </c>
      <c r="I283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84" spans="1:9" x14ac:dyDescent="0.25">
      <c r="A284" s="9">
        <v>42195</v>
      </c>
      <c r="B284" s="8"/>
      <c r="C284" s="8"/>
      <c r="D284" s="8"/>
      <c r="E284" s="8"/>
      <c r="F284" s="56"/>
      <c r="H284" s="11">
        <v>42195</v>
      </c>
      <c r="I284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85" spans="1:9" x14ac:dyDescent="0.25">
      <c r="A285" s="9">
        <v>42196</v>
      </c>
      <c r="B285" s="8"/>
      <c r="C285" s="8"/>
      <c r="D285" s="8"/>
      <c r="E285" s="8"/>
      <c r="F285" s="56"/>
      <c r="H285" s="11">
        <v>42196</v>
      </c>
      <c r="I285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86" spans="1:9" x14ac:dyDescent="0.25">
      <c r="A286" s="9">
        <v>42197</v>
      </c>
      <c r="B286" s="8"/>
      <c r="C286" s="8"/>
      <c r="D286" s="8"/>
      <c r="E286" s="8"/>
      <c r="F286" s="56"/>
      <c r="H286" s="11">
        <v>42197</v>
      </c>
      <c r="I286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87" spans="1:9" x14ac:dyDescent="0.25">
      <c r="A287" s="9">
        <v>42198</v>
      </c>
      <c r="B287" s="8"/>
      <c r="C287" s="8"/>
      <c r="D287" s="8"/>
      <c r="E287" s="8"/>
      <c r="F287" s="56"/>
      <c r="H287" s="11">
        <v>42198</v>
      </c>
      <c r="I287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88" spans="1:9" x14ac:dyDescent="0.25">
      <c r="A288" s="9">
        <v>42199</v>
      </c>
      <c r="B288" s="8"/>
      <c r="C288" s="8"/>
      <c r="D288" s="8"/>
      <c r="E288" s="8"/>
      <c r="F288" s="56"/>
      <c r="H288" s="11">
        <v>42199</v>
      </c>
      <c r="I288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89" spans="1:9" x14ac:dyDescent="0.25">
      <c r="A289" s="9">
        <v>42200</v>
      </c>
      <c r="B289" s="8"/>
      <c r="C289" s="8"/>
      <c r="D289" s="8"/>
      <c r="E289" s="8"/>
      <c r="F289" s="56"/>
      <c r="H289" s="11">
        <v>42200</v>
      </c>
      <c r="I289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90" spans="1:9" x14ac:dyDescent="0.25">
      <c r="A290" s="9">
        <v>42201</v>
      </c>
      <c r="B290" s="8"/>
      <c r="C290" s="8"/>
      <c r="D290" s="8"/>
      <c r="E290" s="8"/>
      <c r="F290" s="56"/>
      <c r="H290" s="11">
        <v>42201</v>
      </c>
      <c r="I290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91" spans="1:9" x14ac:dyDescent="0.25">
      <c r="A291" s="9">
        <v>42202</v>
      </c>
      <c r="B291" s="8"/>
      <c r="C291" s="8"/>
      <c r="D291" s="8"/>
      <c r="E291" s="8"/>
      <c r="F291" s="56"/>
      <c r="H291" s="11">
        <v>42202</v>
      </c>
      <c r="I291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92" spans="1:9" x14ac:dyDescent="0.25">
      <c r="A292" s="9">
        <v>42203</v>
      </c>
      <c r="B292" s="8"/>
      <c r="C292" s="8"/>
      <c r="D292" s="8"/>
      <c r="E292" s="8"/>
      <c r="F292" s="56"/>
      <c r="H292" s="11">
        <v>42203</v>
      </c>
      <c r="I292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93" spans="1:9" x14ac:dyDescent="0.25">
      <c r="A293" s="9">
        <v>42204</v>
      </c>
      <c r="B293" s="8"/>
      <c r="C293" s="8"/>
      <c r="D293" s="8"/>
      <c r="E293" s="8"/>
      <c r="F293" s="56"/>
      <c r="H293" s="11">
        <v>42204</v>
      </c>
      <c r="I293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94" spans="1:9" x14ac:dyDescent="0.25">
      <c r="A294" s="9">
        <v>42205</v>
      </c>
      <c r="B294" s="8"/>
      <c r="C294" s="8"/>
      <c r="D294" s="8"/>
      <c r="E294" s="8"/>
      <c r="F294" s="56"/>
      <c r="H294" s="11">
        <v>42205</v>
      </c>
      <c r="I294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95" spans="1:9" x14ac:dyDescent="0.25">
      <c r="A295" s="9">
        <v>42206</v>
      </c>
      <c r="B295" s="8"/>
      <c r="C295" s="8"/>
      <c r="D295" s="8"/>
      <c r="E295" s="8"/>
      <c r="F295" s="56"/>
      <c r="H295" s="11">
        <v>42206</v>
      </c>
      <c r="I295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96" spans="1:9" x14ac:dyDescent="0.25">
      <c r="A296" s="9">
        <v>42207</v>
      </c>
      <c r="B296" s="8"/>
      <c r="C296" s="8"/>
      <c r="D296" s="8"/>
      <c r="E296" s="8"/>
      <c r="F296" s="56"/>
      <c r="H296" s="11">
        <v>42207</v>
      </c>
      <c r="I296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97" spans="1:9" x14ac:dyDescent="0.25">
      <c r="A297" s="9">
        <v>42208</v>
      </c>
      <c r="B297" s="8"/>
      <c r="C297" s="8"/>
      <c r="D297" s="8"/>
      <c r="E297" s="8"/>
      <c r="F297" s="56"/>
      <c r="H297" s="11">
        <v>42208</v>
      </c>
      <c r="I297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98" spans="1:9" x14ac:dyDescent="0.25">
      <c r="A298" s="9">
        <v>42209</v>
      </c>
      <c r="B298" s="8"/>
      <c r="C298" s="8"/>
      <c r="D298" s="8"/>
      <c r="E298" s="8"/>
      <c r="F298" s="56"/>
      <c r="H298" s="11">
        <v>42209</v>
      </c>
      <c r="I298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99" spans="1:9" x14ac:dyDescent="0.25">
      <c r="A299" s="9">
        <v>42210</v>
      </c>
      <c r="B299" s="8"/>
      <c r="C299" s="8"/>
      <c r="D299" s="8"/>
      <c r="E299" s="8"/>
      <c r="F299" s="56"/>
      <c r="H299" s="11">
        <v>42210</v>
      </c>
      <c r="I299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00" spans="1:9" x14ac:dyDescent="0.25">
      <c r="A300" s="9">
        <v>42211</v>
      </c>
      <c r="B300" s="8"/>
      <c r="C300" s="8"/>
      <c r="D300" s="8"/>
      <c r="E300" s="8"/>
      <c r="F300" s="56"/>
      <c r="H300" s="11">
        <v>42211</v>
      </c>
      <c r="I300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01" spans="1:9" x14ac:dyDescent="0.25">
      <c r="A301" s="9">
        <v>42212</v>
      </c>
      <c r="B301" s="8"/>
      <c r="C301" s="8"/>
      <c r="D301" s="8"/>
      <c r="E301" s="8"/>
      <c r="F301" s="56"/>
      <c r="H301" s="11">
        <v>42212</v>
      </c>
      <c r="I301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02" spans="1:9" x14ac:dyDescent="0.25">
      <c r="A302" s="9">
        <v>42213</v>
      </c>
      <c r="B302" s="8"/>
      <c r="C302" s="8"/>
      <c r="D302" s="8"/>
      <c r="E302" s="8"/>
      <c r="F302" s="56"/>
      <c r="H302" s="11">
        <v>42213</v>
      </c>
      <c r="I302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03" spans="1:9" x14ac:dyDescent="0.25">
      <c r="A303" s="9">
        <v>42214</v>
      </c>
      <c r="B303" s="8"/>
      <c r="C303" s="8"/>
      <c r="D303" s="8"/>
      <c r="E303" s="8"/>
      <c r="F303" s="56"/>
      <c r="H303" s="11">
        <v>42214</v>
      </c>
      <c r="I303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04" spans="1:9" x14ac:dyDescent="0.25">
      <c r="A304" s="9">
        <v>42215</v>
      </c>
      <c r="B304" s="8"/>
      <c r="C304" s="8"/>
      <c r="D304" s="8"/>
      <c r="E304" s="8"/>
      <c r="F304" s="56"/>
      <c r="H304" s="11">
        <v>42215</v>
      </c>
      <c r="I304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05" spans="1:9" x14ac:dyDescent="0.25">
      <c r="A305" s="9">
        <v>42216</v>
      </c>
      <c r="B305" s="8"/>
      <c r="C305" s="8"/>
      <c r="D305" s="8"/>
      <c r="E305" s="8"/>
      <c r="F305" s="56"/>
      <c r="H305" s="11">
        <v>42216</v>
      </c>
      <c r="I305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06" spans="1:9" x14ac:dyDescent="0.25">
      <c r="A306" s="9">
        <v>42217</v>
      </c>
      <c r="B306" s="8"/>
      <c r="C306" s="8"/>
      <c r="D306" s="8"/>
      <c r="E306" s="8"/>
      <c r="F306" s="56"/>
      <c r="H306" s="11">
        <v>42217</v>
      </c>
      <c r="I306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07" spans="1:9" x14ac:dyDescent="0.25">
      <c r="A307" s="9">
        <v>42218</v>
      </c>
      <c r="B307" s="8"/>
      <c r="C307" s="8"/>
      <c r="D307" s="8"/>
      <c r="E307" s="8"/>
      <c r="F307" s="56"/>
      <c r="H307" s="11">
        <v>42218</v>
      </c>
      <c r="I307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08" spans="1:9" x14ac:dyDescent="0.25">
      <c r="A308" s="9">
        <v>42219</v>
      </c>
      <c r="B308" s="8"/>
      <c r="C308" s="8"/>
      <c r="D308" s="8"/>
      <c r="E308" s="8"/>
      <c r="F308" s="56"/>
      <c r="H308" s="11">
        <v>42219</v>
      </c>
      <c r="I308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09" spans="1:9" x14ac:dyDescent="0.25">
      <c r="A309" s="9">
        <v>42220</v>
      </c>
      <c r="B309" s="8"/>
      <c r="C309" s="8"/>
      <c r="D309" s="8"/>
      <c r="E309" s="8"/>
      <c r="F309" s="56"/>
      <c r="H309" s="11">
        <v>42220</v>
      </c>
      <c r="I309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10" spans="1:9" x14ac:dyDescent="0.25">
      <c r="A310" s="9">
        <v>42221</v>
      </c>
      <c r="B310" s="8"/>
      <c r="C310" s="8"/>
      <c r="D310" s="8"/>
      <c r="E310" s="8"/>
      <c r="F310" s="56"/>
      <c r="H310" s="11">
        <v>42221</v>
      </c>
      <c r="I310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11" spans="1:9" x14ac:dyDescent="0.25">
      <c r="A311" s="9">
        <v>42222</v>
      </c>
      <c r="B311" s="8"/>
      <c r="C311" s="8"/>
      <c r="D311" s="8"/>
      <c r="E311" s="8"/>
      <c r="F311" s="56"/>
      <c r="H311" s="11">
        <v>42222</v>
      </c>
      <c r="I311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12" spans="1:9" x14ac:dyDescent="0.25">
      <c r="A312" s="9">
        <v>42223</v>
      </c>
      <c r="B312" s="8"/>
      <c r="C312" s="8"/>
      <c r="D312" s="8"/>
      <c r="E312" s="8"/>
      <c r="F312" s="56"/>
      <c r="H312" s="11">
        <v>42223</v>
      </c>
      <c r="I312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13" spans="1:9" x14ac:dyDescent="0.25">
      <c r="A313" s="9">
        <v>42224</v>
      </c>
      <c r="B313" s="8"/>
      <c r="C313" s="8"/>
      <c r="D313" s="8"/>
      <c r="E313" s="8"/>
      <c r="F313" s="56"/>
      <c r="H313" s="11">
        <v>42224</v>
      </c>
      <c r="I313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14" spans="1:9" x14ac:dyDescent="0.25">
      <c r="A314" s="9">
        <v>42225</v>
      </c>
      <c r="B314" s="8"/>
      <c r="C314" s="8"/>
      <c r="D314" s="8"/>
      <c r="E314" s="8"/>
      <c r="F314" s="56"/>
      <c r="H314" s="11">
        <v>42225</v>
      </c>
      <c r="I314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15" spans="1:9" x14ac:dyDescent="0.25">
      <c r="A315" s="9">
        <v>42226</v>
      </c>
      <c r="B315" s="8"/>
      <c r="C315" s="8"/>
      <c r="D315" s="8"/>
      <c r="E315" s="8"/>
      <c r="F315" s="56"/>
      <c r="H315" s="11">
        <v>42226</v>
      </c>
      <c r="I315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16" spans="1:9" x14ac:dyDescent="0.25">
      <c r="A316" s="9">
        <v>42227</v>
      </c>
      <c r="B316" s="8"/>
      <c r="C316" s="8"/>
      <c r="D316" s="8"/>
      <c r="E316" s="8"/>
      <c r="F316" s="56"/>
      <c r="H316" s="11">
        <v>42227</v>
      </c>
      <c r="I316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17" spans="1:9" x14ac:dyDescent="0.25">
      <c r="A317" s="9">
        <v>42228</v>
      </c>
      <c r="B317" s="8"/>
      <c r="C317" s="8"/>
      <c r="D317" s="8"/>
      <c r="E317" s="8"/>
      <c r="F317" s="56"/>
      <c r="H317" s="11">
        <v>42228</v>
      </c>
      <c r="I317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18" spans="1:9" x14ac:dyDescent="0.25">
      <c r="A318" s="9">
        <v>42229</v>
      </c>
      <c r="B318" s="8"/>
      <c r="C318" s="8"/>
      <c r="D318" s="8"/>
      <c r="E318" s="8"/>
      <c r="F318" s="56"/>
      <c r="H318" s="11">
        <v>42229</v>
      </c>
      <c r="I318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19" spans="1:9" x14ac:dyDescent="0.25">
      <c r="A319" s="9">
        <v>42230</v>
      </c>
      <c r="B319" s="8"/>
      <c r="C319" s="8"/>
      <c r="D319" s="8"/>
      <c r="E319" s="8"/>
      <c r="F319" s="56"/>
      <c r="H319" s="11">
        <v>42230</v>
      </c>
      <c r="I319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20" spans="1:9" x14ac:dyDescent="0.25">
      <c r="A320" s="9">
        <v>42231</v>
      </c>
      <c r="B320" s="8"/>
      <c r="C320" s="8"/>
      <c r="D320" s="8"/>
      <c r="E320" s="8"/>
      <c r="F320" s="56"/>
      <c r="H320" s="11">
        <v>42231</v>
      </c>
      <c r="I320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21" spans="1:9" x14ac:dyDescent="0.25">
      <c r="A321" s="9">
        <v>42232</v>
      </c>
      <c r="B321" s="8"/>
      <c r="C321" s="8"/>
      <c r="D321" s="8"/>
      <c r="E321" s="8"/>
      <c r="F321" s="56"/>
      <c r="H321" s="11">
        <v>42232</v>
      </c>
      <c r="I321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22" spans="1:9" x14ac:dyDescent="0.25">
      <c r="A322" s="9">
        <v>42233</v>
      </c>
      <c r="B322" s="8"/>
      <c r="C322" s="8"/>
      <c r="D322" s="8"/>
      <c r="E322" s="8"/>
      <c r="F322" s="56"/>
      <c r="H322" s="11">
        <v>42233</v>
      </c>
      <c r="I322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23" spans="1:9" x14ac:dyDescent="0.25">
      <c r="A323" s="9">
        <v>42234</v>
      </c>
      <c r="B323" s="8"/>
      <c r="C323" s="8"/>
      <c r="D323" s="8"/>
      <c r="E323" s="8"/>
      <c r="F323" s="56"/>
      <c r="H323" s="11">
        <v>42234</v>
      </c>
      <c r="I323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24" spans="1:9" x14ac:dyDescent="0.25">
      <c r="A324" s="9">
        <v>42235</v>
      </c>
      <c r="B324" s="8"/>
      <c r="C324" s="8"/>
      <c r="D324" s="8"/>
      <c r="E324" s="8"/>
      <c r="F324" s="56"/>
      <c r="H324" s="11">
        <v>42235</v>
      </c>
      <c r="I324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25" spans="1:9" x14ac:dyDescent="0.25">
      <c r="A325" s="9">
        <v>42236</v>
      </c>
      <c r="B325" s="8"/>
      <c r="C325" s="8"/>
      <c r="D325" s="8"/>
      <c r="E325" s="8"/>
      <c r="F325" s="56"/>
      <c r="H325" s="11">
        <v>42236</v>
      </c>
      <c r="I325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26" spans="1:9" x14ac:dyDescent="0.25">
      <c r="A326" s="9">
        <v>42237</v>
      </c>
      <c r="B326" s="8"/>
      <c r="C326" s="8"/>
      <c r="D326" s="8"/>
      <c r="E326" s="8"/>
      <c r="F326" s="56"/>
      <c r="H326" s="11">
        <v>42237</v>
      </c>
      <c r="I326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27" spans="1:9" x14ac:dyDescent="0.25">
      <c r="A327" s="9">
        <v>42238</v>
      </c>
      <c r="B327" s="8"/>
      <c r="C327" s="8"/>
      <c r="D327" s="8"/>
      <c r="E327" s="8"/>
      <c r="F327" s="56"/>
      <c r="H327" s="11">
        <v>42238</v>
      </c>
      <c r="I327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28" spans="1:9" x14ac:dyDescent="0.25">
      <c r="A328" s="9">
        <v>42239</v>
      </c>
      <c r="B328" s="8"/>
      <c r="C328" s="8"/>
      <c r="D328" s="8"/>
      <c r="E328" s="8"/>
      <c r="F328" s="56"/>
      <c r="H328" s="11">
        <v>42239</v>
      </c>
      <c r="I328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29" spans="1:9" x14ac:dyDescent="0.25">
      <c r="A329" s="9">
        <v>42240</v>
      </c>
      <c r="B329" s="8"/>
      <c r="C329" s="8"/>
      <c r="D329" s="8"/>
      <c r="E329" s="8"/>
      <c r="F329" s="56"/>
      <c r="H329" s="11">
        <v>42240</v>
      </c>
      <c r="I329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30" spans="1:9" x14ac:dyDescent="0.25">
      <c r="A330" s="9">
        <v>42241</v>
      </c>
      <c r="B330" s="8"/>
      <c r="C330" s="8"/>
      <c r="D330" s="8"/>
      <c r="E330" s="8"/>
      <c r="F330" s="56"/>
      <c r="H330" s="11">
        <v>42241</v>
      </c>
      <c r="I330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31" spans="1:9" x14ac:dyDescent="0.25">
      <c r="A331" s="9">
        <v>42242</v>
      </c>
      <c r="B331" s="8"/>
      <c r="C331" s="8"/>
      <c r="D331" s="8"/>
      <c r="E331" s="8"/>
      <c r="F331" s="56"/>
      <c r="H331" s="11">
        <v>42242</v>
      </c>
      <c r="I331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32" spans="1:9" x14ac:dyDescent="0.25">
      <c r="A332" s="9">
        <v>42243</v>
      </c>
      <c r="B332" s="8"/>
      <c r="C332" s="8"/>
      <c r="D332" s="8"/>
      <c r="E332" s="8"/>
      <c r="F332" s="56"/>
      <c r="H332" s="11">
        <v>42243</v>
      </c>
      <c r="I332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33" spans="1:9" x14ac:dyDescent="0.25">
      <c r="A333" s="9">
        <v>42244</v>
      </c>
      <c r="B333" s="8"/>
      <c r="C333" s="8"/>
      <c r="D333" s="8"/>
      <c r="E333" s="8"/>
      <c r="F333" s="56"/>
      <c r="H333" s="11">
        <v>42244</v>
      </c>
      <c r="I333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34" spans="1:9" x14ac:dyDescent="0.25">
      <c r="A334" s="9">
        <v>42245</v>
      </c>
      <c r="B334" s="8"/>
      <c r="C334" s="8"/>
      <c r="D334" s="8"/>
      <c r="E334" s="8"/>
      <c r="F334" s="56"/>
      <c r="H334" s="11">
        <v>42245</v>
      </c>
      <c r="I334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35" spans="1:9" x14ac:dyDescent="0.25">
      <c r="A335" s="9">
        <v>42246</v>
      </c>
      <c r="B335" s="8"/>
      <c r="C335" s="8"/>
      <c r="D335" s="8"/>
      <c r="E335" s="8"/>
      <c r="F335" s="56"/>
      <c r="H335" s="11">
        <v>42246</v>
      </c>
      <c r="I335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36" spans="1:9" x14ac:dyDescent="0.25">
      <c r="A336" s="9">
        <v>42247</v>
      </c>
      <c r="B336" s="8"/>
      <c r="C336" s="8"/>
      <c r="D336" s="8"/>
      <c r="E336" s="8"/>
      <c r="F336" s="56"/>
      <c r="H336" s="11">
        <v>42247</v>
      </c>
      <c r="I336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37" spans="1:9" x14ac:dyDescent="0.25">
      <c r="A337" s="9">
        <v>42248</v>
      </c>
      <c r="B337" s="8"/>
      <c r="C337" s="8"/>
      <c r="D337" s="8"/>
      <c r="E337" s="8"/>
      <c r="F337" s="56"/>
      <c r="H337" s="11">
        <v>42248</v>
      </c>
      <c r="I337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38" spans="1:9" x14ac:dyDescent="0.25">
      <c r="A338" s="9">
        <v>42249</v>
      </c>
      <c r="B338" s="8"/>
      <c r="C338" s="8"/>
      <c r="D338" s="8"/>
      <c r="E338" s="8"/>
      <c r="F338" s="56"/>
      <c r="H338" s="11">
        <v>42249</v>
      </c>
      <c r="I338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39" spans="1:9" x14ac:dyDescent="0.25">
      <c r="A339" s="9">
        <v>42250</v>
      </c>
      <c r="B339" s="8"/>
      <c r="C339" s="8"/>
      <c r="D339" s="8"/>
      <c r="E339" s="8"/>
      <c r="F339" s="56"/>
      <c r="H339" s="11">
        <v>42250</v>
      </c>
      <c r="I339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40" spans="1:9" x14ac:dyDescent="0.25">
      <c r="A340" s="9">
        <v>42251</v>
      </c>
      <c r="B340" s="8"/>
      <c r="C340" s="8"/>
      <c r="D340" s="8"/>
      <c r="E340" s="8"/>
      <c r="F340" s="56"/>
      <c r="H340" s="11">
        <v>42251</v>
      </c>
      <c r="I340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41" spans="1:9" x14ac:dyDescent="0.25">
      <c r="A341" s="9">
        <v>42252</v>
      </c>
      <c r="B341" s="8"/>
      <c r="C341" s="8"/>
      <c r="D341" s="8"/>
      <c r="E341" s="8"/>
      <c r="F341" s="56"/>
      <c r="H341" s="11">
        <v>42252</v>
      </c>
      <c r="I341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42" spans="1:9" x14ac:dyDescent="0.25">
      <c r="A342" s="9">
        <v>42253</v>
      </c>
      <c r="B342" s="8"/>
      <c r="C342" s="8"/>
      <c r="D342" s="8"/>
      <c r="E342" s="8"/>
      <c r="F342" s="56"/>
      <c r="H342" s="11">
        <v>42253</v>
      </c>
      <c r="I342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43" spans="1:9" x14ac:dyDescent="0.25">
      <c r="A343" s="9">
        <v>42254</v>
      </c>
      <c r="B343" s="8"/>
      <c r="C343" s="8"/>
      <c r="D343" s="8"/>
      <c r="E343" s="8"/>
      <c r="F343" s="56"/>
      <c r="H343" s="11">
        <v>42254</v>
      </c>
      <c r="I343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44" spans="1:9" x14ac:dyDescent="0.25">
      <c r="A344" s="9">
        <v>42255</v>
      </c>
      <c r="B344" s="8"/>
      <c r="C344" s="8"/>
      <c r="D344" s="8"/>
      <c r="E344" s="8"/>
      <c r="F344" s="56"/>
      <c r="H344" s="11">
        <v>42255</v>
      </c>
      <c r="I344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45" spans="1:9" x14ac:dyDescent="0.25">
      <c r="A345" s="9">
        <v>42256</v>
      </c>
      <c r="B345" s="8"/>
      <c r="C345" s="8"/>
      <c r="D345" s="8"/>
      <c r="E345" s="8"/>
      <c r="F345" s="56"/>
      <c r="H345" s="11">
        <v>42256</v>
      </c>
      <c r="I345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46" spans="1:9" x14ac:dyDescent="0.25">
      <c r="A346" s="9">
        <v>42257</v>
      </c>
      <c r="B346" s="8"/>
      <c r="C346" s="8"/>
      <c r="D346" s="8"/>
      <c r="E346" s="8"/>
      <c r="F346" s="56"/>
      <c r="H346" s="11">
        <v>42257</v>
      </c>
      <c r="I346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47" spans="1:9" x14ac:dyDescent="0.25">
      <c r="A347" s="9">
        <v>42258</v>
      </c>
      <c r="B347" s="8"/>
      <c r="C347" s="8"/>
      <c r="D347" s="8"/>
      <c r="E347" s="8"/>
      <c r="F347" s="56"/>
      <c r="H347" s="11">
        <v>42258</v>
      </c>
      <c r="I347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48" spans="1:9" x14ac:dyDescent="0.25">
      <c r="A348" s="9">
        <v>42259</v>
      </c>
      <c r="B348" s="8"/>
      <c r="C348" s="8"/>
      <c r="D348" s="8"/>
      <c r="E348" s="8"/>
      <c r="F348" s="56"/>
      <c r="H348" s="11">
        <v>42259</v>
      </c>
      <c r="I348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49" spans="1:9" x14ac:dyDescent="0.25">
      <c r="A349" s="9">
        <v>42260</v>
      </c>
      <c r="B349" s="8"/>
      <c r="C349" s="8"/>
      <c r="D349" s="8"/>
      <c r="E349" s="8"/>
      <c r="F349" s="56"/>
      <c r="H349" s="11">
        <v>42260</v>
      </c>
      <c r="I349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50" spans="1:9" x14ac:dyDescent="0.25">
      <c r="A350" s="9">
        <v>42261</v>
      </c>
      <c r="B350" s="8"/>
      <c r="C350" s="8"/>
      <c r="D350" s="8"/>
      <c r="E350" s="8"/>
      <c r="F350" s="56"/>
      <c r="H350" s="11">
        <v>42261</v>
      </c>
      <c r="I350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51" spans="1:9" x14ac:dyDescent="0.25">
      <c r="A351" s="9">
        <v>42262</v>
      </c>
      <c r="B351" s="8"/>
      <c r="C351" s="8"/>
      <c r="D351" s="8"/>
      <c r="E351" s="8"/>
      <c r="F351" s="56"/>
      <c r="H351" s="11">
        <v>42262</v>
      </c>
      <c r="I351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52" spans="1:9" x14ac:dyDescent="0.25">
      <c r="A352" s="9">
        <v>42263</v>
      </c>
      <c r="B352" s="8"/>
      <c r="C352" s="8"/>
      <c r="D352" s="8"/>
      <c r="E352" s="8"/>
      <c r="F352" s="56"/>
      <c r="H352" s="11">
        <v>42263</v>
      </c>
      <c r="I352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53" spans="1:9" x14ac:dyDescent="0.25">
      <c r="A353" s="9">
        <v>42264</v>
      </c>
      <c r="B353" s="8"/>
      <c r="C353" s="8"/>
      <c r="D353" s="8"/>
      <c r="E353" s="8"/>
      <c r="F353" s="56"/>
      <c r="H353" s="11">
        <v>42264</v>
      </c>
      <c r="I353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54" spans="1:9" x14ac:dyDescent="0.25">
      <c r="A354" s="9">
        <v>42265</v>
      </c>
      <c r="B354" s="8"/>
      <c r="C354" s="8"/>
      <c r="D354" s="8"/>
      <c r="E354" s="8"/>
      <c r="F354" s="56"/>
      <c r="H354" s="11">
        <v>42265</v>
      </c>
      <c r="I354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55" spans="1:9" x14ac:dyDescent="0.25">
      <c r="A355" s="9">
        <v>42266</v>
      </c>
      <c r="B355" s="8"/>
      <c r="C355" s="8"/>
      <c r="D355" s="8"/>
      <c r="E355" s="8"/>
      <c r="F355" s="56"/>
      <c r="H355" s="11">
        <v>42266</v>
      </c>
      <c r="I355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56" spans="1:9" x14ac:dyDescent="0.25">
      <c r="A356" s="9">
        <v>42267</v>
      </c>
      <c r="B356" s="8"/>
      <c r="C356" s="8"/>
      <c r="D356" s="8"/>
      <c r="E356" s="8"/>
      <c r="F356" s="56"/>
      <c r="H356" s="11">
        <v>42267</v>
      </c>
      <c r="I356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57" spans="1:9" x14ac:dyDescent="0.25">
      <c r="A357" s="9">
        <v>42268</v>
      </c>
      <c r="B357" s="8"/>
      <c r="C357" s="8"/>
      <c r="D357" s="8"/>
      <c r="E357" s="8"/>
      <c r="F357" s="56"/>
      <c r="H357" s="11">
        <v>42268</v>
      </c>
      <c r="I357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58" spans="1:9" x14ac:dyDescent="0.25">
      <c r="A358" s="9">
        <v>42269</v>
      </c>
      <c r="B358" s="8"/>
      <c r="C358" s="8"/>
      <c r="D358" s="8"/>
      <c r="E358" s="8"/>
      <c r="F358" s="56"/>
      <c r="H358" s="11">
        <v>42269</v>
      </c>
      <c r="I358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59" spans="1:9" x14ac:dyDescent="0.25">
      <c r="A359" s="9">
        <v>42270</v>
      </c>
      <c r="B359" s="8"/>
      <c r="C359" s="8"/>
      <c r="D359" s="8"/>
      <c r="E359" s="8"/>
      <c r="F359" s="56"/>
      <c r="H359" s="11">
        <v>42270</v>
      </c>
      <c r="I359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60" spans="1:9" x14ac:dyDescent="0.25">
      <c r="A360" s="9">
        <v>42271</v>
      </c>
      <c r="B360" s="8"/>
      <c r="C360" s="8"/>
      <c r="D360" s="8"/>
      <c r="E360" s="8"/>
      <c r="F360" s="56"/>
      <c r="H360" s="11">
        <v>42271</v>
      </c>
      <c r="I360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61" spans="1:9" x14ac:dyDescent="0.25">
      <c r="A361" s="9">
        <v>42272</v>
      </c>
      <c r="B361" s="8"/>
      <c r="C361" s="8"/>
      <c r="D361" s="8"/>
      <c r="E361" s="8"/>
      <c r="F361" s="56"/>
      <c r="H361" s="11">
        <v>42272</v>
      </c>
      <c r="I361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62" spans="1:9" x14ac:dyDescent="0.25">
      <c r="A362" s="9">
        <v>42273</v>
      </c>
      <c r="B362" s="8"/>
      <c r="C362" s="8"/>
      <c r="D362" s="8"/>
      <c r="E362" s="8"/>
      <c r="F362" s="56"/>
      <c r="H362" s="11">
        <v>42273</v>
      </c>
      <c r="I362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63" spans="1:9" x14ac:dyDescent="0.25">
      <c r="A363" s="9">
        <v>42274</v>
      </c>
      <c r="B363" s="8"/>
      <c r="C363" s="8"/>
      <c r="D363" s="8"/>
      <c r="E363" s="8"/>
      <c r="F363" s="56"/>
      <c r="H363" s="11">
        <v>42274</v>
      </c>
      <c r="I363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64" spans="1:9" x14ac:dyDescent="0.25">
      <c r="A364" s="9">
        <v>42275</v>
      </c>
      <c r="B364" s="8"/>
      <c r="C364" s="8"/>
      <c r="D364" s="8"/>
      <c r="E364" s="8"/>
      <c r="F364" s="56"/>
      <c r="H364" s="11">
        <v>42275</v>
      </c>
      <c r="I364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65" spans="1:9" x14ac:dyDescent="0.25">
      <c r="A365" s="9">
        <v>42276</v>
      </c>
      <c r="B365" s="8"/>
      <c r="C365" s="8"/>
      <c r="D365" s="8"/>
      <c r="E365" s="8"/>
      <c r="F365" s="56"/>
      <c r="H365" s="11">
        <v>42276</v>
      </c>
      <c r="I365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66" spans="1:9" x14ac:dyDescent="0.25">
      <c r="A366" s="9">
        <v>42277</v>
      </c>
      <c r="B366" s="8"/>
      <c r="C366" s="8"/>
      <c r="D366" s="8"/>
      <c r="E366" s="8"/>
      <c r="F366" s="56"/>
      <c r="H366" s="11">
        <v>42277</v>
      </c>
      <c r="I366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</sheetData>
  <pageMargins left="0.7" right="0.7" top="0.75" bottom="0.75" header="0.3" footer="0.3"/>
  <pageSetup orientation="portrait" r:id="rId1"/>
  <legacy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L366"/>
  <sheetViews>
    <sheetView zoomScaleNormal="100" workbookViewId="0">
      <pane ySplit="1" topLeftCell="A274" activePane="bottomLeft" state="frozen"/>
      <selection activeCell="G248" sqref="G248"/>
      <selection pane="bottomLeft" activeCell="H298" sqref="H298"/>
    </sheetView>
  </sheetViews>
  <sheetFormatPr defaultColWidth="8.85546875" defaultRowHeight="15" x14ac:dyDescent="0.25"/>
  <cols>
    <col min="1" max="1" width="8.7109375" style="3" bestFit="1" customWidth="1"/>
    <col min="2" max="2" width="8.7109375" bestFit="1" customWidth="1"/>
    <col min="3" max="6" width="10.28515625" customWidth="1"/>
    <col min="7" max="7" width="11.5703125" customWidth="1"/>
    <col min="8" max="8" width="11.42578125" customWidth="1"/>
    <col min="10" max="10" width="10.7109375" bestFit="1" customWidth="1"/>
    <col min="11" max="11" width="8" bestFit="1" customWidth="1"/>
    <col min="12" max="12" width="8.5703125" customWidth="1"/>
    <col min="13" max="13" width="9" bestFit="1" customWidth="1"/>
    <col min="14" max="15" width="7.28515625" bestFit="1" customWidth="1"/>
  </cols>
  <sheetData>
    <row r="1" spans="1:12" s="26" customFormat="1" ht="45" x14ac:dyDescent="0.25">
      <c r="A1" s="57" t="s">
        <v>6</v>
      </c>
      <c r="B1" s="58" t="s">
        <v>11</v>
      </c>
      <c r="C1" s="58" t="s">
        <v>12</v>
      </c>
      <c r="D1" s="58" t="s">
        <v>13</v>
      </c>
      <c r="E1" s="58" t="s">
        <v>14</v>
      </c>
      <c r="F1" s="58" t="s">
        <v>15</v>
      </c>
      <c r="G1" s="58" t="s">
        <v>151</v>
      </c>
      <c r="H1" s="58" t="s">
        <v>148</v>
      </c>
      <c r="J1" s="33" t="s">
        <v>6</v>
      </c>
      <c r="K1" s="33" t="s">
        <v>149</v>
      </c>
      <c r="L1" s="33" t="s">
        <v>145</v>
      </c>
    </row>
    <row r="2" spans="1:12" x14ac:dyDescent="0.25">
      <c r="A2" s="2">
        <v>41913</v>
      </c>
      <c r="B2" s="1">
        <v>13</v>
      </c>
      <c r="C2" s="1">
        <v>2136</v>
      </c>
      <c r="D2" s="1">
        <v>358</v>
      </c>
      <c r="E2" s="1">
        <v>549</v>
      </c>
      <c r="F2" s="1">
        <v>230</v>
      </c>
      <c r="G2" s="1">
        <v>0</v>
      </c>
      <c r="H2" s="1">
        <v>320</v>
      </c>
      <c r="J2" s="11">
        <v>41913</v>
      </c>
      <c r="K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2928</v>
      </c>
      <c r="L2" s="10"/>
    </row>
    <row r="3" spans="1:12" x14ac:dyDescent="0.25">
      <c r="A3" s="2">
        <v>41914</v>
      </c>
      <c r="B3" s="1">
        <v>17</v>
      </c>
      <c r="C3" s="1">
        <v>1491</v>
      </c>
      <c r="D3" s="1">
        <v>304</v>
      </c>
      <c r="E3" s="1">
        <v>485</v>
      </c>
      <c r="F3" s="1">
        <v>232</v>
      </c>
      <c r="G3" s="1">
        <v>0</v>
      </c>
      <c r="H3" s="1">
        <v>355</v>
      </c>
      <c r="J3" s="11">
        <v>41914</v>
      </c>
      <c r="K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2225</v>
      </c>
      <c r="L3" s="10"/>
    </row>
    <row r="4" spans="1:12" x14ac:dyDescent="0.25">
      <c r="A4" s="2">
        <v>41915</v>
      </c>
      <c r="B4" s="1">
        <v>865</v>
      </c>
      <c r="C4" s="1">
        <v>1484</v>
      </c>
      <c r="D4" s="1">
        <v>305</v>
      </c>
      <c r="E4" s="1">
        <v>492</v>
      </c>
      <c r="F4" s="1">
        <v>231</v>
      </c>
      <c r="G4" s="1">
        <v>0</v>
      </c>
      <c r="H4" s="1">
        <v>350</v>
      </c>
      <c r="J4" s="11">
        <v>41915</v>
      </c>
      <c r="K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3072</v>
      </c>
      <c r="L4" s="10"/>
    </row>
    <row r="5" spans="1:12" x14ac:dyDescent="0.25">
      <c r="A5" s="2">
        <v>41916</v>
      </c>
      <c r="B5" s="1">
        <v>720</v>
      </c>
      <c r="C5" s="1">
        <v>604</v>
      </c>
      <c r="D5" s="1">
        <v>305</v>
      </c>
      <c r="E5" s="1">
        <v>506</v>
      </c>
      <c r="F5" s="1">
        <v>231</v>
      </c>
      <c r="G5" s="1">
        <v>0</v>
      </c>
      <c r="H5" s="1">
        <v>340</v>
      </c>
      <c r="J5" s="11">
        <v>41916</v>
      </c>
      <c r="K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2061</v>
      </c>
      <c r="L5" s="10"/>
    </row>
    <row r="6" spans="1:12" x14ac:dyDescent="0.25">
      <c r="A6" s="2">
        <v>41917</v>
      </c>
      <c r="B6" s="1">
        <v>705</v>
      </c>
      <c r="C6" s="1">
        <v>1364</v>
      </c>
      <c r="D6" s="1">
        <v>304</v>
      </c>
      <c r="E6" s="1">
        <v>425</v>
      </c>
      <c r="F6" s="1">
        <v>231</v>
      </c>
      <c r="G6" s="1">
        <v>0</v>
      </c>
      <c r="H6" s="1">
        <v>355</v>
      </c>
      <c r="J6" s="11">
        <v>41917</v>
      </c>
      <c r="K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2725</v>
      </c>
      <c r="L6" s="10"/>
    </row>
    <row r="7" spans="1:12" x14ac:dyDescent="0.25">
      <c r="A7" s="2">
        <v>41918</v>
      </c>
      <c r="B7" s="1">
        <v>796</v>
      </c>
      <c r="C7" s="1">
        <v>2338</v>
      </c>
      <c r="D7" s="1">
        <v>296</v>
      </c>
      <c r="E7" s="1">
        <v>480</v>
      </c>
      <c r="F7" s="1">
        <v>337</v>
      </c>
      <c r="G7" s="1">
        <v>0</v>
      </c>
      <c r="H7" s="1">
        <v>365</v>
      </c>
      <c r="J7" s="11">
        <v>41918</v>
      </c>
      <c r="K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3951</v>
      </c>
      <c r="L7" s="10"/>
    </row>
    <row r="8" spans="1:12" x14ac:dyDescent="0.25">
      <c r="A8" s="2">
        <v>41919</v>
      </c>
      <c r="B8" s="1">
        <v>831</v>
      </c>
      <c r="C8" s="1">
        <v>1708</v>
      </c>
      <c r="D8" s="1">
        <v>291</v>
      </c>
      <c r="E8" s="1">
        <v>353</v>
      </c>
      <c r="F8" s="1">
        <v>376</v>
      </c>
      <c r="G8" s="1">
        <v>0</v>
      </c>
      <c r="H8" s="1">
        <v>380</v>
      </c>
      <c r="J8" s="11">
        <v>41919</v>
      </c>
      <c r="K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3268</v>
      </c>
      <c r="L8" s="10"/>
    </row>
    <row r="9" spans="1:12" x14ac:dyDescent="0.25">
      <c r="A9" s="2">
        <v>41920</v>
      </c>
      <c r="B9" s="1">
        <v>881</v>
      </c>
      <c r="C9" s="1">
        <v>847</v>
      </c>
      <c r="D9" s="1">
        <v>290</v>
      </c>
      <c r="E9" s="1">
        <v>329</v>
      </c>
      <c r="F9" s="1">
        <v>286</v>
      </c>
      <c r="G9" s="1">
        <v>0</v>
      </c>
      <c r="H9" s="1">
        <v>385</v>
      </c>
      <c r="J9" s="11">
        <v>41920</v>
      </c>
      <c r="K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2343</v>
      </c>
      <c r="L9" s="10"/>
    </row>
    <row r="10" spans="1:12" x14ac:dyDescent="0.25">
      <c r="A10" s="2">
        <v>41921</v>
      </c>
      <c r="B10" s="1">
        <v>969</v>
      </c>
      <c r="C10" s="1">
        <v>139</v>
      </c>
      <c r="D10" s="1">
        <v>289</v>
      </c>
      <c r="E10" s="1">
        <v>249</v>
      </c>
      <c r="F10" s="1">
        <v>209</v>
      </c>
      <c r="G10" s="1">
        <v>0</v>
      </c>
      <c r="H10" s="1">
        <v>375</v>
      </c>
      <c r="J10" s="11">
        <v>41921</v>
      </c>
      <c r="K1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1566</v>
      </c>
      <c r="L10" s="10"/>
    </row>
    <row r="11" spans="1:12" x14ac:dyDescent="0.25">
      <c r="A11" s="2">
        <v>41922</v>
      </c>
      <c r="B11" s="1">
        <v>541</v>
      </c>
      <c r="C11" s="1">
        <v>115</v>
      </c>
      <c r="D11" s="1">
        <v>235</v>
      </c>
      <c r="E11" s="1">
        <v>414</v>
      </c>
      <c r="F11" s="1">
        <v>231</v>
      </c>
      <c r="G11" s="1">
        <v>0</v>
      </c>
      <c r="H11" s="1">
        <v>370</v>
      </c>
      <c r="J11" s="11">
        <v>41922</v>
      </c>
      <c r="K1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1301</v>
      </c>
      <c r="L11" s="10"/>
    </row>
    <row r="12" spans="1:12" x14ac:dyDescent="0.25">
      <c r="A12" s="2">
        <v>41923</v>
      </c>
      <c r="B12" s="1">
        <v>229</v>
      </c>
      <c r="C12" s="1">
        <v>116</v>
      </c>
      <c r="D12" s="1">
        <v>151</v>
      </c>
      <c r="E12" s="1">
        <v>371</v>
      </c>
      <c r="F12" s="1">
        <v>231</v>
      </c>
      <c r="G12" s="1">
        <v>0.12</v>
      </c>
      <c r="H12" s="1">
        <v>371</v>
      </c>
      <c r="J12" s="11">
        <v>41923</v>
      </c>
      <c r="K1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947</v>
      </c>
      <c r="L12" s="10"/>
    </row>
    <row r="13" spans="1:12" x14ac:dyDescent="0.25">
      <c r="A13" s="2">
        <v>41924</v>
      </c>
      <c r="B13" s="1">
        <v>232</v>
      </c>
      <c r="C13" s="1">
        <v>116</v>
      </c>
      <c r="D13" s="1">
        <v>232</v>
      </c>
      <c r="E13" s="1">
        <v>436</v>
      </c>
      <c r="F13" s="1">
        <v>230</v>
      </c>
      <c r="G13" s="1">
        <v>1.7</v>
      </c>
      <c r="H13" s="1">
        <v>392</v>
      </c>
      <c r="J13" s="11">
        <v>41924</v>
      </c>
      <c r="K1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1014</v>
      </c>
      <c r="L13" s="10"/>
    </row>
    <row r="14" spans="1:12" x14ac:dyDescent="0.25">
      <c r="A14" s="2">
        <v>41925</v>
      </c>
      <c r="B14" s="1">
        <v>222</v>
      </c>
      <c r="C14" s="1">
        <v>535</v>
      </c>
      <c r="D14" s="1">
        <v>289</v>
      </c>
      <c r="E14" s="1">
        <v>381</v>
      </c>
      <c r="F14" s="1">
        <v>405</v>
      </c>
      <c r="G14" s="1">
        <v>1.1000000000000001</v>
      </c>
      <c r="H14" s="1">
        <v>378</v>
      </c>
      <c r="J14" s="11">
        <v>41925</v>
      </c>
      <c r="K1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1543</v>
      </c>
      <c r="L14" s="10"/>
    </row>
    <row r="15" spans="1:12" x14ac:dyDescent="0.25">
      <c r="A15" s="2">
        <v>41926</v>
      </c>
      <c r="B15" s="1">
        <v>83</v>
      </c>
      <c r="C15" s="1">
        <v>502</v>
      </c>
      <c r="D15" s="1">
        <v>288</v>
      </c>
      <c r="E15" s="1">
        <v>525</v>
      </c>
      <c r="F15" s="1">
        <v>485</v>
      </c>
      <c r="G15" s="1">
        <v>0.88</v>
      </c>
      <c r="H15" s="1">
        <v>346</v>
      </c>
      <c r="J15" s="11">
        <v>41926</v>
      </c>
      <c r="K1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1595</v>
      </c>
      <c r="L15" s="10"/>
    </row>
    <row r="16" spans="1:12" x14ac:dyDescent="0.25">
      <c r="A16" s="2">
        <v>41927</v>
      </c>
      <c r="B16" s="1">
        <v>34</v>
      </c>
      <c r="C16" s="1">
        <v>161</v>
      </c>
      <c r="D16" s="1">
        <v>288</v>
      </c>
      <c r="E16" s="1">
        <v>30</v>
      </c>
      <c r="F16" s="1">
        <v>387</v>
      </c>
      <c r="G16" s="1">
        <v>1.2</v>
      </c>
      <c r="H16" s="1">
        <v>323</v>
      </c>
      <c r="J16" s="11">
        <v>41927</v>
      </c>
      <c r="K1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612</v>
      </c>
      <c r="L16" s="10"/>
    </row>
    <row r="17" spans="1:12" x14ac:dyDescent="0.25">
      <c r="A17" s="2">
        <v>41928</v>
      </c>
      <c r="B17" s="1">
        <v>23</v>
      </c>
      <c r="C17" s="1">
        <v>502</v>
      </c>
      <c r="D17" s="1">
        <v>303</v>
      </c>
      <c r="E17" s="1">
        <v>42</v>
      </c>
      <c r="F17" s="1">
        <v>320</v>
      </c>
      <c r="G17" s="1">
        <v>1.5</v>
      </c>
      <c r="H17" s="1">
        <v>322</v>
      </c>
      <c r="J17" s="11">
        <v>41928</v>
      </c>
      <c r="K1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887</v>
      </c>
      <c r="L17" s="10"/>
    </row>
    <row r="18" spans="1:12" x14ac:dyDescent="0.25">
      <c r="A18" s="2">
        <v>41929</v>
      </c>
      <c r="B18" s="1">
        <v>95</v>
      </c>
      <c r="C18" s="1">
        <v>209</v>
      </c>
      <c r="D18" s="1">
        <v>316</v>
      </c>
      <c r="E18" s="1">
        <v>26</v>
      </c>
      <c r="F18" s="1">
        <v>266</v>
      </c>
      <c r="G18" s="1">
        <v>1.6</v>
      </c>
      <c r="H18" s="1">
        <v>319</v>
      </c>
      <c r="J18" s="11">
        <v>41929</v>
      </c>
      <c r="K1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596</v>
      </c>
      <c r="L18" s="10"/>
    </row>
    <row r="19" spans="1:12" x14ac:dyDescent="0.25">
      <c r="A19" s="2">
        <v>41930</v>
      </c>
      <c r="B19" s="1">
        <v>199</v>
      </c>
      <c r="C19" s="1">
        <v>168</v>
      </c>
      <c r="D19" s="1">
        <v>225</v>
      </c>
      <c r="E19" s="1">
        <v>374</v>
      </c>
      <c r="F19" s="1">
        <v>237</v>
      </c>
      <c r="G19" s="1">
        <v>1.7</v>
      </c>
      <c r="H19" s="1">
        <v>319</v>
      </c>
      <c r="J19" s="11">
        <v>41930</v>
      </c>
      <c r="K1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978</v>
      </c>
      <c r="L19" s="10"/>
    </row>
    <row r="20" spans="1:12" x14ac:dyDescent="0.25">
      <c r="A20" s="2">
        <v>41931</v>
      </c>
      <c r="B20" s="1">
        <v>108</v>
      </c>
      <c r="C20" s="1">
        <v>313</v>
      </c>
      <c r="D20" s="1">
        <v>180</v>
      </c>
      <c r="E20" s="1">
        <v>397</v>
      </c>
      <c r="F20" s="1">
        <v>230</v>
      </c>
      <c r="G20" s="1">
        <v>1.7</v>
      </c>
      <c r="H20" s="1">
        <v>329</v>
      </c>
      <c r="J20" s="11">
        <v>41931</v>
      </c>
      <c r="K2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1048</v>
      </c>
      <c r="L20" s="10"/>
    </row>
    <row r="21" spans="1:12" x14ac:dyDescent="0.25">
      <c r="A21" s="2">
        <v>41932</v>
      </c>
      <c r="B21" s="1">
        <v>64</v>
      </c>
      <c r="C21" s="1">
        <v>223</v>
      </c>
      <c r="D21" s="1">
        <v>269</v>
      </c>
      <c r="E21" s="1">
        <v>48</v>
      </c>
      <c r="F21" s="1">
        <v>362</v>
      </c>
      <c r="G21" s="1">
        <v>1.8</v>
      </c>
      <c r="H21" s="1">
        <v>369</v>
      </c>
      <c r="J21" s="11">
        <v>41932</v>
      </c>
      <c r="K2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697</v>
      </c>
      <c r="L21" s="10"/>
    </row>
    <row r="22" spans="1:12" x14ac:dyDescent="0.25">
      <c r="A22" s="2">
        <v>41933</v>
      </c>
      <c r="B22" s="1">
        <v>845</v>
      </c>
      <c r="C22" s="1">
        <v>171</v>
      </c>
      <c r="D22" s="1">
        <v>313</v>
      </c>
      <c r="E22" s="1">
        <v>453</v>
      </c>
      <c r="F22" s="1">
        <v>581</v>
      </c>
      <c r="G22" s="1">
        <v>2.6</v>
      </c>
      <c r="H22" s="1">
        <v>375</v>
      </c>
      <c r="J22" s="11">
        <v>41933</v>
      </c>
      <c r="K2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2050</v>
      </c>
      <c r="L22" s="10"/>
    </row>
    <row r="23" spans="1:12" x14ac:dyDescent="0.25">
      <c r="A23" s="2">
        <v>41934</v>
      </c>
      <c r="B23" s="1">
        <v>288</v>
      </c>
      <c r="C23" s="1">
        <v>170</v>
      </c>
      <c r="D23" s="1">
        <v>233</v>
      </c>
      <c r="E23" s="1">
        <v>592</v>
      </c>
      <c r="F23" s="1">
        <v>347</v>
      </c>
      <c r="G23" s="1">
        <v>3</v>
      </c>
      <c r="H23" s="1">
        <v>388</v>
      </c>
      <c r="J23" s="11">
        <v>41934</v>
      </c>
      <c r="K2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1397</v>
      </c>
      <c r="L23" s="10"/>
    </row>
    <row r="24" spans="1:12" x14ac:dyDescent="0.25">
      <c r="A24" s="2">
        <v>41935</v>
      </c>
      <c r="B24" s="1">
        <v>39</v>
      </c>
      <c r="C24" s="1">
        <v>172</v>
      </c>
      <c r="D24" s="1">
        <v>180</v>
      </c>
      <c r="E24" s="1">
        <v>658</v>
      </c>
      <c r="F24" s="1">
        <v>303</v>
      </c>
      <c r="G24" s="1">
        <v>3</v>
      </c>
      <c r="H24" s="1">
        <v>522</v>
      </c>
      <c r="J24" s="11">
        <v>41935</v>
      </c>
      <c r="K2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1172</v>
      </c>
      <c r="L24" s="10"/>
    </row>
    <row r="25" spans="1:12" x14ac:dyDescent="0.25">
      <c r="A25" s="2">
        <v>41936</v>
      </c>
      <c r="B25" s="1">
        <v>901</v>
      </c>
      <c r="C25" s="1">
        <v>170</v>
      </c>
      <c r="D25" s="1">
        <v>180</v>
      </c>
      <c r="E25" s="1">
        <v>695</v>
      </c>
      <c r="F25" s="1">
        <v>252</v>
      </c>
      <c r="G25" s="1">
        <v>4</v>
      </c>
      <c r="H25" s="1">
        <v>536</v>
      </c>
      <c r="J25" s="11">
        <v>41936</v>
      </c>
      <c r="K2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2018</v>
      </c>
      <c r="L25" s="10"/>
    </row>
    <row r="26" spans="1:12" x14ac:dyDescent="0.25">
      <c r="A26" s="2">
        <v>41937</v>
      </c>
      <c r="B26" s="1">
        <v>1070</v>
      </c>
      <c r="C26" s="1">
        <v>172</v>
      </c>
      <c r="D26" s="1">
        <v>180</v>
      </c>
      <c r="E26" s="1">
        <v>750</v>
      </c>
      <c r="F26" s="1">
        <v>231</v>
      </c>
      <c r="G26" s="1">
        <v>4</v>
      </c>
      <c r="H26" s="1">
        <v>505</v>
      </c>
      <c r="J26" s="11">
        <v>41937</v>
      </c>
      <c r="K2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2223</v>
      </c>
      <c r="L26" s="10"/>
    </row>
    <row r="27" spans="1:12" x14ac:dyDescent="0.25">
      <c r="A27" s="2">
        <v>41938</v>
      </c>
      <c r="B27" s="1">
        <v>873</v>
      </c>
      <c r="C27" s="1">
        <v>171</v>
      </c>
      <c r="D27" s="1">
        <v>170</v>
      </c>
      <c r="E27" s="1">
        <v>983</v>
      </c>
      <c r="F27" s="1">
        <v>230</v>
      </c>
      <c r="G27" s="1">
        <v>5</v>
      </c>
      <c r="H27" s="1">
        <v>878</v>
      </c>
      <c r="J27" s="11">
        <v>41938</v>
      </c>
      <c r="K2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2257</v>
      </c>
      <c r="L27" s="10"/>
    </row>
    <row r="28" spans="1:12" x14ac:dyDescent="0.25">
      <c r="A28" s="2">
        <v>41939</v>
      </c>
      <c r="B28" s="1">
        <v>1606</v>
      </c>
      <c r="C28" s="1">
        <v>171</v>
      </c>
      <c r="D28" s="1">
        <v>165</v>
      </c>
      <c r="E28" s="1">
        <v>1163</v>
      </c>
      <c r="F28" s="1">
        <v>230</v>
      </c>
      <c r="G28" s="1">
        <v>7</v>
      </c>
      <c r="H28" s="1">
        <v>1170</v>
      </c>
      <c r="J28" s="11">
        <v>41939</v>
      </c>
      <c r="K2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3170</v>
      </c>
      <c r="L28" s="10"/>
    </row>
    <row r="29" spans="1:12" x14ac:dyDescent="0.25">
      <c r="A29" s="2">
        <v>41940</v>
      </c>
      <c r="B29" s="1">
        <v>1117</v>
      </c>
      <c r="C29" s="1">
        <v>171</v>
      </c>
      <c r="D29" s="1">
        <v>165</v>
      </c>
      <c r="E29" s="1">
        <v>1048</v>
      </c>
      <c r="F29" s="1">
        <v>335</v>
      </c>
      <c r="G29" s="1">
        <v>8</v>
      </c>
      <c r="H29" s="1">
        <v>1210</v>
      </c>
      <c r="J29" s="11">
        <v>41940</v>
      </c>
      <c r="K2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2671</v>
      </c>
      <c r="L29" s="10"/>
    </row>
    <row r="30" spans="1:12" x14ac:dyDescent="0.25">
      <c r="A30" s="2">
        <v>41941</v>
      </c>
      <c r="B30" s="1">
        <v>848</v>
      </c>
      <c r="C30" s="1">
        <v>173</v>
      </c>
      <c r="D30" s="1">
        <v>165</v>
      </c>
      <c r="E30" s="1">
        <v>761</v>
      </c>
      <c r="F30" s="1">
        <v>537</v>
      </c>
      <c r="G30" s="1">
        <v>10</v>
      </c>
      <c r="H30" s="1">
        <v>1290</v>
      </c>
      <c r="J30" s="11">
        <v>41941</v>
      </c>
      <c r="K3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2319</v>
      </c>
      <c r="L30" s="10"/>
    </row>
    <row r="31" spans="1:12" x14ac:dyDescent="0.25">
      <c r="A31" s="2">
        <v>41942</v>
      </c>
      <c r="B31" s="1">
        <v>231</v>
      </c>
      <c r="C31" s="1">
        <v>170</v>
      </c>
      <c r="D31" s="1">
        <v>165</v>
      </c>
      <c r="E31" s="1">
        <v>426</v>
      </c>
      <c r="F31" s="1">
        <v>346</v>
      </c>
      <c r="G31" s="1">
        <v>9</v>
      </c>
      <c r="H31" s="1">
        <v>1340</v>
      </c>
      <c r="J31" s="11">
        <v>41942</v>
      </c>
      <c r="K3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1173</v>
      </c>
      <c r="L31" s="10"/>
    </row>
    <row r="32" spans="1:12" x14ac:dyDescent="0.25">
      <c r="A32" s="2">
        <v>41943</v>
      </c>
      <c r="B32" s="1">
        <v>799</v>
      </c>
      <c r="C32" s="1">
        <v>170</v>
      </c>
      <c r="D32" s="1">
        <v>165</v>
      </c>
      <c r="E32" s="1">
        <v>395</v>
      </c>
      <c r="F32" s="1">
        <v>247</v>
      </c>
      <c r="G32" s="1">
        <v>8</v>
      </c>
      <c r="H32" s="1">
        <v>1400</v>
      </c>
      <c r="J32" s="11">
        <v>41943</v>
      </c>
      <c r="K3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1611</v>
      </c>
      <c r="L32" s="10"/>
    </row>
    <row r="33" spans="1:12" x14ac:dyDescent="0.25">
      <c r="A33" s="2">
        <v>41944</v>
      </c>
      <c r="B33" s="1">
        <v>732</v>
      </c>
      <c r="C33" s="1">
        <v>170</v>
      </c>
      <c r="D33" s="1">
        <v>156</v>
      </c>
      <c r="E33" s="1">
        <v>401</v>
      </c>
      <c r="F33" s="1">
        <v>229</v>
      </c>
      <c r="G33" s="1">
        <v>12</v>
      </c>
      <c r="H33" s="1">
        <v>1470</v>
      </c>
      <c r="J33" s="11">
        <v>41944</v>
      </c>
      <c r="K3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1532</v>
      </c>
      <c r="L33" s="10"/>
    </row>
    <row r="34" spans="1:12" x14ac:dyDescent="0.25">
      <c r="A34" s="2">
        <v>41945</v>
      </c>
      <c r="B34" s="1">
        <v>701</v>
      </c>
      <c r="C34" s="1">
        <v>172</v>
      </c>
      <c r="D34" s="1">
        <v>151</v>
      </c>
      <c r="E34" s="1">
        <v>224</v>
      </c>
      <c r="F34" s="1">
        <v>229</v>
      </c>
      <c r="G34" s="1">
        <v>14</v>
      </c>
      <c r="H34" s="1">
        <v>1770</v>
      </c>
      <c r="J34" s="11">
        <v>41945</v>
      </c>
      <c r="K3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1326</v>
      </c>
      <c r="L34" s="10"/>
    </row>
    <row r="35" spans="1:12" x14ac:dyDescent="0.25">
      <c r="A35" s="2">
        <v>41946</v>
      </c>
      <c r="B35" s="1">
        <v>685</v>
      </c>
      <c r="C35" s="1">
        <v>380</v>
      </c>
      <c r="D35" s="1">
        <v>151</v>
      </c>
      <c r="E35" s="1">
        <v>30</v>
      </c>
      <c r="F35" s="1">
        <v>230</v>
      </c>
      <c r="G35" s="1">
        <v>21</v>
      </c>
      <c r="H35" s="1">
        <v>1690</v>
      </c>
      <c r="J35" s="11">
        <v>41946</v>
      </c>
      <c r="K3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1325</v>
      </c>
      <c r="L35" s="10"/>
    </row>
    <row r="36" spans="1:12" x14ac:dyDescent="0.25">
      <c r="A36" s="2">
        <v>41947</v>
      </c>
      <c r="B36" s="1">
        <v>1049</v>
      </c>
      <c r="C36" s="1">
        <v>246</v>
      </c>
      <c r="D36" s="1">
        <v>151</v>
      </c>
      <c r="E36" s="1">
        <v>26</v>
      </c>
      <c r="F36" s="1">
        <v>332</v>
      </c>
      <c r="G36" s="1">
        <v>18</v>
      </c>
      <c r="H36" s="1">
        <v>1610</v>
      </c>
      <c r="J36" s="11">
        <v>41947</v>
      </c>
      <c r="K3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1653</v>
      </c>
      <c r="L36" s="10"/>
    </row>
    <row r="37" spans="1:12" x14ac:dyDescent="0.25">
      <c r="A37" s="2">
        <v>41948</v>
      </c>
      <c r="B37" s="1">
        <v>1090</v>
      </c>
      <c r="C37" s="1">
        <v>424</v>
      </c>
      <c r="D37" s="1">
        <v>162</v>
      </c>
      <c r="E37" s="1">
        <v>25</v>
      </c>
      <c r="F37" s="1">
        <v>383</v>
      </c>
      <c r="G37" s="1">
        <v>14</v>
      </c>
      <c r="H37" s="1">
        <v>1510</v>
      </c>
      <c r="J37" s="11">
        <v>41948</v>
      </c>
      <c r="K3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1922</v>
      </c>
      <c r="L37" s="10"/>
    </row>
    <row r="38" spans="1:12" x14ac:dyDescent="0.25">
      <c r="A38" s="2">
        <v>41949</v>
      </c>
      <c r="B38" s="1">
        <v>1083</v>
      </c>
      <c r="C38" s="1">
        <v>396</v>
      </c>
      <c r="D38" s="1">
        <v>167</v>
      </c>
      <c r="E38" s="1">
        <v>25</v>
      </c>
      <c r="F38" s="1">
        <v>289</v>
      </c>
      <c r="G38" s="1">
        <v>12</v>
      </c>
      <c r="H38" s="1">
        <v>1370</v>
      </c>
      <c r="J38" s="11">
        <v>41949</v>
      </c>
      <c r="K3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1793</v>
      </c>
      <c r="L38" s="10"/>
    </row>
    <row r="39" spans="1:12" x14ac:dyDescent="0.25">
      <c r="A39" s="2">
        <v>41950</v>
      </c>
      <c r="B39" s="1">
        <v>512</v>
      </c>
      <c r="C39" s="1">
        <v>363</v>
      </c>
      <c r="D39" s="1">
        <v>167</v>
      </c>
      <c r="E39" s="1">
        <v>357</v>
      </c>
      <c r="F39" s="1">
        <v>244</v>
      </c>
      <c r="G39" s="1">
        <v>10</v>
      </c>
      <c r="H39" s="1">
        <v>1270</v>
      </c>
      <c r="J39" s="11">
        <v>41950</v>
      </c>
      <c r="K3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1476</v>
      </c>
      <c r="L39" s="10"/>
    </row>
    <row r="40" spans="1:12" x14ac:dyDescent="0.25">
      <c r="A40" s="2">
        <v>41951</v>
      </c>
      <c r="B40" s="1">
        <v>639</v>
      </c>
      <c r="C40" s="1">
        <v>326</v>
      </c>
      <c r="D40" s="1">
        <v>167</v>
      </c>
      <c r="E40" s="1">
        <v>778</v>
      </c>
      <c r="F40" s="1">
        <v>218</v>
      </c>
      <c r="G40" s="1">
        <v>10</v>
      </c>
      <c r="H40" s="1">
        <v>1170</v>
      </c>
      <c r="J40" s="11">
        <v>41951</v>
      </c>
      <c r="K4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1961</v>
      </c>
      <c r="L40" s="10"/>
    </row>
    <row r="41" spans="1:12" x14ac:dyDescent="0.25">
      <c r="A41" s="2">
        <v>41952</v>
      </c>
      <c r="B41" s="1">
        <v>248</v>
      </c>
      <c r="C41" s="1">
        <v>414</v>
      </c>
      <c r="D41" s="1">
        <v>167</v>
      </c>
      <c r="E41" s="1">
        <v>547</v>
      </c>
      <c r="F41" s="1">
        <v>229</v>
      </c>
      <c r="G41" s="1">
        <v>9</v>
      </c>
      <c r="H41" s="1">
        <v>1090</v>
      </c>
      <c r="J41" s="11">
        <v>41952</v>
      </c>
      <c r="K4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1438</v>
      </c>
      <c r="L41" s="10"/>
    </row>
    <row r="42" spans="1:12" x14ac:dyDescent="0.25">
      <c r="A42" s="2">
        <v>41953</v>
      </c>
      <c r="B42" s="1">
        <v>587</v>
      </c>
      <c r="C42" s="1">
        <v>504</v>
      </c>
      <c r="D42" s="1">
        <v>167</v>
      </c>
      <c r="E42" s="1">
        <v>39</v>
      </c>
      <c r="F42" s="1">
        <v>229</v>
      </c>
      <c r="G42" s="1">
        <v>9</v>
      </c>
      <c r="H42" s="1">
        <v>983</v>
      </c>
      <c r="J42" s="11">
        <v>41953</v>
      </c>
      <c r="K4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1359</v>
      </c>
      <c r="L42" s="10"/>
    </row>
    <row r="43" spans="1:12" x14ac:dyDescent="0.25">
      <c r="A43" s="2">
        <v>41954</v>
      </c>
      <c r="B43" s="1">
        <v>413</v>
      </c>
      <c r="C43" s="1">
        <v>218</v>
      </c>
      <c r="D43" s="1">
        <v>166</v>
      </c>
      <c r="E43" s="1">
        <v>41</v>
      </c>
      <c r="F43" s="1">
        <v>229</v>
      </c>
      <c r="G43" s="1">
        <v>8</v>
      </c>
      <c r="H43" s="1">
        <v>900</v>
      </c>
      <c r="J43" s="11">
        <v>41954</v>
      </c>
      <c r="K4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901</v>
      </c>
      <c r="L43" s="10"/>
    </row>
    <row r="44" spans="1:12" x14ac:dyDescent="0.25">
      <c r="A44" s="2">
        <v>41955</v>
      </c>
      <c r="B44" s="1">
        <v>125</v>
      </c>
      <c r="C44" s="1">
        <v>384</v>
      </c>
      <c r="D44" s="1">
        <v>166</v>
      </c>
      <c r="E44" s="1">
        <v>46</v>
      </c>
      <c r="F44" s="1">
        <v>229</v>
      </c>
      <c r="G44" s="1">
        <v>8</v>
      </c>
      <c r="H44" s="1">
        <v>839</v>
      </c>
      <c r="J44" s="11">
        <v>41955</v>
      </c>
      <c r="K4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784</v>
      </c>
      <c r="L44" s="10"/>
    </row>
    <row r="45" spans="1:12" x14ac:dyDescent="0.25">
      <c r="A45" s="2">
        <v>41956</v>
      </c>
      <c r="B45" s="1">
        <v>287</v>
      </c>
      <c r="C45" s="1">
        <v>413</v>
      </c>
      <c r="D45" s="1">
        <v>166</v>
      </c>
      <c r="E45" s="1">
        <v>40</v>
      </c>
      <c r="F45" s="1">
        <v>229</v>
      </c>
      <c r="G45" s="1">
        <v>8</v>
      </c>
      <c r="H45" s="1">
        <v>803</v>
      </c>
      <c r="J45" s="11">
        <v>41956</v>
      </c>
      <c r="K4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969</v>
      </c>
      <c r="L45" s="10"/>
    </row>
    <row r="46" spans="1:12" x14ac:dyDescent="0.25">
      <c r="A46" s="2">
        <v>41957</v>
      </c>
      <c r="B46" s="1">
        <v>7</v>
      </c>
      <c r="C46" s="1">
        <v>441</v>
      </c>
      <c r="D46" s="1">
        <v>166</v>
      </c>
      <c r="E46" s="1">
        <v>395</v>
      </c>
      <c r="F46" s="1">
        <v>229</v>
      </c>
      <c r="G46" s="1">
        <v>9</v>
      </c>
      <c r="H46" s="1">
        <v>752</v>
      </c>
      <c r="J46" s="11">
        <v>41957</v>
      </c>
      <c r="K4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1072</v>
      </c>
      <c r="L46" s="10"/>
    </row>
    <row r="47" spans="1:12" x14ac:dyDescent="0.25">
      <c r="A47" s="2">
        <v>41958</v>
      </c>
      <c r="B47" s="1">
        <v>9</v>
      </c>
      <c r="C47" s="1">
        <v>291</v>
      </c>
      <c r="D47" s="1">
        <v>156</v>
      </c>
      <c r="E47" s="1">
        <v>494</v>
      </c>
      <c r="F47" s="1">
        <v>231</v>
      </c>
      <c r="G47" s="1">
        <v>10</v>
      </c>
      <c r="H47" s="1">
        <v>727</v>
      </c>
      <c r="J47" s="11">
        <v>41958</v>
      </c>
      <c r="K4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1025</v>
      </c>
      <c r="L47" s="10"/>
    </row>
    <row r="48" spans="1:12" x14ac:dyDescent="0.25">
      <c r="A48" s="2">
        <v>41959</v>
      </c>
      <c r="B48" s="1">
        <v>9</v>
      </c>
      <c r="C48" s="1">
        <v>308</v>
      </c>
      <c r="D48" s="1">
        <v>151</v>
      </c>
      <c r="E48" s="1">
        <v>268</v>
      </c>
      <c r="F48" s="1">
        <v>231</v>
      </c>
      <c r="G48" s="1">
        <v>10</v>
      </c>
      <c r="H48" s="1">
        <v>714</v>
      </c>
      <c r="J48" s="11">
        <v>41959</v>
      </c>
      <c r="K4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816</v>
      </c>
      <c r="L48" s="10"/>
    </row>
    <row r="49" spans="1:12" x14ac:dyDescent="0.25">
      <c r="A49" s="2">
        <v>41960</v>
      </c>
      <c r="B49" s="1">
        <v>278</v>
      </c>
      <c r="C49" s="1">
        <v>297</v>
      </c>
      <c r="D49" s="1">
        <v>151</v>
      </c>
      <c r="E49" s="1">
        <v>262</v>
      </c>
      <c r="F49" s="1">
        <v>234</v>
      </c>
      <c r="G49" s="1">
        <v>12</v>
      </c>
      <c r="H49" s="1">
        <v>700</v>
      </c>
      <c r="J49" s="11">
        <v>41960</v>
      </c>
      <c r="K4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1071</v>
      </c>
      <c r="L49" s="10"/>
    </row>
    <row r="50" spans="1:12" x14ac:dyDescent="0.25">
      <c r="A50" s="2">
        <v>41961</v>
      </c>
      <c r="B50" s="1">
        <v>365</v>
      </c>
      <c r="C50" s="1">
        <v>267</v>
      </c>
      <c r="D50" s="1">
        <v>151</v>
      </c>
      <c r="E50" s="1">
        <v>257</v>
      </c>
      <c r="F50" s="1">
        <v>340</v>
      </c>
      <c r="G50" s="1">
        <v>11</v>
      </c>
      <c r="H50" s="1">
        <v>684</v>
      </c>
      <c r="J50" s="11">
        <v>41961</v>
      </c>
      <c r="K5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1229</v>
      </c>
      <c r="L50" s="10"/>
    </row>
    <row r="51" spans="1:12" x14ac:dyDescent="0.25">
      <c r="A51" s="2">
        <v>41962</v>
      </c>
      <c r="B51" s="1">
        <v>109</v>
      </c>
      <c r="C51" s="1">
        <v>372</v>
      </c>
      <c r="D51" s="1">
        <v>151</v>
      </c>
      <c r="E51" s="1">
        <v>257</v>
      </c>
      <c r="F51" s="1">
        <v>350</v>
      </c>
      <c r="G51" s="1">
        <v>10</v>
      </c>
      <c r="H51" s="1">
        <v>679</v>
      </c>
      <c r="J51" s="11">
        <v>41962</v>
      </c>
      <c r="K5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1088</v>
      </c>
      <c r="L51" s="10"/>
    </row>
    <row r="52" spans="1:12" x14ac:dyDescent="0.25">
      <c r="A52" s="2">
        <v>41963</v>
      </c>
      <c r="B52" s="1">
        <v>118</v>
      </c>
      <c r="C52" s="1">
        <v>415</v>
      </c>
      <c r="D52" s="1">
        <v>151</v>
      </c>
      <c r="E52" s="1">
        <v>227</v>
      </c>
      <c r="F52" s="1">
        <v>297</v>
      </c>
      <c r="G52" s="1">
        <v>11</v>
      </c>
      <c r="H52" s="1">
        <v>671</v>
      </c>
      <c r="J52" s="11">
        <v>41963</v>
      </c>
      <c r="K5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1057</v>
      </c>
      <c r="L52" s="10"/>
    </row>
    <row r="53" spans="1:12" x14ac:dyDescent="0.25">
      <c r="A53" s="2">
        <v>41964</v>
      </c>
      <c r="B53" s="1">
        <v>91</v>
      </c>
      <c r="C53" s="1">
        <v>405</v>
      </c>
      <c r="D53" s="1">
        <v>160</v>
      </c>
      <c r="E53" s="1">
        <v>227</v>
      </c>
      <c r="F53" s="1">
        <v>249</v>
      </c>
      <c r="G53" s="1">
        <v>11</v>
      </c>
      <c r="H53" s="1">
        <v>677</v>
      </c>
      <c r="J53" s="11">
        <v>41964</v>
      </c>
      <c r="K5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972</v>
      </c>
      <c r="L53" s="10"/>
    </row>
    <row r="54" spans="1:12" x14ac:dyDescent="0.25">
      <c r="A54" s="2">
        <v>41965</v>
      </c>
      <c r="B54" s="1">
        <v>44</v>
      </c>
      <c r="C54" s="1">
        <v>372</v>
      </c>
      <c r="D54" s="1">
        <v>164</v>
      </c>
      <c r="E54" s="1">
        <v>242</v>
      </c>
      <c r="F54" s="1">
        <v>232</v>
      </c>
      <c r="G54" s="1">
        <v>14</v>
      </c>
      <c r="H54" s="1">
        <v>724</v>
      </c>
      <c r="J54" s="11">
        <v>41965</v>
      </c>
      <c r="K5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890</v>
      </c>
      <c r="L54" s="10"/>
    </row>
    <row r="55" spans="1:12" x14ac:dyDescent="0.25">
      <c r="A55" s="2">
        <v>41966</v>
      </c>
      <c r="B55" s="1">
        <v>8</v>
      </c>
      <c r="C55" s="1">
        <v>392</v>
      </c>
      <c r="D55" s="1">
        <v>164</v>
      </c>
      <c r="E55" s="1">
        <v>239</v>
      </c>
      <c r="F55" s="1">
        <v>231</v>
      </c>
      <c r="G55" s="1">
        <v>24</v>
      </c>
      <c r="H55" s="1">
        <v>728</v>
      </c>
      <c r="J55" s="11">
        <v>41966</v>
      </c>
      <c r="K5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870</v>
      </c>
      <c r="L55" s="10"/>
    </row>
    <row r="56" spans="1:12" x14ac:dyDescent="0.25">
      <c r="A56" s="2">
        <v>41967</v>
      </c>
      <c r="B56" s="1">
        <v>8</v>
      </c>
      <c r="C56" s="1">
        <v>179</v>
      </c>
      <c r="D56" s="1">
        <v>164</v>
      </c>
      <c r="E56" s="1">
        <v>231</v>
      </c>
      <c r="F56" s="1">
        <v>231</v>
      </c>
      <c r="G56" s="1">
        <v>49</v>
      </c>
      <c r="H56" s="1">
        <v>740</v>
      </c>
      <c r="J56" s="11">
        <v>41967</v>
      </c>
      <c r="K5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649</v>
      </c>
      <c r="L56" s="10"/>
    </row>
    <row r="57" spans="1:12" x14ac:dyDescent="0.25">
      <c r="A57" s="2">
        <v>41968</v>
      </c>
      <c r="B57" s="1">
        <v>422</v>
      </c>
      <c r="C57" s="1">
        <v>172</v>
      </c>
      <c r="D57" s="1">
        <v>164</v>
      </c>
      <c r="E57" s="1">
        <v>238</v>
      </c>
      <c r="F57" s="1">
        <v>231</v>
      </c>
      <c r="G57" s="1">
        <v>37</v>
      </c>
      <c r="H57" s="1">
        <v>731</v>
      </c>
      <c r="J57" s="11">
        <v>41968</v>
      </c>
      <c r="K5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1063</v>
      </c>
      <c r="L57" s="10"/>
    </row>
    <row r="58" spans="1:12" x14ac:dyDescent="0.25">
      <c r="A58" s="2">
        <v>41969</v>
      </c>
      <c r="B58" s="1">
        <v>398</v>
      </c>
      <c r="C58" s="1"/>
      <c r="D58" s="1">
        <v>164</v>
      </c>
      <c r="E58" s="1">
        <v>241</v>
      </c>
      <c r="F58" s="1">
        <v>232</v>
      </c>
      <c r="G58" s="1">
        <v>25</v>
      </c>
      <c r="H58" s="1">
        <v>712</v>
      </c>
      <c r="J58" s="11">
        <v>41969</v>
      </c>
      <c r="K58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58" s="10"/>
    </row>
    <row r="59" spans="1:12" x14ac:dyDescent="0.25">
      <c r="A59" s="2">
        <v>41970</v>
      </c>
      <c r="B59" s="1">
        <v>62</v>
      </c>
      <c r="C59" s="1">
        <v>165</v>
      </c>
      <c r="D59" s="1">
        <v>164</v>
      </c>
      <c r="E59" s="1">
        <v>238</v>
      </c>
      <c r="F59" s="1">
        <v>231</v>
      </c>
      <c r="G59" s="1">
        <v>20</v>
      </c>
      <c r="H59" s="1">
        <v>730</v>
      </c>
      <c r="J59" s="11">
        <v>41970</v>
      </c>
      <c r="K5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696</v>
      </c>
      <c r="L59" s="10"/>
    </row>
    <row r="60" spans="1:12" x14ac:dyDescent="0.25">
      <c r="A60" s="2">
        <v>41971</v>
      </c>
      <c r="B60" s="1">
        <v>394</v>
      </c>
      <c r="C60" s="1">
        <v>167</v>
      </c>
      <c r="D60" s="1">
        <v>164</v>
      </c>
      <c r="E60" s="1">
        <v>241</v>
      </c>
      <c r="F60" s="1">
        <v>233</v>
      </c>
      <c r="G60" s="1">
        <v>16</v>
      </c>
      <c r="H60" s="1">
        <v>737</v>
      </c>
      <c r="J60" s="11">
        <v>41971</v>
      </c>
      <c r="K6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1035</v>
      </c>
      <c r="L60" s="10"/>
    </row>
    <row r="61" spans="1:12" x14ac:dyDescent="0.25">
      <c r="A61" s="2">
        <v>41972</v>
      </c>
      <c r="B61" s="1">
        <v>398</v>
      </c>
      <c r="C61" s="1">
        <v>166</v>
      </c>
      <c r="D61" s="1">
        <v>164</v>
      </c>
      <c r="E61" s="1">
        <v>240</v>
      </c>
      <c r="F61" s="1">
        <v>235</v>
      </c>
      <c r="G61" s="1">
        <v>16</v>
      </c>
      <c r="H61" s="1">
        <v>743</v>
      </c>
      <c r="J61" s="11">
        <v>41972</v>
      </c>
      <c r="K6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1039</v>
      </c>
      <c r="L61" s="10"/>
    </row>
    <row r="62" spans="1:12" x14ac:dyDescent="0.25">
      <c r="A62" s="2">
        <v>41973</v>
      </c>
      <c r="B62" s="1">
        <v>39</v>
      </c>
      <c r="C62" s="1">
        <v>168</v>
      </c>
      <c r="D62" s="1">
        <v>156</v>
      </c>
      <c r="E62" s="1">
        <v>246</v>
      </c>
      <c r="F62" s="1">
        <v>234</v>
      </c>
      <c r="G62" s="1">
        <v>16</v>
      </c>
      <c r="H62" s="1">
        <v>764</v>
      </c>
      <c r="J62" s="11">
        <v>41973</v>
      </c>
      <c r="K6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687</v>
      </c>
      <c r="L62" s="10"/>
    </row>
    <row r="63" spans="1:12" x14ac:dyDescent="0.25">
      <c r="A63" s="2">
        <v>41974</v>
      </c>
      <c r="B63" s="1">
        <v>172</v>
      </c>
      <c r="C63" s="1">
        <v>167</v>
      </c>
      <c r="D63" s="1">
        <v>151</v>
      </c>
      <c r="E63" s="1">
        <v>490</v>
      </c>
      <c r="F63" s="1">
        <v>232</v>
      </c>
      <c r="G63" s="1">
        <v>17</v>
      </c>
      <c r="H63" s="1">
        <v>795</v>
      </c>
      <c r="J63" s="11">
        <v>41974</v>
      </c>
      <c r="K6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1061</v>
      </c>
      <c r="L63" s="10"/>
    </row>
    <row r="64" spans="1:12" x14ac:dyDescent="0.25">
      <c r="A64" s="2">
        <v>41975</v>
      </c>
      <c r="B64" s="1">
        <v>275</v>
      </c>
      <c r="C64" s="1">
        <v>167</v>
      </c>
      <c r="D64" s="1">
        <v>151</v>
      </c>
      <c r="E64" s="1">
        <v>237</v>
      </c>
      <c r="F64" s="1">
        <v>231</v>
      </c>
      <c r="G64" s="1">
        <v>21</v>
      </c>
      <c r="H64" s="1">
        <v>832</v>
      </c>
      <c r="J64" s="11">
        <v>41975</v>
      </c>
      <c r="K6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910</v>
      </c>
      <c r="L64" s="10"/>
    </row>
    <row r="65" spans="1:12" x14ac:dyDescent="0.25">
      <c r="A65" s="2">
        <v>41976</v>
      </c>
      <c r="B65" s="1">
        <v>222</v>
      </c>
      <c r="C65" s="1">
        <v>166</v>
      </c>
      <c r="D65" s="1">
        <v>151</v>
      </c>
      <c r="E65" s="1">
        <v>235</v>
      </c>
      <c r="F65" s="1">
        <v>231</v>
      </c>
      <c r="G65" s="1">
        <v>36</v>
      </c>
      <c r="H65" s="1">
        <v>897</v>
      </c>
      <c r="J65" s="11">
        <v>41976</v>
      </c>
      <c r="K6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854</v>
      </c>
      <c r="L65" s="10"/>
    </row>
    <row r="66" spans="1:12" x14ac:dyDescent="0.25">
      <c r="A66" s="2">
        <v>41977</v>
      </c>
      <c r="B66" s="1">
        <v>419</v>
      </c>
      <c r="C66" s="1">
        <v>166</v>
      </c>
      <c r="D66" s="1">
        <v>161</v>
      </c>
      <c r="E66" s="1">
        <v>235</v>
      </c>
      <c r="F66" s="1">
        <v>230</v>
      </c>
      <c r="G66" s="1">
        <v>130</v>
      </c>
      <c r="H66" s="1">
        <v>904</v>
      </c>
      <c r="J66" s="11">
        <v>41977</v>
      </c>
      <c r="K6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1050</v>
      </c>
      <c r="L66" s="10"/>
    </row>
    <row r="67" spans="1:12" x14ac:dyDescent="0.25">
      <c r="A67" s="2">
        <v>41978</v>
      </c>
      <c r="B67" s="1">
        <v>278</v>
      </c>
      <c r="C67" s="1">
        <v>166</v>
      </c>
      <c r="D67" s="1">
        <v>166</v>
      </c>
      <c r="E67" s="1">
        <v>235</v>
      </c>
      <c r="F67" s="1">
        <v>231</v>
      </c>
      <c r="G67" s="1">
        <v>207</v>
      </c>
      <c r="H67" s="1">
        <v>840</v>
      </c>
      <c r="J67" s="11">
        <v>41978</v>
      </c>
      <c r="K6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910</v>
      </c>
      <c r="L67" s="10"/>
    </row>
    <row r="68" spans="1:12" x14ac:dyDescent="0.25">
      <c r="A68" s="2">
        <v>41979</v>
      </c>
      <c r="B68" s="1">
        <v>298</v>
      </c>
      <c r="C68" s="1">
        <v>172</v>
      </c>
      <c r="D68" s="1">
        <v>166</v>
      </c>
      <c r="E68" s="1">
        <v>235</v>
      </c>
      <c r="F68" s="1">
        <v>231</v>
      </c>
      <c r="G68" s="1">
        <v>121</v>
      </c>
      <c r="H68" s="1">
        <v>803</v>
      </c>
      <c r="J68" s="11">
        <v>41979</v>
      </c>
      <c r="K6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936</v>
      </c>
      <c r="L68" s="10"/>
    </row>
    <row r="69" spans="1:12" x14ac:dyDescent="0.25">
      <c r="A69" s="2">
        <v>41980</v>
      </c>
      <c r="B69" s="1">
        <v>25</v>
      </c>
      <c r="C69" s="1">
        <v>177</v>
      </c>
      <c r="D69" s="1">
        <v>166</v>
      </c>
      <c r="E69" s="1">
        <v>235</v>
      </c>
      <c r="F69" s="1">
        <v>231</v>
      </c>
      <c r="G69" s="1">
        <v>79</v>
      </c>
      <c r="H69" s="1">
        <v>775</v>
      </c>
      <c r="J69" s="11">
        <v>41980</v>
      </c>
      <c r="K6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668</v>
      </c>
      <c r="L69" s="10"/>
    </row>
    <row r="70" spans="1:12" x14ac:dyDescent="0.25">
      <c r="A70" s="2">
        <v>41981</v>
      </c>
      <c r="B70" s="1">
        <v>275</v>
      </c>
      <c r="C70" s="1">
        <v>174</v>
      </c>
      <c r="D70" s="1">
        <v>166</v>
      </c>
      <c r="E70" s="1">
        <v>235</v>
      </c>
      <c r="F70" s="1">
        <v>231</v>
      </c>
      <c r="G70" s="1">
        <v>59</v>
      </c>
      <c r="H70" s="1">
        <v>757</v>
      </c>
      <c r="J70" s="11">
        <v>41981</v>
      </c>
      <c r="K7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915</v>
      </c>
      <c r="L70" s="10"/>
    </row>
    <row r="71" spans="1:12" x14ac:dyDescent="0.25">
      <c r="A71" s="2">
        <v>41982</v>
      </c>
      <c r="B71" s="1">
        <v>324</v>
      </c>
      <c r="C71" s="1">
        <v>176</v>
      </c>
      <c r="D71" s="1">
        <v>166</v>
      </c>
      <c r="E71" s="1">
        <v>235</v>
      </c>
      <c r="F71" s="1">
        <v>231</v>
      </c>
      <c r="G71" s="1">
        <v>48</v>
      </c>
      <c r="H71" s="1">
        <v>758</v>
      </c>
      <c r="J71" s="11">
        <v>41982</v>
      </c>
      <c r="K7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966</v>
      </c>
      <c r="L71" s="10"/>
    </row>
    <row r="72" spans="1:12" x14ac:dyDescent="0.25">
      <c r="A72" s="2">
        <v>41983</v>
      </c>
      <c r="B72" s="1">
        <v>406</v>
      </c>
      <c r="C72" s="1">
        <v>176</v>
      </c>
      <c r="D72" s="1">
        <v>166</v>
      </c>
      <c r="E72" s="1">
        <v>238</v>
      </c>
      <c r="F72" s="1">
        <v>231</v>
      </c>
      <c r="G72" s="1">
        <v>41</v>
      </c>
      <c r="H72" s="1">
        <v>776</v>
      </c>
      <c r="J72" s="11">
        <v>41983</v>
      </c>
      <c r="K7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1051</v>
      </c>
      <c r="L72" s="10"/>
    </row>
    <row r="73" spans="1:12" x14ac:dyDescent="0.25">
      <c r="A73" s="2">
        <v>41984</v>
      </c>
      <c r="B73" s="1">
        <v>646</v>
      </c>
      <c r="C73" s="1">
        <v>174</v>
      </c>
      <c r="D73" s="1">
        <v>158</v>
      </c>
      <c r="E73" s="1">
        <v>245</v>
      </c>
      <c r="F73" s="1">
        <v>231</v>
      </c>
      <c r="G73" s="1">
        <v>127</v>
      </c>
      <c r="H73" s="1">
        <v>795</v>
      </c>
      <c r="J73" s="11">
        <v>41984</v>
      </c>
      <c r="K7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1296</v>
      </c>
      <c r="L73" s="10"/>
    </row>
    <row r="74" spans="1:12" x14ac:dyDescent="0.25">
      <c r="A74" s="2">
        <v>41985</v>
      </c>
      <c r="B74" s="1">
        <v>33</v>
      </c>
      <c r="C74" s="1">
        <v>177</v>
      </c>
      <c r="D74" s="1">
        <v>151</v>
      </c>
      <c r="E74" s="1">
        <v>225</v>
      </c>
      <c r="F74" s="1">
        <v>231</v>
      </c>
      <c r="G74" s="1">
        <v>1607</v>
      </c>
      <c r="H74" s="1">
        <v>1100</v>
      </c>
      <c r="J74" s="11">
        <v>41985</v>
      </c>
      <c r="K7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666</v>
      </c>
      <c r="L74" s="10"/>
    </row>
    <row r="75" spans="1:12" x14ac:dyDescent="0.25">
      <c r="A75" s="2">
        <v>41986</v>
      </c>
      <c r="B75" s="1">
        <v>43</v>
      </c>
      <c r="C75" s="1">
        <v>177</v>
      </c>
      <c r="D75" s="1">
        <v>151</v>
      </c>
      <c r="E75" s="1">
        <v>235</v>
      </c>
      <c r="F75" s="1">
        <v>231</v>
      </c>
      <c r="G75" s="1">
        <v>547</v>
      </c>
      <c r="H75" s="1">
        <v>1670</v>
      </c>
      <c r="J75" s="11">
        <v>41986</v>
      </c>
      <c r="K7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686</v>
      </c>
      <c r="L75" s="10"/>
    </row>
    <row r="76" spans="1:12" x14ac:dyDescent="0.25">
      <c r="A76" s="2">
        <v>41987</v>
      </c>
      <c r="B76" s="1">
        <v>21</v>
      </c>
      <c r="C76" s="1">
        <v>175</v>
      </c>
      <c r="D76" s="1">
        <v>151</v>
      </c>
      <c r="E76" s="1">
        <v>235</v>
      </c>
      <c r="F76" s="1">
        <v>231</v>
      </c>
      <c r="G76" s="1">
        <v>231</v>
      </c>
      <c r="H76" s="1">
        <v>1690</v>
      </c>
      <c r="J76" s="11">
        <v>41987</v>
      </c>
      <c r="K7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662</v>
      </c>
      <c r="L76" s="10"/>
    </row>
    <row r="77" spans="1:12" x14ac:dyDescent="0.25">
      <c r="A77" s="2">
        <v>41988</v>
      </c>
      <c r="B77" s="1">
        <v>8</v>
      </c>
      <c r="C77" s="1">
        <v>175</v>
      </c>
      <c r="D77" s="1">
        <v>142</v>
      </c>
      <c r="E77" s="1">
        <v>235</v>
      </c>
      <c r="F77" s="1">
        <v>232</v>
      </c>
      <c r="G77" s="1">
        <v>236</v>
      </c>
      <c r="H77" s="1">
        <v>1540</v>
      </c>
      <c r="J77" s="11">
        <v>41988</v>
      </c>
      <c r="K7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650</v>
      </c>
      <c r="L77" s="10"/>
    </row>
    <row r="78" spans="1:12" x14ac:dyDescent="0.25">
      <c r="A78" s="2">
        <v>41989</v>
      </c>
      <c r="B78" s="1">
        <v>261</v>
      </c>
      <c r="C78" s="1">
        <v>174</v>
      </c>
      <c r="D78" s="1">
        <v>137</v>
      </c>
      <c r="E78" s="1">
        <v>235</v>
      </c>
      <c r="F78" s="1">
        <v>231</v>
      </c>
      <c r="G78" s="1">
        <v>165</v>
      </c>
      <c r="H78" s="1">
        <v>1640</v>
      </c>
      <c r="J78" s="11">
        <v>41989</v>
      </c>
      <c r="K7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901</v>
      </c>
      <c r="L78" s="10"/>
    </row>
    <row r="79" spans="1:12" x14ac:dyDescent="0.25">
      <c r="A79" s="2">
        <v>41990</v>
      </c>
      <c r="B79" s="1">
        <v>381</v>
      </c>
      <c r="C79" s="1">
        <v>175</v>
      </c>
      <c r="D79" s="1">
        <v>137</v>
      </c>
      <c r="E79" s="1">
        <v>235</v>
      </c>
      <c r="F79" s="1">
        <v>231</v>
      </c>
      <c r="G79" s="1">
        <v>327</v>
      </c>
      <c r="H79" s="1">
        <v>1800</v>
      </c>
      <c r="J79" s="11">
        <v>41990</v>
      </c>
      <c r="K7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1022</v>
      </c>
      <c r="L79" s="10"/>
    </row>
    <row r="80" spans="1:12" x14ac:dyDescent="0.25">
      <c r="A80" s="2">
        <v>41991</v>
      </c>
      <c r="B80" s="1">
        <v>126</v>
      </c>
      <c r="C80" s="1">
        <v>174</v>
      </c>
      <c r="D80" s="1">
        <v>137</v>
      </c>
      <c r="E80" s="1">
        <v>238</v>
      </c>
      <c r="F80" s="1">
        <v>229</v>
      </c>
      <c r="G80" s="1">
        <v>216</v>
      </c>
      <c r="H80" s="1">
        <v>1810</v>
      </c>
      <c r="J80" s="11">
        <v>41991</v>
      </c>
      <c r="K8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767</v>
      </c>
      <c r="L80" s="10"/>
    </row>
    <row r="81" spans="1:12" x14ac:dyDescent="0.25">
      <c r="A81" s="2">
        <v>41992</v>
      </c>
      <c r="B81" s="1">
        <v>10</v>
      </c>
      <c r="C81" s="1">
        <v>174</v>
      </c>
      <c r="D81" s="1">
        <v>144</v>
      </c>
      <c r="E81" s="1">
        <v>249</v>
      </c>
      <c r="F81" s="1">
        <v>226</v>
      </c>
      <c r="G81" s="1">
        <v>334</v>
      </c>
      <c r="H81" s="1">
        <v>1690</v>
      </c>
      <c r="J81" s="11">
        <v>41992</v>
      </c>
      <c r="K8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659</v>
      </c>
      <c r="L81" s="10"/>
    </row>
    <row r="82" spans="1:12" x14ac:dyDescent="0.25">
      <c r="A82" s="2">
        <v>41993</v>
      </c>
      <c r="B82" s="1">
        <v>10</v>
      </c>
      <c r="C82" s="1">
        <v>173</v>
      </c>
      <c r="D82" s="1">
        <v>152</v>
      </c>
      <c r="E82" s="1">
        <v>250</v>
      </c>
      <c r="F82" s="1">
        <v>226</v>
      </c>
      <c r="G82" s="1">
        <v>508</v>
      </c>
      <c r="H82" s="1">
        <v>1600</v>
      </c>
      <c r="J82" s="11">
        <v>41993</v>
      </c>
      <c r="K8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659</v>
      </c>
      <c r="L82" s="10"/>
    </row>
    <row r="83" spans="1:12" x14ac:dyDescent="0.25">
      <c r="A83" s="2">
        <v>41994</v>
      </c>
      <c r="B83" s="1">
        <v>58</v>
      </c>
      <c r="C83" s="1">
        <v>173</v>
      </c>
      <c r="D83" s="1">
        <v>152</v>
      </c>
      <c r="E83" s="1">
        <v>250</v>
      </c>
      <c r="F83" s="1">
        <v>227</v>
      </c>
      <c r="G83" s="1">
        <v>423</v>
      </c>
      <c r="H83" s="1">
        <v>1560</v>
      </c>
      <c r="J83" s="11">
        <v>41994</v>
      </c>
      <c r="K8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708</v>
      </c>
      <c r="L83" s="10"/>
    </row>
    <row r="84" spans="1:12" x14ac:dyDescent="0.25">
      <c r="A84" s="2">
        <v>41995</v>
      </c>
      <c r="B84" s="1">
        <v>207</v>
      </c>
      <c r="C84" s="1">
        <v>173</v>
      </c>
      <c r="D84" s="1">
        <v>152</v>
      </c>
      <c r="E84" s="1">
        <v>250</v>
      </c>
      <c r="F84" s="1">
        <v>228</v>
      </c>
      <c r="G84" s="1">
        <v>313</v>
      </c>
      <c r="H84" s="1">
        <v>1530</v>
      </c>
      <c r="J84" s="11">
        <v>41995</v>
      </c>
      <c r="K8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858</v>
      </c>
      <c r="L84" s="10"/>
    </row>
    <row r="85" spans="1:12" x14ac:dyDescent="0.25">
      <c r="A85" s="2">
        <v>41996</v>
      </c>
      <c r="B85" s="1">
        <v>46</v>
      </c>
      <c r="C85" s="1"/>
      <c r="D85" s="1">
        <v>153</v>
      </c>
      <c r="E85" s="1">
        <v>250</v>
      </c>
      <c r="F85" s="1">
        <v>228</v>
      </c>
      <c r="G85" s="1">
        <v>242</v>
      </c>
      <c r="H85" s="1">
        <v>1430</v>
      </c>
      <c r="J85" s="11">
        <v>41996</v>
      </c>
      <c r="K85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85" s="10"/>
    </row>
    <row r="86" spans="1:12" x14ac:dyDescent="0.25">
      <c r="A86" s="2">
        <v>41997</v>
      </c>
      <c r="B86" s="1">
        <v>142</v>
      </c>
      <c r="C86" s="1"/>
      <c r="D86" s="1">
        <v>152</v>
      </c>
      <c r="E86" s="1">
        <v>250</v>
      </c>
      <c r="F86" s="1">
        <v>226</v>
      </c>
      <c r="G86" s="1">
        <v>190</v>
      </c>
      <c r="H86" s="1">
        <v>1370</v>
      </c>
      <c r="J86" s="11">
        <v>41997</v>
      </c>
      <c r="K86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86" s="10"/>
    </row>
    <row r="87" spans="1:12" x14ac:dyDescent="0.25">
      <c r="A87" s="2">
        <v>41998</v>
      </c>
      <c r="B87" s="1">
        <v>70</v>
      </c>
      <c r="C87" s="1">
        <v>179</v>
      </c>
      <c r="D87" s="1">
        <v>152</v>
      </c>
      <c r="E87" s="1">
        <v>250</v>
      </c>
      <c r="F87" s="1">
        <v>227</v>
      </c>
      <c r="G87" s="1">
        <v>199</v>
      </c>
      <c r="H87" s="1">
        <v>1310</v>
      </c>
      <c r="J87" s="11">
        <v>41998</v>
      </c>
      <c r="K8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726</v>
      </c>
      <c r="L87" s="10"/>
    </row>
    <row r="88" spans="1:12" x14ac:dyDescent="0.25">
      <c r="A88" s="2">
        <v>41999</v>
      </c>
      <c r="B88" s="1">
        <v>21</v>
      </c>
      <c r="C88" s="1">
        <v>177</v>
      </c>
      <c r="D88" s="1">
        <v>152</v>
      </c>
      <c r="E88" s="1">
        <v>250</v>
      </c>
      <c r="F88" s="1">
        <v>227</v>
      </c>
      <c r="G88" s="1">
        <v>205</v>
      </c>
      <c r="H88" s="1">
        <v>1250</v>
      </c>
      <c r="J88" s="11">
        <v>41999</v>
      </c>
      <c r="K8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675</v>
      </c>
      <c r="L88" s="10"/>
    </row>
    <row r="89" spans="1:12" x14ac:dyDescent="0.25">
      <c r="A89" s="2">
        <v>42000</v>
      </c>
      <c r="B89" s="1">
        <v>463</v>
      </c>
      <c r="C89" s="1">
        <v>177</v>
      </c>
      <c r="D89" s="1">
        <v>152</v>
      </c>
      <c r="E89" s="1">
        <v>250</v>
      </c>
      <c r="F89" s="1">
        <v>226</v>
      </c>
      <c r="G89" s="1">
        <v>158</v>
      </c>
      <c r="H89" s="1">
        <v>1210</v>
      </c>
      <c r="J89" s="11">
        <v>42000</v>
      </c>
      <c r="K8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1116</v>
      </c>
      <c r="L89" s="10"/>
    </row>
    <row r="90" spans="1:12" x14ac:dyDescent="0.25">
      <c r="A90" s="2">
        <v>42001</v>
      </c>
      <c r="B90" s="1">
        <v>291</v>
      </c>
      <c r="C90" s="1">
        <v>175</v>
      </c>
      <c r="D90" s="1">
        <v>152</v>
      </c>
      <c r="E90" s="1">
        <v>250</v>
      </c>
      <c r="F90" s="1">
        <v>227</v>
      </c>
      <c r="G90" s="1">
        <v>133</v>
      </c>
      <c r="H90" s="1">
        <v>1160</v>
      </c>
      <c r="J90" s="11">
        <v>42001</v>
      </c>
      <c r="K9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943</v>
      </c>
      <c r="L90" s="10"/>
    </row>
    <row r="91" spans="1:12" x14ac:dyDescent="0.25">
      <c r="A91" s="2">
        <v>42002</v>
      </c>
      <c r="B91" s="1">
        <v>344</v>
      </c>
      <c r="C91" s="1">
        <v>176</v>
      </c>
      <c r="D91" s="1">
        <v>213</v>
      </c>
      <c r="E91" s="1">
        <v>250</v>
      </c>
      <c r="F91" s="1">
        <v>226</v>
      </c>
      <c r="G91" s="1">
        <v>119</v>
      </c>
      <c r="H91" s="1">
        <v>1130</v>
      </c>
      <c r="J91" s="11">
        <v>42002</v>
      </c>
      <c r="K9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996</v>
      </c>
      <c r="L91" s="10"/>
    </row>
    <row r="92" spans="1:12" x14ac:dyDescent="0.25">
      <c r="A92" s="2">
        <v>42003</v>
      </c>
      <c r="B92" s="1">
        <v>488</v>
      </c>
      <c r="C92" s="1">
        <v>176</v>
      </c>
      <c r="D92" s="1">
        <v>291</v>
      </c>
      <c r="E92" s="1">
        <v>250</v>
      </c>
      <c r="F92" s="1">
        <v>226</v>
      </c>
      <c r="G92" s="1">
        <v>108</v>
      </c>
      <c r="H92" s="1">
        <v>1100</v>
      </c>
      <c r="J92" s="11">
        <v>42003</v>
      </c>
      <c r="K9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1140</v>
      </c>
      <c r="L92" s="10"/>
    </row>
    <row r="93" spans="1:12" x14ac:dyDescent="0.25">
      <c r="A93" s="2">
        <v>42004</v>
      </c>
      <c r="B93" s="1">
        <v>78</v>
      </c>
      <c r="C93" s="1"/>
      <c r="D93" s="1">
        <v>209</v>
      </c>
      <c r="E93" s="1"/>
      <c r="F93" s="1">
        <v>226</v>
      </c>
      <c r="G93" s="1">
        <v>97</v>
      </c>
      <c r="H93" s="1">
        <v>1060</v>
      </c>
      <c r="J93" s="11">
        <v>42004</v>
      </c>
      <c r="K93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93" s="10"/>
    </row>
    <row r="94" spans="1:12" x14ac:dyDescent="0.25">
      <c r="A94" s="2">
        <v>42005</v>
      </c>
      <c r="B94" s="1">
        <v>33</v>
      </c>
      <c r="C94" s="1">
        <v>175</v>
      </c>
      <c r="D94" s="1">
        <v>173</v>
      </c>
      <c r="E94" s="1">
        <v>299</v>
      </c>
      <c r="F94" s="1">
        <v>226</v>
      </c>
      <c r="G94" s="1">
        <v>86</v>
      </c>
      <c r="H94" s="1">
        <v>1040</v>
      </c>
      <c r="J94" s="11">
        <v>42005</v>
      </c>
      <c r="K9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733</v>
      </c>
      <c r="L94" s="10"/>
    </row>
    <row r="95" spans="1:12" x14ac:dyDescent="0.25">
      <c r="A95" s="2">
        <v>42006</v>
      </c>
      <c r="B95" s="1">
        <v>153</v>
      </c>
      <c r="C95" s="1">
        <v>167</v>
      </c>
      <c r="D95" s="1">
        <v>173</v>
      </c>
      <c r="E95" s="1">
        <v>265</v>
      </c>
      <c r="F95" s="1">
        <v>226</v>
      </c>
      <c r="G95" s="1">
        <v>80</v>
      </c>
      <c r="H95" s="1">
        <v>1020</v>
      </c>
      <c r="J95" s="11">
        <v>42006</v>
      </c>
      <c r="K9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811</v>
      </c>
      <c r="L95" s="10"/>
    </row>
    <row r="96" spans="1:12" x14ac:dyDescent="0.25">
      <c r="A96" s="2">
        <v>42007</v>
      </c>
      <c r="B96" s="1">
        <v>351</v>
      </c>
      <c r="C96" s="1">
        <v>176</v>
      </c>
      <c r="D96" s="1">
        <v>173</v>
      </c>
      <c r="E96" s="1">
        <v>265</v>
      </c>
      <c r="F96" s="1">
        <v>226</v>
      </c>
      <c r="G96" s="1">
        <v>79</v>
      </c>
      <c r="H96" s="1">
        <v>989</v>
      </c>
      <c r="J96" s="11">
        <v>42007</v>
      </c>
      <c r="K9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1018</v>
      </c>
      <c r="L96" s="10"/>
    </row>
    <row r="97" spans="1:12" x14ac:dyDescent="0.25">
      <c r="A97" s="2">
        <v>42008</v>
      </c>
      <c r="B97" s="1">
        <v>18</v>
      </c>
      <c r="C97" s="1">
        <v>175</v>
      </c>
      <c r="D97" s="1">
        <v>173</v>
      </c>
      <c r="E97" s="1">
        <v>265</v>
      </c>
      <c r="F97" s="1">
        <v>226</v>
      </c>
      <c r="G97" s="1">
        <v>76</v>
      </c>
      <c r="H97" s="1">
        <v>967</v>
      </c>
      <c r="J97" s="11">
        <v>42008</v>
      </c>
      <c r="K9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684</v>
      </c>
      <c r="L97" s="10"/>
    </row>
    <row r="98" spans="1:12" x14ac:dyDescent="0.25">
      <c r="A98" s="2">
        <v>42009</v>
      </c>
      <c r="B98" s="1">
        <v>730</v>
      </c>
      <c r="C98" s="1">
        <v>175</v>
      </c>
      <c r="D98" s="1">
        <v>173</v>
      </c>
      <c r="E98" s="1">
        <v>265</v>
      </c>
      <c r="F98" s="1">
        <v>226</v>
      </c>
      <c r="G98" s="1">
        <v>73</v>
      </c>
      <c r="H98" s="1">
        <v>941</v>
      </c>
      <c r="J98" s="11">
        <v>42009</v>
      </c>
      <c r="K9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1396</v>
      </c>
      <c r="L98" s="10"/>
    </row>
    <row r="99" spans="1:12" x14ac:dyDescent="0.25">
      <c r="A99" s="2">
        <v>42010</v>
      </c>
      <c r="B99" s="1">
        <v>87</v>
      </c>
      <c r="C99" s="1">
        <v>175</v>
      </c>
      <c r="D99" s="1">
        <v>173</v>
      </c>
      <c r="E99" s="1">
        <v>265</v>
      </c>
      <c r="F99" s="1">
        <v>226</v>
      </c>
      <c r="G99" s="1">
        <v>71</v>
      </c>
      <c r="H99" s="1">
        <v>946</v>
      </c>
      <c r="J99" s="11">
        <v>42010</v>
      </c>
      <c r="K9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753</v>
      </c>
      <c r="L99" s="10"/>
    </row>
    <row r="100" spans="1:12" x14ac:dyDescent="0.25">
      <c r="A100" s="2">
        <v>42011</v>
      </c>
      <c r="B100" s="1">
        <v>8</v>
      </c>
      <c r="C100" s="1">
        <v>174</v>
      </c>
      <c r="D100" s="1">
        <v>173</v>
      </c>
      <c r="E100" s="1">
        <v>265</v>
      </c>
      <c r="F100" s="1">
        <v>226</v>
      </c>
      <c r="G100" s="1">
        <v>68</v>
      </c>
      <c r="H100" s="1">
        <v>937</v>
      </c>
      <c r="J100" s="11">
        <v>42011</v>
      </c>
      <c r="K10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673</v>
      </c>
      <c r="L100" s="10"/>
    </row>
    <row r="101" spans="1:12" x14ac:dyDescent="0.25">
      <c r="A101" s="2">
        <v>42012</v>
      </c>
      <c r="B101" s="1">
        <v>24</v>
      </c>
      <c r="C101" s="1">
        <v>174</v>
      </c>
      <c r="D101" s="1">
        <v>163</v>
      </c>
      <c r="E101" s="1">
        <v>265</v>
      </c>
      <c r="F101" s="1">
        <v>226</v>
      </c>
      <c r="G101" s="1">
        <v>66</v>
      </c>
      <c r="H101" s="1">
        <v>937</v>
      </c>
      <c r="J101" s="11">
        <v>42012</v>
      </c>
      <c r="K10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689</v>
      </c>
      <c r="L101" s="10"/>
    </row>
    <row r="102" spans="1:12" x14ac:dyDescent="0.25">
      <c r="A102" s="2">
        <v>42013</v>
      </c>
      <c r="B102" s="1">
        <v>729</v>
      </c>
      <c r="C102" s="1">
        <v>175</v>
      </c>
      <c r="D102" s="1">
        <v>158</v>
      </c>
      <c r="E102" s="1">
        <v>265</v>
      </c>
      <c r="F102" s="1">
        <v>227</v>
      </c>
      <c r="G102" s="1">
        <v>64</v>
      </c>
      <c r="H102" s="1">
        <v>946</v>
      </c>
      <c r="J102" s="11">
        <v>42013</v>
      </c>
      <c r="K10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1396</v>
      </c>
      <c r="L102" s="10"/>
    </row>
    <row r="103" spans="1:12" x14ac:dyDescent="0.25">
      <c r="A103" s="2">
        <v>42014</v>
      </c>
      <c r="B103" s="1">
        <v>759</v>
      </c>
      <c r="C103" s="1">
        <v>177</v>
      </c>
      <c r="D103" s="1">
        <v>158</v>
      </c>
      <c r="E103" s="1">
        <v>265</v>
      </c>
      <c r="F103" s="1">
        <v>227</v>
      </c>
      <c r="G103" s="1">
        <v>63</v>
      </c>
      <c r="H103" s="1">
        <v>965</v>
      </c>
      <c r="J103" s="11">
        <v>42014</v>
      </c>
      <c r="K10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1428</v>
      </c>
      <c r="L103" s="10"/>
    </row>
    <row r="104" spans="1:12" x14ac:dyDescent="0.25">
      <c r="A104" s="2">
        <v>42015</v>
      </c>
      <c r="B104" s="1">
        <v>48</v>
      </c>
      <c r="C104" s="1">
        <v>178</v>
      </c>
      <c r="D104" s="1">
        <v>158</v>
      </c>
      <c r="E104" s="1">
        <v>261</v>
      </c>
      <c r="F104" s="1">
        <v>227</v>
      </c>
      <c r="G104" s="1">
        <v>62</v>
      </c>
      <c r="H104" s="1">
        <v>949</v>
      </c>
      <c r="J104" s="11">
        <v>42015</v>
      </c>
      <c r="K10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714</v>
      </c>
      <c r="L104" s="10"/>
    </row>
    <row r="105" spans="1:12" x14ac:dyDescent="0.25">
      <c r="A105" s="2">
        <v>42016</v>
      </c>
      <c r="B105" s="1">
        <v>330</v>
      </c>
      <c r="C105" s="1">
        <v>177</v>
      </c>
      <c r="D105" s="1">
        <v>158</v>
      </c>
      <c r="E105" s="1">
        <v>268</v>
      </c>
      <c r="F105" s="1">
        <v>226</v>
      </c>
      <c r="G105" s="1">
        <v>60</v>
      </c>
      <c r="H105" s="1">
        <v>938</v>
      </c>
      <c r="J105" s="11">
        <v>42016</v>
      </c>
      <c r="K10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1001</v>
      </c>
      <c r="L105" s="10"/>
    </row>
    <row r="106" spans="1:12" x14ac:dyDescent="0.25">
      <c r="A106" s="2">
        <v>42017</v>
      </c>
      <c r="B106" s="1">
        <v>516</v>
      </c>
      <c r="C106" s="1">
        <v>172</v>
      </c>
      <c r="D106" s="1">
        <v>158</v>
      </c>
      <c r="E106" s="1">
        <v>265</v>
      </c>
      <c r="F106" s="1">
        <v>225</v>
      </c>
      <c r="G106" s="1">
        <v>58</v>
      </c>
      <c r="H106" s="1">
        <v>929</v>
      </c>
      <c r="J106" s="11">
        <v>42017</v>
      </c>
      <c r="K10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1178</v>
      </c>
      <c r="L106" s="10"/>
    </row>
    <row r="107" spans="1:12" x14ac:dyDescent="0.25">
      <c r="A107" s="2">
        <v>42018</v>
      </c>
      <c r="B107" s="1">
        <v>500</v>
      </c>
      <c r="C107" s="1">
        <v>168</v>
      </c>
      <c r="D107" s="1">
        <v>158</v>
      </c>
      <c r="E107" s="1">
        <v>265</v>
      </c>
      <c r="F107" s="1">
        <v>225</v>
      </c>
      <c r="G107" s="1">
        <v>56</v>
      </c>
      <c r="H107" s="1">
        <v>927</v>
      </c>
      <c r="J107" s="11">
        <v>42018</v>
      </c>
      <c r="K10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1158</v>
      </c>
      <c r="L107" s="10"/>
    </row>
    <row r="108" spans="1:12" x14ac:dyDescent="0.25">
      <c r="A108" s="2">
        <v>42019</v>
      </c>
      <c r="B108" s="1">
        <v>293</v>
      </c>
      <c r="C108" s="1">
        <v>170</v>
      </c>
      <c r="D108" s="1">
        <v>158</v>
      </c>
      <c r="E108" s="1">
        <v>265</v>
      </c>
      <c r="F108" s="1">
        <v>225</v>
      </c>
      <c r="G108" s="1">
        <v>55</v>
      </c>
      <c r="H108" s="1">
        <v>954</v>
      </c>
      <c r="J108" s="11">
        <v>42019</v>
      </c>
      <c r="K10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953</v>
      </c>
      <c r="L108" s="10"/>
    </row>
    <row r="109" spans="1:12" x14ac:dyDescent="0.25">
      <c r="A109" s="2">
        <v>42020</v>
      </c>
      <c r="B109" s="1">
        <v>20</v>
      </c>
      <c r="C109" s="1">
        <v>179</v>
      </c>
      <c r="D109" s="1">
        <v>158</v>
      </c>
      <c r="E109" s="1">
        <v>261</v>
      </c>
      <c r="F109" s="1">
        <v>225</v>
      </c>
      <c r="G109" s="1">
        <v>53</v>
      </c>
      <c r="H109" s="1">
        <v>943</v>
      </c>
      <c r="J109" s="11">
        <v>42020</v>
      </c>
      <c r="K10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685</v>
      </c>
      <c r="L109" s="10"/>
    </row>
    <row r="110" spans="1:12" x14ac:dyDescent="0.25">
      <c r="A110" s="2">
        <v>42021</v>
      </c>
      <c r="B110" s="1">
        <v>24</v>
      </c>
      <c r="C110" s="1">
        <v>174</v>
      </c>
      <c r="D110" s="1">
        <v>164</v>
      </c>
      <c r="E110" s="1">
        <v>241</v>
      </c>
      <c r="F110" s="1">
        <v>225</v>
      </c>
      <c r="G110" s="1">
        <v>52</v>
      </c>
      <c r="H110" s="1">
        <v>894</v>
      </c>
      <c r="J110" s="11">
        <v>42021</v>
      </c>
      <c r="K11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664</v>
      </c>
      <c r="L110" s="10"/>
    </row>
    <row r="111" spans="1:12" x14ac:dyDescent="0.25">
      <c r="A111" s="2">
        <v>42022</v>
      </c>
      <c r="B111" s="1">
        <v>38</v>
      </c>
      <c r="C111" s="1">
        <v>173</v>
      </c>
      <c r="D111" s="1">
        <v>168</v>
      </c>
      <c r="E111" s="1">
        <v>240</v>
      </c>
      <c r="F111" s="1">
        <v>225</v>
      </c>
      <c r="G111" s="1">
        <v>52</v>
      </c>
      <c r="H111" s="1">
        <v>888</v>
      </c>
      <c r="J111" s="11">
        <v>42022</v>
      </c>
      <c r="K11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676</v>
      </c>
      <c r="L111" s="10"/>
    </row>
    <row r="112" spans="1:12" x14ac:dyDescent="0.25">
      <c r="A112" s="2">
        <v>42023</v>
      </c>
      <c r="B112" s="1">
        <v>538</v>
      </c>
      <c r="C112" s="1">
        <v>167</v>
      </c>
      <c r="D112" s="1">
        <v>168</v>
      </c>
      <c r="E112" s="1">
        <v>240</v>
      </c>
      <c r="F112" s="1">
        <v>225</v>
      </c>
      <c r="G112" s="1">
        <v>51</v>
      </c>
      <c r="H112" s="1">
        <v>875</v>
      </c>
      <c r="J112" s="11">
        <v>42023</v>
      </c>
      <c r="K11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1170</v>
      </c>
      <c r="L112" s="10"/>
    </row>
    <row r="113" spans="1:12" x14ac:dyDescent="0.25">
      <c r="A113" s="2">
        <v>42024</v>
      </c>
      <c r="B113" s="1">
        <v>564</v>
      </c>
      <c r="C113" s="1">
        <v>165</v>
      </c>
      <c r="D113" s="1">
        <v>168</v>
      </c>
      <c r="E113" s="1">
        <v>240</v>
      </c>
      <c r="F113" s="1">
        <v>225</v>
      </c>
      <c r="G113" s="1">
        <v>50</v>
      </c>
      <c r="H113" s="1">
        <v>858</v>
      </c>
      <c r="J113" s="11">
        <v>42024</v>
      </c>
      <c r="K11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1194</v>
      </c>
      <c r="L113" s="10"/>
    </row>
    <row r="114" spans="1:12" x14ac:dyDescent="0.25">
      <c r="A114" s="2">
        <v>42025</v>
      </c>
      <c r="B114" s="1">
        <v>335</v>
      </c>
      <c r="C114" s="1">
        <v>169</v>
      </c>
      <c r="D114" s="1">
        <v>168</v>
      </c>
      <c r="E114" s="1">
        <v>240</v>
      </c>
      <c r="F114" s="1">
        <v>225</v>
      </c>
      <c r="G114" s="1">
        <v>50</v>
      </c>
      <c r="H114" s="1">
        <v>830</v>
      </c>
      <c r="J114" s="11">
        <v>42025</v>
      </c>
      <c r="K11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969</v>
      </c>
      <c r="L114" s="10"/>
    </row>
    <row r="115" spans="1:12" x14ac:dyDescent="0.25">
      <c r="A115" s="2">
        <v>42026</v>
      </c>
      <c r="B115" s="1">
        <v>144</v>
      </c>
      <c r="C115" s="1">
        <v>162</v>
      </c>
      <c r="D115" s="1">
        <v>168</v>
      </c>
      <c r="E115" s="1">
        <v>240</v>
      </c>
      <c r="F115" s="1">
        <v>225</v>
      </c>
      <c r="G115" s="1">
        <v>50</v>
      </c>
      <c r="H115" s="1">
        <v>808</v>
      </c>
      <c r="J115" s="11">
        <v>42026</v>
      </c>
      <c r="K11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771</v>
      </c>
      <c r="L115" s="10"/>
    </row>
    <row r="116" spans="1:12" x14ac:dyDescent="0.25">
      <c r="A116" s="2">
        <v>42027</v>
      </c>
      <c r="B116" s="1">
        <v>30</v>
      </c>
      <c r="C116" s="1">
        <v>149</v>
      </c>
      <c r="D116" s="1">
        <v>168</v>
      </c>
      <c r="E116" s="1">
        <v>240</v>
      </c>
      <c r="F116" s="1">
        <v>225</v>
      </c>
      <c r="G116" s="1">
        <v>49</v>
      </c>
      <c r="H116" s="1">
        <v>798</v>
      </c>
      <c r="J116" s="11">
        <v>42027</v>
      </c>
      <c r="K11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644</v>
      </c>
      <c r="L116" s="10"/>
    </row>
    <row r="117" spans="1:12" x14ac:dyDescent="0.25">
      <c r="A117" s="2">
        <v>42028</v>
      </c>
      <c r="B117" s="1">
        <v>23</v>
      </c>
      <c r="C117" s="1">
        <v>170</v>
      </c>
      <c r="D117" s="1">
        <v>168</v>
      </c>
      <c r="E117" s="1">
        <v>240</v>
      </c>
      <c r="F117" s="1">
        <v>225</v>
      </c>
      <c r="G117" s="1">
        <v>47</v>
      </c>
      <c r="H117" s="1">
        <v>775</v>
      </c>
      <c r="J117" s="11">
        <v>42028</v>
      </c>
      <c r="K11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658</v>
      </c>
      <c r="L117" s="10"/>
    </row>
    <row r="118" spans="1:12" x14ac:dyDescent="0.25">
      <c r="A118" s="2">
        <v>42029</v>
      </c>
      <c r="B118" s="1">
        <v>87</v>
      </c>
      <c r="C118" s="1">
        <v>231</v>
      </c>
      <c r="D118" s="1">
        <v>162</v>
      </c>
      <c r="E118" s="1">
        <v>240</v>
      </c>
      <c r="F118" s="1">
        <v>225</v>
      </c>
      <c r="G118" s="1">
        <v>46</v>
      </c>
      <c r="H118" s="1">
        <v>768</v>
      </c>
      <c r="J118" s="11">
        <v>42029</v>
      </c>
      <c r="K11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783</v>
      </c>
      <c r="L118" s="10"/>
    </row>
    <row r="119" spans="1:12" x14ac:dyDescent="0.25">
      <c r="A119" s="2">
        <v>42030</v>
      </c>
      <c r="B119" s="1">
        <v>71</v>
      </c>
      <c r="C119" s="1">
        <v>158</v>
      </c>
      <c r="D119" s="1">
        <v>160</v>
      </c>
      <c r="E119" s="1">
        <v>240</v>
      </c>
      <c r="F119" s="1">
        <v>228</v>
      </c>
      <c r="G119" s="1">
        <v>45</v>
      </c>
      <c r="H119" s="1">
        <v>773</v>
      </c>
      <c r="J119" s="11">
        <v>42030</v>
      </c>
      <c r="K11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697</v>
      </c>
      <c r="L119" s="10"/>
    </row>
    <row r="120" spans="1:12" x14ac:dyDescent="0.25">
      <c r="A120" s="2">
        <v>42031</v>
      </c>
      <c r="B120" s="1">
        <v>697</v>
      </c>
      <c r="C120" s="1">
        <v>171</v>
      </c>
      <c r="D120" s="1">
        <v>160</v>
      </c>
      <c r="E120" s="1">
        <v>240</v>
      </c>
      <c r="F120" s="1">
        <v>225</v>
      </c>
      <c r="G120" s="1">
        <v>44</v>
      </c>
      <c r="H120" s="1">
        <v>805</v>
      </c>
      <c r="J120" s="11">
        <v>42031</v>
      </c>
      <c r="K12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1333</v>
      </c>
      <c r="L120" s="10"/>
    </row>
    <row r="121" spans="1:12" x14ac:dyDescent="0.25">
      <c r="A121" s="2">
        <v>42032</v>
      </c>
      <c r="B121" s="1">
        <v>40</v>
      </c>
      <c r="C121" s="1">
        <v>164</v>
      </c>
      <c r="D121" s="1">
        <v>160</v>
      </c>
      <c r="E121" s="1">
        <v>240</v>
      </c>
      <c r="F121" s="1">
        <v>225</v>
      </c>
      <c r="G121" s="1">
        <v>44</v>
      </c>
      <c r="H121" s="1">
        <v>765</v>
      </c>
      <c r="J121" s="11">
        <v>42032</v>
      </c>
      <c r="K12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669</v>
      </c>
      <c r="L121" s="10"/>
    </row>
    <row r="122" spans="1:12" x14ac:dyDescent="0.25">
      <c r="A122" s="2">
        <v>42033</v>
      </c>
      <c r="B122" s="1">
        <v>265</v>
      </c>
      <c r="C122" s="1">
        <v>171</v>
      </c>
      <c r="D122" s="1">
        <v>160</v>
      </c>
      <c r="E122" s="1">
        <v>240</v>
      </c>
      <c r="F122" s="1">
        <v>226</v>
      </c>
      <c r="G122" s="1">
        <v>44</v>
      </c>
      <c r="H122" s="1">
        <v>749</v>
      </c>
      <c r="J122" s="11">
        <v>42033</v>
      </c>
      <c r="K12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902</v>
      </c>
      <c r="L122" s="10"/>
    </row>
    <row r="123" spans="1:12" x14ac:dyDescent="0.25">
      <c r="A123" s="2">
        <v>42034</v>
      </c>
      <c r="B123" s="1">
        <v>306</v>
      </c>
      <c r="C123" s="1">
        <v>558</v>
      </c>
      <c r="D123" s="1">
        <v>160</v>
      </c>
      <c r="E123" s="1">
        <v>240</v>
      </c>
      <c r="F123" s="1">
        <v>225</v>
      </c>
      <c r="G123" s="1">
        <v>45</v>
      </c>
      <c r="H123" s="1">
        <v>807</v>
      </c>
      <c r="J123" s="11">
        <v>42034</v>
      </c>
      <c r="K12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1329</v>
      </c>
      <c r="L123" s="10"/>
    </row>
    <row r="124" spans="1:12" x14ac:dyDescent="0.25">
      <c r="A124" s="2">
        <v>42035</v>
      </c>
      <c r="B124" s="1">
        <v>277</v>
      </c>
      <c r="C124" s="1">
        <v>197</v>
      </c>
      <c r="D124" s="1">
        <v>160</v>
      </c>
      <c r="E124" s="1">
        <v>240</v>
      </c>
      <c r="F124" s="1">
        <v>225</v>
      </c>
      <c r="G124" s="1">
        <v>44</v>
      </c>
      <c r="H124" s="1">
        <v>776</v>
      </c>
      <c r="J124" s="11">
        <v>42035</v>
      </c>
      <c r="K12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939</v>
      </c>
      <c r="L124" s="10"/>
    </row>
    <row r="125" spans="1:12" x14ac:dyDescent="0.25">
      <c r="A125" s="2">
        <v>42036</v>
      </c>
      <c r="B125" s="1">
        <v>32</v>
      </c>
      <c r="C125" s="1">
        <v>171</v>
      </c>
      <c r="D125" s="1">
        <v>160</v>
      </c>
      <c r="E125" s="1">
        <v>240</v>
      </c>
      <c r="F125" s="1">
        <v>225</v>
      </c>
      <c r="G125" s="1">
        <v>43</v>
      </c>
      <c r="H125" s="1">
        <v>796</v>
      </c>
      <c r="J125" s="11">
        <v>42036</v>
      </c>
      <c r="K12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668</v>
      </c>
      <c r="L125" s="10"/>
    </row>
    <row r="126" spans="1:12" x14ac:dyDescent="0.25">
      <c r="A126" s="2">
        <v>42037</v>
      </c>
      <c r="B126" s="1">
        <v>21</v>
      </c>
      <c r="C126" s="1">
        <v>165</v>
      </c>
      <c r="D126" s="1">
        <v>160</v>
      </c>
      <c r="E126" s="1">
        <v>240</v>
      </c>
      <c r="F126" s="1">
        <v>225</v>
      </c>
      <c r="G126" s="1">
        <v>42</v>
      </c>
      <c r="H126" s="1">
        <v>867</v>
      </c>
      <c r="J126" s="11">
        <v>42037</v>
      </c>
      <c r="K12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651</v>
      </c>
      <c r="L126" s="10"/>
    </row>
    <row r="127" spans="1:12" x14ac:dyDescent="0.25">
      <c r="A127" s="2">
        <v>42038</v>
      </c>
      <c r="B127" s="1">
        <v>289</v>
      </c>
      <c r="C127" s="1">
        <v>173</v>
      </c>
      <c r="D127" s="1">
        <v>161</v>
      </c>
      <c r="E127" s="1">
        <v>240</v>
      </c>
      <c r="F127" s="1">
        <v>225</v>
      </c>
      <c r="G127" s="1">
        <v>41</v>
      </c>
      <c r="H127" s="1">
        <v>866</v>
      </c>
      <c r="J127" s="11">
        <v>42038</v>
      </c>
      <c r="K12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927</v>
      </c>
      <c r="L127" s="10"/>
    </row>
    <row r="128" spans="1:12" x14ac:dyDescent="0.25">
      <c r="A128" s="2">
        <v>42039</v>
      </c>
      <c r="B128" s="1">
        <v>40</v>
      </c>
      <c r="C128" s="1">
        <v>173</v>
      </c>
      <c r="D128" s="1">
        <v>162</v>
      </c>
      <c r="E128" s="1">
        <v>72</v>
      </c>
      <c r="F128" s="1">
        <v>225</v>
      </c>
      <c r="G128" s="1">
        <v>40</v>
      </c>
      <c r="H128" s="1">
        <v>863</v>
      </c>
      <c r="J128" s="11">
        <v>42039</v>
      </c>
      <c r="K12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510</v>
      </c>
      <c r="L128" s="10"/>
    </row>
    <row r="129" spans="1:12" x14ac:dyDescent="0.25">
      <c r="A129" s="2">
        <v>42040</v>
      </c>
      <c r="B129" s="1">
        <v>428</v>
      </c>
      <c r="C129" s="1">
        <v>173</v>
      </c>
      <c r="D129" s="1">
        <v>162</v>
      </c>
      <c r="E129" s="1">
        <v>33</v>
      </c>
      <c r="F129" s="1">
        <v>225</v>
      </c>
      <c r="G129" s="1">
        <v>40</v>
      </c>
      <c r="H129" s="1">
        <v>885</v>
      </c>
      <c r="J129" s="11">
        <v>42040</v>
      </c>
      <c r="K12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859</v>
      </c>
      <c r="L129" s="10"/>
    </row>
    <row r="130" spans="1:12" x14ac:dyDescent="0.25">
      <c r="A130" s="2">
        <v>42041</v>
      </c>
      <c r="B130" s="1">
        <v>229</v>
      </c>
      <c r="C130" s="1">
        <v>172</v>
      </c>
      <c r="D130" s="1">
        <v>162</v>
      </c>
      <c r="E130" s="1">
        <v>35</v>
      </c>
      <c r="F130" s="1">
        <v>225</v>
      </c>
      <c r="G130" s="1">
        <v>45</v>
      </c>
      <c r="H130" s="1">
        <v>887</v>
      </c>
      <c r="J130" s="11">
        <v>42041</v>
      </c>
      <c r="K13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661</v>
      </c>
      <c r="L130" s="10"/>
    </row>
    <row r="131" spans="1:12" x14ac:dyDescent="0.25">
      <c r="A131" s="2">
        <v>42042</v>
      </c>
      <c r="B131" s="1">
        <v>445</v>
      </c>
      <c r="C131" s="1">
        <v>173</v>
      </c>
      <c r="D131" s="1">
        <v>162</v>
      </c>
      <c r="E131" s="1">
        <v>26</v>
      </c>
      <c r="F131" s="1">
        <v>226</v>
      </c>
      <c r="G131" s="1">
        <v>962</v>
      </c>
      <c r="H131" s="1">
        <v>889</v>
      </c>
      <c r="J131" s="11">
        <v>42042</v>
      </c>
      <c r="K13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870</v>
      </c>
      <c r="L131" s="10"/>
    </row>
    <row r="132" spans="1:12" x14ac:dyDescent="0.25">
      <c r="A132" s="2">
        <v>42043</v>
      </c>
      <c r="B132" s="1">
        <v>221</v>
      </c>
      <c r="C132" s="1">
        <v>215</v>
      </c>
      <c r="D132" s="1">
        <v>162</v>
      </c>
      <c r="E132" s="1">
        <v>25</v>
      </c>
      <c r="F132" s="1">
        <v>225</v>
      </c>
      <c r="G132" s="1">
        <v>3347</v>
      </c>
      <c r="H132" s="1">
        <v>927</v>
      </c>
      <c r="J132" s="11">
        <v>42043</v>
      </c>
      <c r="K13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686</v>
      </c>
      <c r="L132" s="10"/>
    </row>
    <row r="133" spans="1:12" x14ac:dyDescent="0.25">
      <c r="A133" s="2">
        <v>42044</v>
      </c>
      <c r="B133" s="1">
        <v>14</v>
      </c>
      <c r="C133" s="1">
        <v>172</v>
      </c>
      <c r="D133" s="1">
        <v>162</v>
      </c>
      <c r="E133" s="1">
        <v>138</v>
      </c>
      <c r="F133" s="1">
        <v>226</v>
      </c>
      <c r="G133" s="1">
        <v>4910</v>
      </c>
      <c r="H133" s="1">
        <v>1018</v>
      </c>
      <c r="J133" s="11">
        <v>42044</v>
      </c>
      <c r="K13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550</v>
      </c>
      <c r="L133" s="10"/>
    </row>
    <row r="134" spans="1:12" x14ac:dyDescent="0.25">
      <c r="A134" s="2">
        <v>42045</v>
      </c>
      <c r="B134" s="1">
        <v>36</v>
      </c>
      <c r="C134" s="1">
        <v>173</v>
      </c>
      <c r="D134" s="1">
        <v>162</v>
      </c>
      <c r="E134" s="1">
        <v>165</v>
      </c>
      <c r="F134" s="1">
        <v>226</v>
      </c>
      <c r="G134" s="1">
        <v>1867</v>
      </c>
      <c r="H134" s="1">
        <v>1207</v>
      </c>
      <c r="J134" s="11">
        <v>42045</v>
      </c>
      <c r="K13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600</v>
      </c>
      <c r="L134" s="10"/>
    </row>
    <row r="135" spans="1:12" x14ac:dyDescent="0.25">
      <c r="A135" s="2">
        <v>42046</v>
      </c>
      <c r="B135" s="1">
        <v>81</v>
      </c>
      <c r="C135" s="1">
        <v>173</v>
      </c>
      <c r="D135" s="1">
        <v>162</v>
      </c>
      <c r="E135" s="1">
        <v>173</v>
      </c>
      <c r="F135" s="1">
        <v>225</v>
      </c>
      <c r="G135" s="1">
        <v>1109</v>
      </c>
      <c r="H135" s="1">
        <v>1062</v>
      </c>
      <c r="J135" s="11">
        <v>42046</v>
      </c>
      <c r="K13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652</v>
      </c>
      <c r="L135" s="10"/>
    </row>
    <row r="136" spans="1:12" x14ac:dyDescent="0.25">
      <c r="A136" s="2">
        <v>42047</v>
      </c>
      <c r="B136" s="1">
        <v>16</v>
      </c>
      <c r="C136" s="1">
        <v>173</v>
      </c>
      <c r="D136" s="1">
        <v>162</v>
      </c>
      <c r="E136" s="1">
        <v>168</v>
      </c>
      <c r="F136" s="1">
        <v>225</v>
      </c>
      <c r="G136" s="1">
        <v>780</v>
      </c>
      <c r="H136" s="1">
        <v>1003</v>
      </c>
      <c r="J136" s="11">
        <v>42047</v>
      </c>
      <c r="K13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582</v>
      </c>
      <c r="L136" s="10"/>
    </row>
    <row r="137" spans="1:12" x14ac:dyDescent="0.25">
      <c r="A137" s="2">
        <v>42048</v>
      </c>
      <c r="B137" s="1">
        <v>16</v>
      </c>
      <c r="C137" s="1">
        <v>173</v>
      </c>
      <c r="D137" s="1">
        <v>162</v>
      </c>
      <c r="E137" s="1">
        <v>175</v>
      </c>
      <c r="F137" s="1">
        <v>225</v>
      </c>
      <c r="G137" s="1">
        <v>599</v>
      </c>
      <c r="H137" s="1">
        <v>893</v>
      </c>
      <c r="J137" s="11">
        <v>42048</v>
      </c>
      <c r="K13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589</v>
      </c>
      <c r="L137" s="10"/>
    </row>
    <row r="138" spans="1:12" x14ac:dyDescent="0.25">
      <c r="A138" s="2">
        <v>42049</v>
      </c>
      <c r="B138" s="1">
        <v>14</v>
      </c>
      <c r="C138" s="1">
        <v>173</v>
      </c>
      <c r="D138" s="1">
        <v>162</v>
      </c>
      <c r="E138" s="1">
        <v>167</v>
      </c>
      <c r="F138" s="1">
        <v>225</v>
      </c>
      <c r="G138" s="1">
        <v>480</v>
      </c>
      <c r="H138" s="1">
        <v>834</v>
      </c>
      <c r="J138" s="11">
        <v>42049</v>
      </c>
      <c r="K13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579</v>
      </c>
      <c r="L138" s="10"/>
    </row>
    <row r="139" spans="1:12" x14ac:dyDescent="0.25">
      <c r="A139" s="2">
        <v>42050</v>
      </c>
      <c r="B139" s="1">
        <v>14</v>
      </c>
      <c r="C139" s="1">
        <v>173</v>
      </c>
      <c r="D139" s="1">
        <v>162</v>
      </c>
      <c r="E139" s="1">
        <v>165</v>
      </c>
      <c r="F139" s="1">
        <v>225</v>
      </c>
      <c r="G139" s="1">
        <v>399</v>
      </c>
      <c r="H139" s="1">
        <v>805</v>
      </c>
      <c r="J139" s="11">
        <v>42050</v>
      </c>
      <c r="K13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577</v>
      </c>
      <c r="L139" s="10"/>
    </row>
    <row r="140" spans="1:12" x14ac:dyDescent="0.25">
      <c r="A140" s="2">
        <v>42051</v>
      </c>
      <c r="B140" s="1">
        <v>52</v>
      </c>
      <c r="C140" s="1">
        <v>173</v>
      </c>
      <c r="D140" s="1">
        <v>162</v>
      </c>
      <c r="E140" s="1">
        <v>165</v>
      </c>
      <c r="F140" s="1">
        <v>225</v>
      </c>
      <c r="G140" s="1">
        <v>341</v>
      </c>
      <c r="H140" s="1">
        <v>799</v>
      </c>
      <c r="J140" s="11">
        <v>42051</v>
      </c>
      <c r="K14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615</v>
      </c>
      <c r="L140" s="10"/>
    </row>
    <row r="141" spans="1:12" x14ac:dyDescent="0.25">
      <c r="A141" s="2">
        <v>42052</v>
      </c>
      <c r="B141" s="1">
        <v>108</v>
      </c>
      <c r="C141" s="1">
        <v>173</v>
      </c>
      <c r="D141" s="1">
        <v>162</v>
      </c>
      <c r="E141" s="1">
        <v>165</v>
      </c>
      <c r="F141" s="1">
        <v>226</v>
      </c>
      <c r="G141" s="1">
        <v>294</v>
      </c>
      <c r="H141" s="1">
        <v>786</v>
      </c>
      <c r="J141" s="11">
        <v>42052</v>
      </c>
      <c r="K14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672</v>
      </c>
      <c r="L141" s="10"/>
    </row>
    <row r="142" spans="1:12" x14ac:dyDescent="0.25">
      <c r="A142" s="2">
        <v>42053</v>
      </c>
      <c r="B142" s="1">
        <v>43</v>
      </c>
      <c r="C142" s="1">
        <v>270</v>
      </c>
      <c r="D142" s="1">
        <v>162</v>
      </c>
      <c r="E142" s="1">
        <v>184</v>
      </c>
      <c r="F142" s="1">
        <v>225</v>
      </c>
      <c r="G142" s="1">
        <v>261</v>
      </c>
      <c r="H142" s="1"/>
      <c r="J142" s="11">
        <v>42053</v>
      </c>
      <c r="K14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722</v>
      </c>
      <c r="L142" s="10"/>
    </row>
    <row r="143" spans="1:12" x14ac:dyDescent="0.25">
      <c r="A143" s="2">
        <v>42054</v>
      </c>
      <c r="B143" s="1">
        <v>398</v>
      </c>
      <c r="C143" s="1">
        <v>174</v>
      </c>
      <c r="D143" s="1">
        <v>168</v>
      </c>
      <c r="E143" s="1">
        <v>198</v>
      </c>
      <c r="F143" s="1">
        <v>225</v>
      </c>
      <c r="G143" s="1">
        <v>234</v>
      </c>
      <c r="H143" s="1"/>
      <c r="J143" s="11">
        <v>42054</v>
      </c>
      <c r="K14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995</v>
      </c>
      <c r="L143" s="10"/>
    </row>
    <row r="144" spans="1:12" x14ac:dyDescent="0.25">
      <c r="A144" s="2">
        <v>42055</v>
      </c>
      <c r="B144" s="1">
        <v>402</v>
      </c>
      <c r="C144" s="1">
        <v>174</v>
      </c>
      <c r="D144" s="1">
        <v>158</v>
      </c>
      <c r="E144" s="1">
        <v>200</v>
      </c>
      <c r="F144" s="1">
        <v>226</v>
      </c>
      <c r="G144" s="1">
        <v>215</v>
      </c>
      <c r="H144" s="1">
        <v>1006</v>
      </c>
      <c r="J144" s="11">
        <v>42055</v>
      </c>
      <c r="K14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1002</v>
      </c>
      <c r="L144" s="10"/>
    </row>
    <row r="145" spans="1:12" x14ac:dyDescent="0.25">
      <c r="A145" s="2">
        <v>42056</v>
      </c>
      <c r="B145" s="1">
        <v>366</v>
      </c>
      <c r="C145" s="1">
        <v>173</v>
      </c>
      <c r="D145" s="1">
        <v>141</v>
      </c>
      <c r="E145" s="1">
        <v>203</v>
      </c>
      <c r="F145" s="1">
        <v>225</v>
      </c>
      <c r="G145" s="1">
        <v>198</v>
      </c>
      <c r="H145" s="1">
        <v>817</v>
      </c>
      <c r="J145" s="11">
        <v>42056</v>
      </c>
      <c r="K14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967</v>
      </c>
      <c r="L145" s="10"/>
    </row>
    <row r="146" spans="1:12" x14ac:dyDescent="0.25">
      <c r="A146" s="2">
        <v>42057</v>
      </c>
      <c r="B146" s="1">
        <v>49</v>
      </c>
      <c r="C146" s="1">
        <v>294</v>
      </c>
      <c r="D146" s="1">
        <v>141</v>
      </c>
      <c r="E146" s="1">
        <v>207</v>
      </c>
      <c r="F146" s="1">
        <v>226</v>
      </c>
      <c r="G146" s="1">
        <v>183</v>
      </c>
      <c r="H146" s="1">
        <v>826</v>
      </c>
      <c r="J146" s="11">
        <v>42057</v>
      </c>
      <c r="K14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776</v>
      </c>
      <c r="L146" s="10"/>
    </row>
    <row r="147" spans="1:12" x14ac:dyDescent="0.25">
      <c r="A147" s="2">
        <v>42058</v>
      </c>
      <c r="B147" s="1">
        <v>376</v>
      </c>
      <c r="C147" s="1">
        <v>319</v>
      </c>
      <c r="D147" s="1">
        <v>142</v>
      </c>
      <c r="E147" s="1">
        <v>207</v>
      </c>
      <c r="F147" s="1">
        <v>225</v>
      </c>
      <c r="G147" s="1">
        <v>167</v>
      </c>
      <c r="H147" s="1">
        <v>848</v>
      </c>
      <c r="J147" s="11">
        <v>42058</v>
      </c>
      <c r="K14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1127</v>
      </c>
      <c r="L147" s="10"/>
    </row>
    <row r="148" spans="1:12" x14ac:dyDescent="0.25">
      <c r="A148" s="2">
        <v>42059</v>
      </c>
      <c r="B148" s="1">
        <v>437</v>
      </c>
      <c r="C148" s="1">
        <v>207</v>
      </c>
      <c r="D148" s="1">
        <v>142</v>
      </c>
      <c r="E148" s="1">
        <v>184</v>
      </c>
      <c r="F148" s="1">
        <v>225</v>
      </c>
      <c r="G148" s="1">
        <v>151</v>
      </c>
      <c r="H148" s="1">
        <v>908</v>
      </c>
      <c r="J148" s="11">
        <v>42059</v>
      </c>
      <c r="K14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1053</v>
      </c>
      <c r="L148" s="10"/>
    </row>
    <row r="149" spans="1:12" x14ac:dyDescent="0.25">
      <c r="A149" s="2">
        <v>42060</v>
      </c>
      <c r="B149" s="1">
        <v>575</v>
      </c>
      <c r="C149" s="1">
        <v>173</v>
      </c>
      <c r="D149" s="1">
        <v>140</v>
      </c>
      <c r="E149" s="1">
        <v>174</v>
      </c>
      <c r="F149" s="1">
        <v>225</v>
      </c>
      <c r="G149" s="1">
        <v>141</v>
      </c>
      <c r="H149" s="1">
        <v>852</v>
      </c>
      <c r="J149" s="11">
        <v>42060</v>
      </c>
      <c r="K14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1147</v>
      </c>
      <c r="L149" s="10"/>
    </row>
    <row r="150" spans="1:12" x14ac:dyDescent="0.25">
      <c r="A150" s="2">
        <v>42061</v>
      </c>
      <c r="B150" s="1">
        <v>495</v>
      </c>
      <c r="C150" s="1">
        <v>172</v>
      </c>
      <c r="D150" s="1">
        <v>140</v>
      </c>
      <c r="E150" s="1">
        <v>176</v>
      </c>
      <c r="F150" s="1">
        <v>225</v>
      </c>
      <c r="G150" s="1">
        <v>135</v>
      </c>
      <c r="H150" s="1">
        <v>793</v>
      </c>
      <c r="J150" s="11">
        <v>42061</v>
      </c>
      <c r="K15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1068</v>
      </c>
      <c r="L150" s="10"/>
    </row>
    <row r="151" spans="1:12" x14ac:dyDescent="0.25">
      <c r="A151" s="2">
        <v>42062</v>
      </c>
      <c r="B151" s="1">
        <v>315</v>
      </c>
      <c r="C151" s="1">
        <v>462</v>
      </c>
      <c r="D151" s="1">
        <v>140</v>
      </c>
      <c r="E151" s="1">
        <v>165</v>
      </c>
      <c r="F151" s="1">
        <v>224</v>
      </c>
      <c r="G151" s="1">
        <v>131</v>
      </c>
      <c r="H151" s="1">
        <v>781</v>
      </c>
      <c r="J151" s="11">
        <v>42062</v>
      </c>
      <c r="K15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1166</v>
      </c>
      <c r="L151" s="10"/>
    </row>
    <row r="152" spans="1:12" x14ac:dyDescent="0.25">
      <c r="A152" s="2">
        <v>42063</v>
      </c>
      <c r="B152" s="1">
        <v>410</v>
      </c>
      <c r="C152" s="1">
        <v>173</v>
      </c>
      <c r="D152" s="1">
        <v>141</v>
      </c>
      <c r="E152" s="1">
        <v>169</v>
      </c>
      <c r="F152" s="1">
        <v>225</v>
      </c>
      <c r="G152" s="1">
        <v>134</v>
      </c>
      <c r="H152" s="1">
        <v>804</v>
      </c>
      <c r="J152" s="11">
        <v>42063</v>
      </c>
      <c r="K15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977</v>
      </c>
      <c r="L152" s="10"/>
    </row>
    <row r="153" spans="1:12" x14ac:dyDescent="0.25">
      <c r="A153" s="2">
        <v>42064</v>
      </c>
      <c r="B153" s="1">
        <v>11</v>
      </c>
      <c r="C153" s="1">
        <v>173</v>
      </c>
      <c r="D153" s="1">
        <v>151</v>
      </c>
      <c r="E153" s="1">
        <v>163</v>
      </c>
      <c r="F153" s="1">
        <v>225</v>
      </c>
      <c r="G153" s="1">
        <v>151</v>
      </c>
      <c r="H153" s="1">
        <v>815</v>
      </c>
      <c r="J153" s="11">
        <v>42064</v>
      </c>
      <c r="K15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572</v>
      </c>
      <c r="L153" s="10"/>
    </row>
    <row r="154" spans="1:12" x14ac:dyDescent="0.25">
      <c r="A154" s="2">
        <v>42065</v>
      </c>
      <c r="B154" s="1">
        <v>69</v>
      </c>
      <c r="C154" s="1">
        <v>172</v>
      </c>
      <c r="D154" s="1">
        <v>155</v>
      </c>
      <c r="E154" s="1">
        <v>148</v>
      </c>
      <c r="F154" s="1">
        <v>223</v>
      </c>
      <c r="G154" s="1">
        <v>135</v>
      </c>
      <c r="H154" s="1">
        <v>794</v>
      </c>
      <c r="J154" s="11">
        <v>42065</v>
      </c>
      <c r="K15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612</v>
      </c>
      <c r="L154" s="10"/>
    </row>
    <row r="155" spans="1:12" x14ac:dyDescent="0.25">
      <c r="A155" s="2">
        <v>42066</v>
      </c>
      <c r="B155" s="1">
        <v>62</v>
      </c>
      <c r="C155" s="1">
        <v>172</v>
      </c>
      <c r="D155" s="1">
        <v>155</v>
      </c>
      <c r="E155" s="1">
        <v>148</v>
      </c>
      <c r="F155" s="1">
        <v>238</v>
      </c>
      <c r="G155" s="1">
        <v>136</v>
      </c>
      <c r="H155" s="1">
        <v>689</v>
      </c>
      <c r="J155" s="11">
        <v>42066</v>
      </c>
      <c r="K15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620</v>
      </c>
      <c r="L155" s="10"/>
    </row>
    <row r="156" spans="1:12" x14ac:dyDescent="0.25">
      <c r="A156" s="2">
        <v>42067</v>
      </c>
      <c r="B156" s="1">
        <v>472</v>
      </c>
      <c r="C156" s="1">
        <v>171</v>
      </c>
      <c r="D156" s="1">
        <v>155</v>
      </c>
      <c r="E156" s="1">
        <v>169</v>
      </c>
      <c r="F156" s="1">
        <v>266</v>
      </c>
      <c r="G156" s="1">
        <v>127</v>
      </c>
      <c r="H156" s="1">
        <v>629</v>
      </c>
      <c r="J156" s="11">
        <v>42067</v>
      </c>
      <c r="K15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1078</v>
      </c>
      <c r="L156" s="10"/>
    </row>
    <row r="157" spans="1:12" x14ac:dyDescent="0.25">
      <c r="A157" s="2">
        <v>42068</v>
      </c>
      <c r="B157" s="1">
        <v>956</v>
      </c>
      <c r="C157" s="1">
        <v>162</v>
      </c>
      <c r="D157" s="1">
        <v>155</v>
      </c>
      <c r="E157" s="1">
        <v>173</v>
      </c>
      <c r="F157" s="1">
        <v>280</v>
      </c>
      <c r="G157" s="1">
        <v>117</v>
      </c>
      <c r="H157" s="1">
        <v>594</v>
      </c>
      <c r="J157" s="11">
        <v>42068</v>
      </c>
      <c r="K15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1571</v>
      </c>
      <c r="L157" s="10"/>
    </row>
    <row r="158" spans="1:12" x14ac:dyDescent="0.25">
      <c r="A158" s="2">
        <v>42069</v>
      </c>
      <c r="B158" s="1">
        <v>711</v>
      </c>
      <c r="C158" s="1">
        <v>294</v>
      </c>
      <c r="D158" s="1">
        <v>155</v>
      </c>
      <c r="E158" s="1">
        <v>180</v>
      </c>
      <c r="F158" s="1">
        <v>305</v>
      </c>
      <c r="G158" s="1">
        <v>111</v>
      </c>
      <c r="H158" s="1">
        <v>569</v>
      </c>
      <c r="J158" s="11">
        <v>42069</v>
      </c>
      <c r="K15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1490</v>
      </c>
      <c r="L158" s="10"/>
    </row>
    <row r="159" spans="1:12" x14ac:dyDescent="0.25">
      <c r="A159" s="2">
        <v>42070</v>
      </c>
      <c r="B159" s="1">
        <v>851</v>
      </c>
      <c r="C159" s="1">
        <v>177</v>
      </c>
      <c r="D159" s="1">
        <v>165</v>
      </c>
      <c r="E159" s="1">
        <v>178</v>
      </c>
      <c r="F159" s="1">
        <v>305</v>
      </c>
      <c r="G159" s="1">
        <v>107</v>
      </c>
      <c r="H159" s="1">
        <v>552</v>
      </c>
      <c r="J159" s="11">
        <v>42070</v>
      </c>
      <c r="K15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1511</v>
      </c>
      <c r="L159" s="10"/>
    </row>
    <row r="160" spans="1:12" x14ac:dyDescent="0.25">
      <c r="A160" s="2">
        <v>42071</v>
      </c>
      <c r="B160" s="1">
        <v>627</v>
      </c>
      <c r="C160" s="1">
        <v>175</v>
      </c>
      <c r="D160" s="1">
        <v>180</v>
      </c>
      <c r="E160" s="1">
        <v>180</v>
      </c>
      <c r="F160" s="1">
        <v>305</v>
      </c>
      <c r="G160" s="1">
        <v>103</v>
      </c>
      <c r="H160" s="1">
        <v>574</v>
      </c>
      <c r="J160" s="11">
        <v>42071</v>
      </c>
      <c r="K16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1287</v>
      </c>
      <c r="L160" s="10"/>
    </row>
    <row r="161" spans="1:12" x14ac:dyDescent="0.25">
      <c r="A161" s="2">
        <v>42072</v>
      </c>
      <c r="B161" s="1">
        <v>496</v>
      </c>
      <c r="C161" s="1">
        <v>174</v>
      </c>
      <c r="D161" s="1">
        <v>181</v>
      </c>
      <c r="E161" s="1">
        <v>185</v>
      </c>
      <c r="F161" s="1">
        <v>293</v>
      </c>
      <c r="G161" s="1">
        <v>99</v>
      </c>
      <c r="H161" s="1">
        <v>561</v>
      </c>
      <c r="J161" s="11">
        <v>42072</v>
      </c>
      <c r="K16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1148</v>
      </c>
      <c r="L161" s="10"/>
    </row>
    <row r="162" spans="1:12" x14ac:dyDescent="0.25">
      <c r="A162" s="2">
        <v>42073</v>
      </c>
      <c r="B162" s="1">
        <v>618</v>
      </c>
      <c r="C162" s="1">
        <v>528</v>
      </c>
      <c r="D162" s="1">
        <v>181</v>
      </c>
      <c r="E162" s="1">
        <v>191</v>
      </c>
      <c r="F162" s="1">
        <v>262</v>
      </c>
      <c r="G162" s="1">
        <v>95</v>
      </c>
      <c r="H162" s="1">
        <v>512</v>
      </c>
      <c r="J162" s="11">
        <v>42073</v>
      </c>
      <c r="K16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1599</v>
      </c>
      <c r="L162" s="10"/>
    </row>
    <row r="163" spans="1:12" x14ac:dyDescent="0.25">
      <c r="A163" s="2">
        <v>42074</v>
      </c>
      <c r="B163" s="1">
        <v>553</v>
      </c>
      <c r="C163" s="1">
        <v>185</v>
      </c>
      <c r="D163" s="1">
        <v>181</v>
      </c>
      <c r="E163" s="1">
        <v>192</v>
      </c>
      <c r="F163" s="1">
        <v>233</v>
      </c>
      <c r="G163" s="1">
        <v>94</v>
      </c>
      <c r="H163" s="1">
        <v>466</v>
      </c>
      <c r="J163" s="11">
        <v>42074</v>
      </c>
      <c r="K16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1163</v>
      </c>
      <c r="L163" s="10"/>
    </row>
    <row r="164" spans="1:12" x14ac:dyDescent="0.25">
      <c r="A164" s="2">
        <v>42075</v>
      </c>
      <c r="B164" s="1">
        <v>743</v>
      </c>
      <c r="C164" s="1">
        <v>183</v>
      </c>
      <c r="D164" s="1">
        <v>181</v>
      </c>
      <c r="E164" s="1">
        <v>194</v>
      </c>
      <c r="F164" s="1">
        <v>226</v>
      </c>
      <c r="G164" s="1">
        <v>94</v>
      </c>
      <c r="H164" s="1">
        <v>467</v>
      </c>
      <c r="J164" s="11">
        <v>42075</v>
      </c>
      <c r="K16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1346</v>
      </c>
      <c r="L164" s="10"/>
    </row>
    <row r="165" spans="1:12" x14ac:dyDescent="0.25">
      <c r="A165" s="2">
        <v>42076</v>
      </c>
      <c r="B165" s="1">
        <v>657</v>
      </c>
      <c r="C165" s="1">
        <v>175</v>
      </c>
      <c r="D165" s="1">
        <v>181</v>
      </c>
      <c r="E165" s="1">
        <v>194</v>
      </c>
      <c r="F165" s="1">
        <v>225</v>
      </c>
      <c r="G165" s="1">
        <v>99</v>
      </c>
      <c r="H165" s="1">
        <v>439</v>
      </c>
      <c r="J165" s="11">
        <v>42076</v>
      </c>
      <c r="K16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1251</v>
      </c>
      <c r="L165" s="10"/>
    </row>
    <row r="166" spans="1:12" x14ac:dyDescent="0.25">
      <c r="A166" s="2">
        <v>42077</v>
      </c>
      <c r="B166" s="1">
        <v>623</v>
      </c>
      <c r="C166" s="1">
        <v>181</v>
      </c>
      <c r="D166" s="1">
        <v>181</v>
      </c>
      <c r="E166" s="1">
        <v>185</v>
      </c>
      <c r="F166" s="1">
        <v>225</v>
      </c>
      <c r="G166" s="1">
        <v>93</v>
      </c>
      <c r="H166" s="1">
        <v>464</v>
      </c>
      <c r="J166" s="11">
        <v>42077</v>
      </c>
      <c r="K16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1214</v>
      </c>
      <c r="L166" s="10"/>
    </row>
    <row r="167" spans="1:12" x14ac:dyDescent="0.25">
      <c r="A167" s="2">
        <v>42078</v>
      </c>
      <c r="B167" s="1">
        <v>345</v>
      </c>
      <c r="C167" s="1">
        <v>182</v>
      </c>
      <c r="D167" s="1">
        <v>181</v>
      </c>
      <c r="E167" s="1">
        <v>182</v>
      </c>
      <c r="F167" s="1">
        <v>225</v>
      </c>
      <c r="G167" s="1">
        <v>86</v>
      </c>
      <c r="H167" s="1">
        <v>510</v>
      </c>
      <c r="J167" s="11">
        <v>42078</v>
      </c>
      <c r="K16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934</v>
      </c>
      <c r="L167" s="10"/>
    </row>
    <row r="168" spans="1:12" x14ac:dyDescent="0.25">
      <c r="A168" s="2">
        <v>42079</v>
      </c>
      <c r="B168" s="1">
        <v>1306</v>
      </c>
      <c r="C168" s="1">
        <v>181</v>
      </c>
      <c r="D168" s="1">
        <v>181</v>
      </c>
      <c r="E168" s="1">
        <v>185</v>
      </c>
      <c r="F168" s="1">
        <v>225</v>
      </c>
      <c r="G168" s="1">
        <v>82</v>
      </c>
      <c r="H168" s="1">
        <v>517</v>
      </c>
      <c r="J168" s="11">
        <v>42079</v>
      </c>
      <c r="K16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1897</v>
      </c>
      <c r="L168" s="10"/>
    </row>
    <row r="169" spans="1:12" x14ac:dyDescent="0.25">
      <c r="A169" s="2">
        <v>42080</v>
      </c>
      <c r="B169" s="1">
        <v>569</v>
      </c>
      <c r="C169" s="1">
        <v>182</v>
      </c>
      <c r="D169" s="1">
        <v>180</v>
      </c>
      <c r="E169" s="1">
        <v>191</v>
      </c>
      <c r="F169" s="1">
        <v>225</v>
      </c>
      <c r="G169" s="1">
        <v>79</v>
      </c>
      <c r="H169" s="1">
        <v>501</v>
      </c>
      <c r="J169" s="11">
        <v>42080</v>
      </c>
      <c r="K16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1167</v>
      </c>
      <c r="L169" s="10"/>
    </row>
    <row r="170" spans="1:12" x14ac:dyDescent="0.25">
      <c r="A170" s="2">
        <v>42081</v>
      </c>
      <c r="B170" s="1">
        <v>1585</v>
      </c>
      <c r="C170" s="1">
        <v>181</v>
      </c>
      <c r="D170" s="1">
        <v>180</v>
      </c>
      <c r="E170" s="1">
        <v>186</v>
      </c>
      <c r="F170" s="1">
        <v>225</v>
      </c>
      <c r="G170" s="1">
        <v>77</v>
      </c>
      <c r="H170" s="1">
        <v>493</v>
      </c>
      <c r="J170" s="11">
        <v>42081</v>
      </c>
      <c r="K17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2177</v>
      </c>
      <c r="L170" s="10"/>
    </row>
    <row r="171" spans="1:12" x14ac:dyDescent="0.25">
      <c r="A171" s="2">
        <v>42082</v>
      </c>
      <c r="B171" s="1">
        <v>1581</v>
      </c>
      <c r="C171" s="1">
        <v>481</v>
      </c>
      <c r="D171" s="1">
        <v>180</v>
      </c>
      <c r="E171" s="1">
        <v>200</v>
      </c>
      <c r="F171" s="1">
        <v>225</v>
      </c>
      <c r="G171" s="1">
        <v>73</v>
      </c>
      <c r="H171" s="1">
        <v>482</v>
      </c>
      <c r="J171" s="11">
        <v>42082</v>
      </c>
      <c r="K17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2487</v>
      </c>
      <c r="L171" s="10"/>
    </row>
    <row r="172" spans="1:12" x14ac:dyDescent="0.25">
      <c r="A172" s="2">
        <v>42083</v>
      </c>
      <c r="B172" s="1">
        <v>1350</v>
      </c>
      <c r="C172" s="1">
        <v>305</v>
      </c>
      <c r="D172" s="1">
        <v>181</v>
      </c>
      <c r="E172" s="1">
        <v>200</v>
      </c>
      <c r="F172" s="1">
        <v>225</v>
      </c>
      <c r="G172" s="1">
        <v>71</v>
      </c>
      <c r="H172" s="1">
        <v>452</v>
      </c>
      <c r="J172" s="11">
        <v>42083</v>
      </c>
      <c r="K17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2080</v>
      </c>
      <c r="L172" s="10"/>
    </row>
    <row r="173" spans="1:12" x14ac:dyDescent="0.25">
      <c r="A173" s="2">
        <v>42084</v>
      </c>
      <c r="B173" s="1">
        <v>1538</v>
      </c>
      <c r="C173" s="1">
        <v>171</v>
      </c>
      <c r="D173" s="1">
        <v>181</v>
      </c>
      <c r="E173" s="1">
        <v>209</v>
      </c>
      <c r="F173" s="1">
        <v>225</v>
      </c>
      <c r="G173" s="1">
        <v>68</v>
      </c>
      <c r="H173" s="1">
        <v>433</v>
      </c>
      <c r="J173" s="11">
        <v>42084</v>
      </c>
      <c r="K17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2143</v>
      </c>
      <c r="L173" s="10"/>
    </row>
    <row r="174" spans="1:12" x14ac:dyDescent="0.25">
      <c r="A174" s="2">
        <v>42085</v>
      </c>
      <c r="B174" s="1">
        <v>1082</v>
      </c>
      <c r="C174" s="1">
        <v>170</v>
      </c>
      <c r="D174" s="1">
        <v>181</v>
      </c>
      <c r="E174" s="1">
        <v>208</v>
      </c>
      <c r="F174" s="1">
        <v>225</v>
      </c>
      <c r="G174" s="1">
        <v>66</v>
      </c>
      <c r="H174" s="1">
        <v>447</v>
      </c>
      <c r="J174" s="11">
        <v>42085</v>
      </c>
      <c r="K17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1685</v>
      </c>
      <c r="L174" s="10"/>
    </row>
    <row r="175" spans="1:12" x14ac:dyDescent="0.25">
      <c r="A175" s="2">
        <v>42086</v>
      </c>
      <c r="B175" s="1">
        <v>1512</v>
      </c>
      <c r="C175" s="1">
        <v>171</v>
      </c>
      <c r="D175" s="1">
        <v>189</v>
      </c>
      <c r="E175" s="1">
        <v>192</v>
      </c>
      <c r="F175" s="1">
        <v>225</v>
      </c>
      <c r="G175" s="1">
        <v>65</v>
      </c>
      <c r="H175" s="1">
        <v>460</v>
      </c>
      <c r="J175" s="11">
        <v>42086</v>
      </c>
      <c r="K17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2100</v>
      </c>
      <c r="L175" s="10"/>
    </row>
    <row r="176" spans="1:12" x14ac:dyDescent="0.25">
      <c r="A176" s="2">
        <v>42087</v>
      </c>
      <c r="B176" s="1">
        <v>2113</v>
      </c>
      <c r="C176" s="1">
        <v>172</v>
      </c>
      <c r="D176" s="1">
        <v>306</v>
      </c>
      <c r="E176" s="1">
        <v>208</v>
      </c>
      <c r="F176" s="1">
        <v>225</v>
      </c>
      <c r="G176" s="1">
        <v>71</v>
      </c>
      <c r="H176" s="1">
        <v>466</v>
      </c>
      <c r="J176" s="11">
        <v>42087</v>
      </c>
      <c r="K17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2718</v>
      </c>
      <c r="L176" s="10"/>
    </row>
    <row r="177" spans="1:12" x14ac:dyDescent="0.25">
      <c r="A177" s="2">
        <v>42088</v>
      </c>
      <c r="B177" s="1">
        <v>2558</v>
      </c>
      <c r="C177" s="1">
        <v>171</v>
      </c>
      <c r="D177" s="1">
        <v>278</v>
      </c>
      <c r="E177" s="1">
        <v>210</v>
      </c>
      <c r="F177" s="1">
        <v>225</v>
      </c>
      <c r="G177" s="1">
        <v>79</v>
      </c>
      <c r="H177" s="1">
        <v>448</v>
      </c>
      <c r="J177" s="11">
        <v>42088</v>
      </c>
      <c r="K17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3164</v>
      </c>
      <c r="L177" s="10"/>
    </row>
    <row r="178" spans="1:12" x14ac:dyDescent="0.25">
      <c r="A178" s="2">
        <v>42089</v>
      </c>
      <c r="B178" s="1">
        <v>2700</v>
      </c>
      <c r="C178" s="1">
        <v>184</v>
      </c>
      <c r="D178" s="1">
        <v>195</v>
      </c>
      <c r="E178" s="1">
        <v>213</v>
      </c>
      <c r="F178" s="1">
        <v>226</v>
      </c>
      <c r="G178" s="1">
        <v>70</v>
      </c>
      <c r="H178" s="1">
        <v>651</v>
      </c>
      <c r="J178" s="11">
        <v>42089</v>
      </c>
      <c r="K17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3323</v>
      </c>
      <c r="L178" s="10"/>
    </row>
    <row r="179" spans="1:12" x14ac:dyDescent="0.25">
      <c r="A179" s="2">
        <v>42090</v>
      </c>
      <c r="B179" s="1">
        <v>1921</v>
      </c>
      <c r="C179" s="1"/>
      <c r="D179" s="1">
        <v>195</v>
      </c>
      <c r="E179" s="1">
        <v>207</v>
      </c>
      <c r="F179" s="1"/>
      <c r="G179" s="1">
        <v>66</v>
      </c>
      <c r="H179" s="1">
        <v>999</v>
      </c>
      <c r="J179" s="11">
        <v>42090</v>
      </c>
      <c r="K179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179" s="10"/>
    </row>
    <row r="180" spans="1:12" x14ac:dyDescent="0.25">
      <c r="A180" s="2">
        <v>42091</v>
      </c>
      <c r="B180" s="1">
        <v>2584</v>
      </c>
      <c r="C180" s="1"/>
      <c r="D180" s="1">
        <v>195</v>
      </c>
      <c r="E180" s="1"/>
      <c r="F180" s="1"/>
      <c r="G180" s="1">
        <v>61</v>
      </c>
      <c r="H180" s="1">
        <v>1188</v>
      </c>
      <c r="J180" s="11">
        <v>42091</v>
      </c>
      <c r="K180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180" s="10"/>
    </row>
    <row r="181" spans="1:12" x14ac:dyDescent="0.25">
      <c r="A181" s="2">
        <v>42092</v>
      </c>
      <c r="B181" s="1">
        <v>1889</v>
      </c>
      <c r="C181" s="1">
        <v>366</v>
      </c>
      <c r="D181" s="1">
        <v>195</v>
      </c>
      <c r="E181" s="1">
        <v>215</v>
      </c>
      <c r="F181" s="1">
        <v>228</v>
      </c>
      <c r="G181" s="1">
        <v>57</v>
      </c>
      <c r="H181" s="1">
        <v>1280</v>
      </c>
      <c r="J181" s="11">
        <v>42092</v>
      </c>
      <c r="K18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2698</v>
      </c>
      <c r="L181" s="10"/>
    </row>
    <row r="182" spans="1:12" x14ac:dyDescent="0.25">
      <c r="A182" s="2">
        <v>42093</v>
      </c>
      <c r="B182" s="1">
        <v>1629</v>
      </c>
      <c r="C182" s="1">
        <v>1050</v>
      </c>
      <c r="D182" s="1">
        <v>195</v>
      </c>
      <c r="E182" s="1">
        <v>207</v>
      </c>
      <c r="F182" s="1">
        <v>233</v>
      </c>
      <c r="G182" s="1">
        <v>56</v>
      </c>
      <c r="H182" s="1">
        <v>1207</v>
      </c>
      <c r="J182" s="11">
        <v>42093</v>
      </c>
      <c r="K18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3119</v>
      </c>
      <c r="L182" s="10"/>
    </row>
    <row r="183" spans="1:12" x14ac:dyDescent="0.25">
      <c r="A183" s="2">
        <v>42094</v>
      </c>
      <c r="B183" s="1">
        <v>1107</v>
      </c>
      <c r="C183" s="1">
        <v>626</v>
      </c>
      <c r="D183" s="1">
        <v>390</v>
      </c>
      <c r="E183" s="1">
        <v>210</v>
      </c>
      <c r="F183" s="1">
        <v>241</v>
      </c>
      <c r="G183" s="1">
        <v>53</v>
      </c>
      <c r="H183" s="1">
        <v>1060</v>
      </c>
      <c r="J183" s="11">
        <v>42094</v>
      </c>
      <c r="K18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2184</v>
      </c>
      <c r="L183" s="10"/>
    </row>
    <row r="184" spans="1:12" x14ac:dyDescent="0.25">
      <c r="A184" s="2">
        <v>42095</v>
      </c>
      <c r="B184" s="1">
        <v>1495</v>
      </c>
      <c r="C184" s="1">
        <v>1207</v>
      </c>
      <c r="D184" s="1">
        <v>372</v>
      </c>
      <c r="E184" s="1">
        <v>210</v>
      </c>
      <c r="F184" s="1">
        <v>240</v>
      </c>
      <c r="G184" s="1">
        <v>50</v>
      </c>
      <c r="H184" s="1">
        <v>880</v>
      </c>
      <c r="J184" s="11">
        <v>42095</v>
      </c>
      <c r="K18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3152</v>
      </c>
      <c r="L184" s="10"/>
    </row>
    <row r="185" spans="1:12" x14ac:dyDescent="0.25">
      <c r="A185" s="2">
        <v>42096</v>
      </c>
      <c r="B185" s="1">
        <v>1116</v>
      </c>
      <c r="C185" s="1">
        <v>2163</v>
      </c>
      <c r="D185" s="1">
        <v>195</v>
      </c>
      <c r="E185" s="1">
        <v>215</v>
      </c>
      <c r="F185" s="1">
        <v>238</v>
      </c>
      <c r="G185" s="1">
        <v>48</v>
      </c>
      <c r="H185" s="1">
        <v>763</v>
      </c>
      <c r="J185" s="11">
        <v>42096</v>
      </c>
      <c r="K18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3732</v>
      </c>
      <c r="L185" s="10"/>
    </row>
    <row r="186" spans="1:12" x14ac:dyDescent="0.25">
      <c r="A186" s="2">
        <v>42097</v>
      </c>
      <c r="B186" s="1">
        <v>893</v>
      </c>
      <c r="C186" s="1">
        <v>3104</v>
      </c>
      <c r="D186" s="1">
        <v>195</v>
      </c>
      <c r="E186" s="1">
        <v>210</v>
      </c>
      <c r="F186" s="1">
        <v>241</v>
      </c>
      <c r="G186" s="1">
        <v>46</v>
      </c>
      <c r="H186" s="1">
        <v>645</v>
      </c>
      <c r="J186" s="11">
        <v>42097</v>
      </c>
      <c r="K18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4448</v>
      </c>
      <c r="L186" s="10"/>
    </row>
    <row r="187" spans="1:12" x14ac:dyDescent="0.25">
      <c r="A187" s="2">
        <v>42098</v>
      </c>
      <c r="B187" s="1">
        <v>811</v>
      </c>
      <c r="C187" s="1">
        <v>2782</v>
      </c>
      <c r="D187" s="1">
        <v>195</v>
      </c>
      <c r="E187" s="1">
        <v>210</v>
      </c>
      <c r="F187" s="1">
        <v>241</v>
      </c>
      <c r="G187" s="1">
        <v>45</v>
      </c>
      <c r="H187" s="1">
        <v>546</v>
      </c>
      <c r="J187" s="11">
        <v>42098</v>
      </c>
      <c r="K18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4044</v>
      </c>
      <c r="L187" s="10"/>
    </row>
    <row r="188" spans="1:12" x14ac:dyDescent="0.25">
      <c r="A188" s="2">
        <v>42099</v>
      </c>
      <c r="B188" s="1">
        <v>901</v>
      </c>
      <c r="C188" s="1">
        <v>3365</v>
      </c>
      <c r="D188" s="1">
        <v>194</v>
      </c>
      <c r="E188" s="1">
        <v>212</v>
      </c>
      <c r="F188" s="1">
        <v>241</v>
      </c>
      <c r="G188" s="1"/>
      <c r="H188" s="1">
        <v>580</v>
      </c>
      <c r="J188" s="11">
        <v>42099</v>
      </c>
      <c r="K18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4719</v>
      </c>
      <c r="L188" s="10"/>
    </row>
    <row r="189" spans="1:12" x14ac:dyDescent="0.25">
      <c r="A189" s="2">
        <v>42100</v>
      </c>
      <c r="B189" s="1">
        <v>1014</v>
      </c>
      <c r="C189" s="1">
        <v>2231</v>
      </c>
      <c r="D189" s="1">
        <v>194</v>
      </c>
      <c r="E189" s="1">
        <v>210</v>
      </c>
      <c r="F189" s="1">
        <v>241</v>
      </c>
      <c r="G189" s="1">
        <v>46</v>
      </c>
      <c r="H189" s="1">
        <v>815</v>
      </c>
      <c r="J189" s="11">
        <v>42100</v>
      </c>
      <c r="K18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3696</v>
      </c>
      <c r="L189" s="10"/>
    </row>
    <row r="190" spans="1:12" x14ac:dyDescent="0.25">
      <c r="A190" s="2">
        <v>42101</v>
      </c>
      <c r="B190" s="1">
        <v>1075</v>
      </c>
      <c r="C190" s="1">
        <v>1295</v>
      </c>
      <c r="D190" s="1">
        <v>194</v>
      </c>
      <c r="E190" s="1">
        <v>215</v>
      </c>
      <c r="F190" s="1">
        <v>222</v>
      </c>
      <c r="G190" s="1">
        <v>62</v>
      </c>
      <c r="H190" s="1">
        <v>1092</v>
      </c>
      <c r="J190" s="11">
        <v>42101</v>
      </c>
      <c r="K19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2807</v>
      </c>
      <c r="L190" s="10"/>
    </row>
    <row r="191" spans="1:12" x14ac:dyDescent="0.25">
      <c r="A191" s="2">
        <v>42102</v>
      </c>
      <c r="B191" s="1">
        <v>1349</v>
      </c>
      <c r="C191" s="1">
        <v>1719</v>
      </c>
      <c r="D191" s="1">
        <v>194</v>
      </c>
      <c r="E191" s="1">
        <v>210</v>
      </c>
      <c r="F191" s="1">
        <v>205</v>
      </c>
      <c r="G191" s="1">
        <v>94</v>
      </c>
      <c r="H191" s="1">
        <v>975</v>
      </c>
      <c r="J191" s="11">
        <v>42102</v>
      </c>
      <c r="K19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3483</v>
      </c>
      <c r="L191" s="10"/>
    </row>
    <row r="192" spans="1:12" x14ac:dyDescent="0.25">
      <c r="A192" s="2">
        <v>42103</v>
      </c>
      <c r="B192" s="1">
        <v>916</v>
      </c>
      <c r="C192" s="1">
        <v>1255</v>
      </c>
      <c r="D192" s="1">
        <v>186</v>
      </c>
      <c r="E192" s="1">
        <v>200</v>
      </c>
      <c r="F192" s="1">
        <v>207</v>
      </c>
      <c r="G192" s="1">
        <v>102</v>
      </c>
      <c r="H192" s="1">
        <v>849</v>
      </c>
      <c r="J192" s="11">
        <v>42103</v>
      </c>
      <c r="K19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2578</v>
      </c>
      <c r="L192" s="10"/>
    </row>
    <row r="193" spans="1:12" x14ac:dyDescent="0.25">
      <c r="A193" s="2">
        <v>42104</v>
      </c>
      <c r="B193" s="1">
        <v>569</v>
      </c>
      <c r="C193" s="1">
        <v>1667</v>
      </c>
      <c r="D193" s="1">
        <v>186</v>
      </c>
      <c r="E193" s="1">
        <v>172</v>
      </c>
      <c r="F193" s="1">
        <v>213</v>
      </c>
      <c r="G193" s="1">
        <v>85</v>
      </c>
      <c r="H193" s="1">
        <v>810</v>
      </c>
      <c r="J193" s="11">
        <v>42104</v>
      </c>
      <c r="K19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2621</v>
      </c>
      <c r="L193" s="10"/>
    </row>
    <row r="194" spans="1:12" x14ac:dyDescent="0.25">
      <c r="A194" s="2">
        <v>42105</v>
      </c>
      <c r="B194" s="1">
        <v>1283</v>
      </c>
      <c r="C194" s="1">
        <v>1755</v>
      </c>
      <c r="D194" s="1">
        <v>186</v>
      </c>
      <c r="E194" s="1">
        <v>160</v>
      </c>
      <c r="F194" s="1">
        <v>221</v>
      </c>
      <c r="G194" s="1">
        <v>74</v>
      </c>
      <c r="H194" s="1">
        <v>807</v>
      </c>
      <c r="J194" s="11">
        <v>42105</v>
      </c>
      <c r="K19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3419</v>
      </c>
      <c r="L194" s="10"/>
    </row>
    <row r="195" spans="1:12" x14ac:dyDescent="0.25">
      <c r="A195" s="2">
        <v>42106</v>
      </c>
      <c r="B195" s="1">
        <v>1385</v>
      </c>
      <c r="C195" s="1">
        <v>1127</v>
      </c>
      <c r="D195" s="1">
        <v>186</v>
      </c>
      <c r="E195" s="1">
        <v>163</v>
      </c>
      <c r="F195" s="1">
        <v>221</v>
      </c>
      <c r="G195" s="1">
        <v>68</v>
      </c>
      <c r="H195" s="1">
        <v>829</v>
      </c>
      <c r="J195" s="11">
        <v>42106</v>
      </c>
      <c r="K19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2896</v>
      </c>
      <c r="L195" s="10"/>
    </row>
    <row r="196" spans="1:12" x14ac:dyDescent="0.25">
      <c r="A196" s="2">
        <v>42107</v>
      </c>
      <c r="B196" s="1">
        <v>1947</v>
      </c>
      <c r="C196" s="1">
        <v>782</v>
      </c>
      <c r="D196" s="1">
        <v>186</v>
      </c>
      <c r="E196" s="1">
        <v>165</v>
      </c>
      <c r="F196" s="1">
        <v>212</v>
      </c>
      <c r="G196" s="1">
        <v>66</v>
      </c>
      <c r="H196" s="1">
        <v>1186</v>
      </c>
      <c r="J196" s="11">
        <v>42107</v>
      </c>
      <c r="K19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3106</v>
      </c>
      <c r="L196" s="10"/>
    </row>
    <row r="197" spans="1:12" x14ac:dyDescent="0.25">
      <c r="A197" s="2">
        <v>42108</v>
      </c>
      <c r="B197" s="1">
        <v>1638</v>
      </c>
      <c r="C197" s="1">
        <v>435</v>
      </c>
      <c r="D197" s="1">
        <v>186</v>
      </c>
      <c r="E197" s="1">
        <v>154</v>
      </c>
      <c r="F197" s="1">
        <v>204</v>
      </c>
      <c r="G197" s="1">
        <v>61</v>
      </c>
      <c r="H197" s="1">
        <v>1433</v>
      </c>
      <c r="J197" s="11">
        <v>42108</v>
      </c>
      <c r="K19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2431</v>
      </c>
      <c r="L197" s="10"/>
    </row>
    <row r="198" spans="1:12" x14ac:dyDescent="0.25">
      <c r="A198" s="2">
        <v>42109</v>
      </c>
      <c r="B198" s="1">
        <v>2376</v>
      </c>
      <c r="C198" s="1">
        <v>647</v>
      </c>
      <c r="D198" s="1">
        <v>186</v>
      </c>
      <c r="E198" s="1">
        <v>177</v>
      </c>
      <c r="F198" s="1">
        <v>204</v>
      </c>
      <c r="G198" s="1">
        <v>59</v>
      </c>
      <c r="H198" s="1">
        <v>1368</v>
      </c>
      <c r="J198" s="11">
        <v>42109</v>
      </c>
      <c r="K19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3404</v>
      </c>
      <c r="L198" s="10"/>
    </row>
    <row r="199" spans="1:12" x14ac:dyDescent="0.25">
      <c r="A199" s="2">
        <v>42110</v>
      </c>
      <c r="B199" s="1">
        <v>2325</v>
      </c>
      <c r="C199" s="1">
        <v>1160</v>
      </c>
      <c r="D199" s="1">
        <v>186</v>
      </c>
      <c r="E199" s="1">
        <v>177</v>
      </c>
      <c r="F199" s="1">
        <v>205</v>
      </c>
      <c r="G199" s="1">
        <v>57</v>
      </c>
      <c r="H199" s="1">
        <v>1279</v>
      </c>
      <c r="J199" s="11">
        <v>42110</v>
      </c>
      <c r="K19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3867</v>
      </c>
      <c r="L199" s="10"/>
    </row>
    <row r="200" spans="1:12" x14ac:dyDescent="0.25">
      <c r="A200" s="2">
        <v>42111</v>
      </c>
      <c r="B200" s="1">
        <v>2259</v>
      </c>
      <c r="C200" s="1">
        <v>1303</v>
      </c>
      <c r="D200" s="1">
        <v>302</v>
      </c>
      <c r="E200" s="1">
        <v>188</v>
      </c>
      <c r="F200" s="1">
        <v>206</v>
      </c>
      <c r="G200" s="1">
        <v>54</v>
      </c>
      <c r="H200" s="1">
        <v>1264</v>
      </c>
      <c r="J200" s="11">
        <v>42111</v>
      </c>
      <c r="K20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3956</v>
      </c>
      <c r="L200" s="10"/>
    </row>
    <row r="201" spans="1:12" x14ac:dyDescent="0.25">
      <c r="A201" s="2">
        <v>42112</v>
      </c>
      <c r="B201" s="1">
        <v>1761</v>
      </c>
      <c r="C201" s="1">
        <v>1067</v>
      </c>
      <c r="D201" s="1">
        <v>385</v>
      </c>
      <c r="E201" s="1">
        <v>192</v>
      </c>
      <c r="F201" s="1">
        <v>206</v>
      </c>
      <c r="G201" s="1">
        <v>50</v>
      </c>
      <c r="H201" s="1">
        <v>1277</v>
      </c>
      <c r="J201" s="11">
        <v>42112</v>
      </c>
      <c r="K20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3226</v>
      </c>
      <c r="L201" s="10"/>
    </row>
    <row r="202" spans="1:12" x14ac:dyDescent="0.25">
      <c r="A202" s="2">
        <v>42113</v>
      </c>
      <c r="B202" s="1">
        <v>1549</v>
      </c>
      <c r="C202" s="1">
        <v>1346</v>
      </c>
      <c r="D202" s="1">
        <v>384</v>
      </c>
      <c r="E202" s="1">
        <v>214</v>
      </c>
      <c r="F202" s="1">
        <v>206</v>
      </c>
      <c r="G202" s="1">
        <v>46</v>
      </c>
      <c r="H202" s="1">
        <v>1193</v>
      </c>
      <c r="J202" s="11">
        <v>42113</v>
      </c>
      <c r="K20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3315</v>
      </c>
      <c r="L202" s="10"/>
    </row>
    <row r="203" spans="1:12" x14ac:dyDescent="0.25">
      <c r="A203" s="2">
        <v>42114</v>
      </c>
      <c r="B203" s="1">
        <v>1945</v>
      </c>
      <c r="C203" s="1">
        <v>1706</v>
      </c>
      <c r="D203" s="1">
        <v>355</v>
      </c>
      <c r="E203" s="1">
        <v>232</v>
      </c>
      <c r="F203" s="1">
        <v>218</v>
      </c>
      <c r="G203" s="1">
        <v>45</v>
      </c>
      <c r="H203" s="1">
        <v>1052</v>
      </c>
      <c r="J203" s="11">
        <v>42114</v>
      </c>
      <c r="K20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4101</v>
      </c>
      <c r="L203" s="10"/>
    </row>
    <row r="204" spans="1:12" x14ac:dyDescent="0.25">
      <c r="A204" s="2">
        <v>42115</v>
      </c>
      <c r="B204" s="1">
        <v>1785</v>
      </c>
      <c r="C204" s="1">
        <v>1669</v>
      </c>
      <c r="D204" s="1">
        <v>346</v>
      </c>
      <c r="E204" s="1">
        <v>275</v>
      </c>
      <c r="F204" s="1">
        <v>225</v>
      </c>
      <c r="G204" s="1">
        <v>43</v>
      </c>
      <c r="H204" s="1">
        <v>907</v>
      </c>
      <c r="J204" s="11">
        <v>42115</v>
      </c>
      <c r="K20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3954</v>
      </c>
      <c r="L204" s="10"/>
    </row>
    <row r="205" spans="1:12" x14ac:dyDescent="0.25">
      <c r="A205" s="2">
        <v>42116</v>
      </c>
      <c r="B205" s="1">
        <v>1252</v>
      </c>
      <c r="C205" s="1">
        <v>1928</v>
      </c>
      <c r="D205" s="1">
        <v>350</v>
      </c>
      <c r="E205" s="1">
        <v>285</v>
      </c>
      <c r="F205" s="1">
        <v>225</v>
      </c>
      <c r="G205" s="1">
        <v>42</v>
      </c>
      <c r="H205" s="1">
        <v>769</v>
      </c>
      <c r="J205" s="11">
        <v>42116</v>
      </c>
      <c r="K20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3690</v>
      </c>
      <c r="L205" s="10"/>
    </row>
    <row r="206" spans="1:12" x14ac:dyDescent="0.25">
      <c r="A206" s="2">
        <v>42117</v>
      </c>
      <c r="B206" s="1">
        <v>969</v>
      </c>
      <c r="C206" s="1">
        <v>2095</v>
      </c>
      <c r="D206" s="1">
        <v>350</v>
      </c>
      <c r="E206" s="1">
        <v>266</v>
      </c>
      <c r="F206" s="1">
        <v>234</v>
      </c>
      <c r="G206" s="1">
        <v>41</v>
      </c>
      <c r="H206" s="1">
        <v>642</v>
      </c>
      <c r="J206" s="11">
        <v>42117</v>
      </c>
      <c r="K20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3564</v>
      </c>
      <c r="L206" s="10"/>
    </row>
    <row r="207" spans="1:12" x14ac:dyDescent="0.25">
      <c r="A207" s="2">
        <v>42118</v>
      </c>
      <c r="B207" s="1">
        <v>763</v>
      </c>
      <c r="C207" s="1">
        <v>1837</v>
      </c>
      <c r="D207" s="1">
        <v>349</v>
      </c>
      <c r="E207" s="1">
        <v>269</v>
      </c>
      <c r="F207" s="1">
        <v>246</v>
      </c>
      <c r="G207" s="1">
        <v>40</v>
      </c>
      <c r="H207" s="1">
        <v>577</v>
      </c>
      <c r="J207" s="11">
        <v>42118</v>
      </c>
      <c r="K20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3115</v>
      </c>
      <c r="L207" s="10"/>
    </row>
    <row r="208" spans="1:12" x14ac:dyDescent="0.25">
      <c r="A208" s="2">
        <v>42119</v>
      </c>
      <c r="B208" s="1">
        <v>974</v>
      </c>
      <c r="C208" s="1">
        <v>1563</v>
      </c>
      <c r="D208" s="1">
        <v>349</v>
      </c>
      <c r="E208" s="1">
        <v>230</v>
      </c>
      <c r="F208" s="1">
        <v>257</v>
      </c>
      <c r="G208" s="1">
        <v>87</v>
      </c>
      <c r="H208" s="1">
        <v>536</v>
      </c>
      <c r="J208" s="11">
        <v>42119</v>
      </c>
      <c r="K20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3024</v>
      </c>
      <c r="L208" s="10"/>
    </row>
    <row r="209" spans="1:12" x14ac:dyDescent="0.25">
      <c r="A209" s="2">
        <v>42120</v>
      </c>
      <c r="B209" s="1">
        <v>815</v>
      </c>
      <c r="C209" s="1">
        <v>1241</v>
      </c>
      <c r="D209" s="1">
        <v>281</v>
      </c>
      <c r="E209" s="1">
        <v>218</v>
      </c>
      <c r="F209" s="1">
        <v>255</v>
      </c>
      <c r="G209" s="1">
        <v>203</v>
      </c>
      <c r="H209" s="1">
        <v>505</v>
      </c>
      <c r="J209" s="11">
        <v>42120</v>
      </c>
      <c r="K20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2529</v>
      </c>
      <c r="L209" s="10"/>
    </row>
    <row r="210" spans="1:12" x14ac:dyDescent="0.25">
      <c r="A210" s="2">
        <v>42121</v>
      </c>
      <c r="B210" s="1">
        <v>831</v>
      </c>
      <c r="C210" s="1">
        <v>811</v>
      </c>
      <c r="D210" s="1">
        <v>206</v>
      </c>
      <c r="E210" s="1">
        <v>217</v>
      </c>
      <c r="F210" s="1">
        <v>325</v>
      </c>
      <c r="G210" s="1">
        <v>143</v>
      </c>
      <c r="H210" s="1">
        <v>488</v>
      </c>
      <c r="J210" s="11">
        <v>42121</v>
      </c>
      <c r="K21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2184</v>
      </c>
      <c r="L210" s="10"/>
    </row>
    <row r="211" spans="1:12" x14ac:dyDescent="0.25">
      <c r="A211" s="2">
        <v>42122</v>
      </c>
      <c r="B211" s="1">
        <v>1011</v>
      </c>
      <c r="C211" s="1">
        <v>303</v>
      </c>
      <c r="D211" s="1">
        <v>205</v>
      </c>
      <c r="E211" s="1">
        <v>216</v>
      </c>
      <c r="F211" s="1">
        <v>281</v>
      </c>
      <c r="G211" s="1">
        <v>107</v>
      </c>
      <c r="H211" s="1">
        <v>457</v>
      </c>
      <c r="J211" s="11">
        <v>42122</v>
      </c>
      <c r="K21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1811</v>
      </c>
      <c r="L211" s="10"/>
    </row>
    <row r="212" spans="1:12" x14ac:dyDescent="0.25">
      <c r="A212" s="2">
        <v>42123</v>
      </c>
      <c r="B212" s="1">
        <v>882</v>
      </c>
      <c r="C212" s="1">
        <v>240</v>
      </c>
      <c r="D212" s="1">
        <v>205</v>
      </c>
      <c r="E212" s="1">
        <v>468</v>
      </c>
      <c r="F212" s="1">
        <v>281</v>
      </c>
      <c r="G212" s="1">
        <v>96</v>
      </c>
      <c r="H212" s="1">
        <v>444</v>
      </c>
      <c r="J212" s="11">
        <v>42123</v>
      </c>
      <c r="K21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1871</v>
      </c>
      <c r="L212" s="10"/>
    </row>
    <row r="213" spans="1:12" x14ac:dyDescent="0.25">
      <c r="A213" s="2">
        <v>42124</v>
      </c>
      <c r="B213" s="1">
        <v>882</v>
      </c>
      <c r="C213" s="1">
        <v>961</v>
      </c>
      <c r="D213" s="1">
        <v>205</v>
      </c>
      <c r="E213" s="1">
        <v>752</v>
      </c>
      <c r="F213" s="1">
        <v>255</v>
      </c>
      <c r="G213" s="1">
        <v>87</v>
      </c>
      <c r="H213" s="1">
        <v>396</v>
      </c>
      <c r="J213" s="11">
        <v>42124</v>
      </c>
      <c r="K21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2850</v>
      </c>
      <c r="L213" s="10"/>
    </row>
    <row r="214" spans="1:12" x14ac:dyDescent="0.25">
      <c r="A214" s="2">
        <v>42125</v>
      </c>
      <c r="B214" s="1">
        <v>935</v>
      </c>
      <c r="C214" s="1">
        <v>1057</v>
      </c>
      <c r="D214" s="1">
        <v>205</v>
      </c>
      <c r="E214" s="1">
        <v>547</v>
      </c>
      <c r="F214" s="1">
        <v>229</v>
      </c>
      <c r="G214" s="1">
        <v>84</v>
      </c>
      <c r="H214" s="1">
        <v>387</v>
      </c>
      <c r="J214" s="11">
        <v>42125</v>
      </c>
      <c r="K21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2768</v>
      </c>
      <c r="L214" s="10"/>
    </row>
    <row r="215" spans="1:12" x14ac:dyDescent="0.25">
      <c r="A215" s="2">
        <v>42126</v>
      </c>
      <c r="B215" s="1">
        <v>487</v>
      </c>
      <c r="C215" s="1">
        <v>1215</v>
      </c>
      <c r="D215" s="1">
        <v>205</v>
      </c>
      <c r="E215" s="1">
        <v>290</v>
      </c>
      <c r="F215" s="1">
        <v>231</v>
      </c>
      <c r="G215" s="1">
        <v>79</v>
      </c>
      <c r="H215" s="1">
        <v>392</v>
      </c>
      <c r="J215" s="11">
        <v>42126</v>
      </c>
      <c r="K21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2223</v>
      </c>
      <c r="L215" s="10"/>
    </row>
    <row r="216" spans="1:12" x14ac:dyDescent="0.25">
      <c r="A216" s="2">
        <v>42127</v>
      </c>
      <c r="B216" s="1">
        <v>719</v>
      </c>
      <c r="C216" s="1">
        <v>929</v>
      </c>
      <c r="D216" s="1">
        <v>205</v>
      </c>
      <c r="E216" s="1">
        <v>271</v>
      </c>
      <c r="F216" s="1">
        <v>229</v>
      </c>
      <c r="G216" s="1">
        <v>67</v>
      </c>
      <c r="H216" s="1">
        <v>397</v>
      </c>
      <c r="J216" s="11">
        <v>42127</v>
      </c>
      <c r="K21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2148</v>
      </c>
      <c r="L216" s="10"/>
    </row>
    <row r="217" spans="1:12" x14ac:dyDescent="0.25">
      <c r="A217" s="2">
        <v>42128</v>
      </c>
      <c r="B217" s="1">
        <v>791</v>
      </c>
      <c r="C217" s="1">
        <v>824</v>
      </c>
      <c r="D217" s="1">
        <v>298</v>
      </c>
      <c r="E217" s="1">
        <v>324</v>
      </c>
      <c r="F217" s="1">
        <v>230</v>
      </c>
      <c r="G217" s="1">
        <v>58</v>
      </c>
      <c r="H217" s="1">
        <v>420</v>
      </c>
      <c r="J217" s="11">
        <v>42128</v>
      </c>
      <c r="K21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2169</v>
      </c>
      <c r="L217" s="10"/>
    </row>
    <row r="218" spans="1:12" x14ac:dyDescent="0.25">
      <c r="A218" s="2">
        <v>42129</v>
      </c>
      <c r="B218" s="1">
        <v>1970</v>
      </c>
      <c r="C218" s="1">
        <v>851</v>
      </c>
      <c r="D218" s="1">
        <v>353</v>
      </c>
      <c r="E218" s="1">
        <v>33</v>
      </c>
      <c r="F218" s="1">
        <v>230</v>
      </c>
      <c r="G218" s="1">
        <v>53</v>
      </c>
      <c r="H218" s="1">
        <v>411</v>
      </c>
      <c r="J218" s="11">
        <v>42129</v>
      </c>
      <c r="K21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3084</v>
      </c>
      <c r="L218" s="10"/>
    </row>
    <row r="219" spans="1:12" x14ac:dyDescent="0.25">
      <c r="A219" s="2">
        <v>42130</v>
      </c>
      <c r="B219" s="1">
        <v>1370</v>
      </c>
      <c r="C219" s="1">
        <v>610</v>
      </c>
      <c r="D219" s="1">
        <v>352</v>
      </c>
      <c r="E219" s="1">
        <v>133</v>
      </c>
      <c r="F219" s="1">
        <v>230</v>
      </c>
      <c r="G219" s="1">
        <v>50</v>
      </c>
      <c r="H219" s="1">
        <v>408</v>
      </c>
      <c r="J219" s="11">
        <v>42130</v>
      </c>
      <c r="K21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2343</v>
      </c>
      <c r="L219" s="10"/>
    </row>
    <row r="220" spans="1:12" x14ac:dyDescent="0.25">
      <c r="A220" s="2">
        <v>42131</v>
      </c>
      <c r="B220" s="1">
        <v>879</v>
      </c>
      <c r="C220" s="1">
        <v>1069</v>
      </c>
      <c r="D220" s="1">
        <v>359</v>
      </c>
      <c r="E220" s="1">
        <v>139</v>
      </c>
      <c r="F220" s="1">
        <v>231</v>
      </c>
      <c r="G220" s="1">
        <v>46</v>
      </c>
      <c r="H220" s="1">
        <v>399</v>
      </c>
      <c r="J220" s="11">
        <v>42131</v>
      </c>
      <c r="K22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2318</v>
      </c>
      <c r="L220" s="10"/>
    </row>
    <row r="221" spans="1:12" x14ac:dyDescent="0.25">
      <c r="A221" s="2">
        <v>42132</v>
      </c>
      <c r="B221" s="1">
        <v>528</v>
      </c>
      <c r="C221" s="1">
        <v>1000</v>
      </c>
      <c r="D221" s="1">
        <v>366</v>
      </c>
      <c r="E221" s="1">
        <v>180</v>
      </c>
      <c r="F221" s="1">
        <v>230</v>
      </c>
      <c r="G221" s="1">
        <v>46</v>
      </c>
      <c r="H221" s="1">
        <v>405</v>
      </c>
      <c r="J221" s="11">
        <v>42132</v>
      </c>
      <c r="K22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1938</v>
      </c>
      <c r="L221" s="10"/>
    </row>
    <row r="222" spans="1:12" x14ac:dyDescent="0.25">
      <c r="A222" s="2">
        <v>42133</v>
      </c>
      <c r="B222" s="1">
        <v>1073</v>
      </c>
      <c r="C222" s="1">
        <v>1308</v>
      </c>
      <c r="D222" s="1">
        <v>305</v>
      </c>
      <c r="E222" s="1">
        <v>185</v>
      </c>
      <c r="F222" s="1">
        <v>230</v>
      </c>
      <c r="G222" s="1">
        <v>59</v>
      </c>
      <c r="H222" s="1">
        <v>452</v>
      </c>
      <c r="J222" s="11">
        <v>42133</v>
      </c>
      <c r="K22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2796</v>
      </c>
      <c r="L222" s="10"/>
    </row>
    <row r="223" spans="1:12" x14ac:dyDescent="0.25">
      <c r="A223" s="2">
        <v>42134</v>
      </c>
      <c r="B223" s="1">
        <v>149</v>
      </c>
      <c r="C223" s="1">
        <v>859</v>
      </c>
      <c r="D223" s="1">
        <v>220</v>
      </c>
      <c r="E223" s="1">
        <v>191</v>
      </c>
      <c r="F223" s="1">
        <v>231</v>
      </c>
      <c r="G223" s="1">
        <v>58</v>
      </c>
      <c r="H223" s="1">
        <v>458</v>
      </c>
      <c r="J223" s="11">
        <v>42134</v>
      </c>
      <c r="K22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1430</v>
      </c>
      <c r="L223" s="10"/>
    </row>
    <row r="224" spans="1:12" x14ac:dyDescent="0.25">
      <c r="A224" s="2">
        <v>42135</v>
      </c>
      <c r="B224" s="1">
        <v>1454</v>
      </c>
      <c r="C224" s="1">
        <v>720</v>
      </c>
      <c r="D224" s="1">
        <v>220</v>
      </c>
      <c r="E224" s="1">
        <v>155</v>
      </c>
      <c r="F224" s="1">
        <v>231</v>
      </c>
      <c r="G224" s="1">
        <v>58</v>
      </c>
      <c r="H224" s="1">
        <v>449</v>
      </c>
      <c r="J224" s="11">
        <v>42135</v>
      </c>
      <c r="K22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2560</v>
      </c>
      <c r="L224" s="10"/>
    </row>
    <row r="225" spans="1:12" x14ac:dyDescent="0.25">
      <c r="A225" s="2">
        <v>42136</v>
      </c>
      <c r="B225" s="1">
        <v>1390</v>
      </c>
      <c r="C225" s="1">
        <v>931</v>
      </c>
      <c r="D225" s="1">
        <v>220</v>
      </c>
      <c r="E225" s="1">
        <v>158</v>
      </c>
      <c r="F225" s="1">
        <v>230</v>
      </c>
      <c r="G225" s="1">
        <v>52</v>
      </c>
      <c r="H225" s="1">
        <v>401</v>
      </c>
      <c r="J225" s="11">
        <v>42136</v>
      </c>
      <c r="K22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2709</v>
      </c>
      <c r="L225" s="10"/>
    </row>
    <row r="226" spans="1:12" x14ac:dyDescent="0.25">
      <c r="A226" s="2">
        <v>42137</v>
      </c>
      <c r="B226" s="1">
        <v>1013</v>
      </c>
      <c r="C226" s="1">
        <v>1358</v>
      </c>
      <c r="D226" s="1">
        <v>219</v>
      </c>
      <c r="E226" s="1">
        <v>368</v>
      </c>
      <c r="F226" s="1">
        <v>231</v>
      </c>
      <c r="G226" s="1">
        <v>45</v>
      </c>
      <c r="H226" s="1">
        <v>377</v>
      </c>
      <c r="J226" s="11">
        <v>42137</v>
      </c>
      <c r="K22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2970</v>
      </c>
      <c r="L226" s="10"/>
    </row>
    <row r="227" spans="1:12" x14ac:dyDescent="0.25">
      <c r="A227" s="2">
        <v>42138</v>
      </c>
      <c r="B227" s="1">
        <v>1110</v>
      </c>
      <c r="C227" s="1">
        <v>1260</v>
      </c>
      <c r="D227" s="1">
        <v>219</v>
      </c>
      <c r="E227" s="1">
        <v>291</v>
      </c>
      <c r="F227" s="1">
        <v>226</v>
      </c>
      <c r="G227" s="1">
        <v>61</v>
      </c>
      <c r="H227" s="1">
        <v>409</v>
      </c>
      <c r="J227" s="11">
        <v>42138</v>
      </c>
      <c r="K22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2887</v>
      </c>
      <c r="L227" s="10"/>
    </row>
    <row r="228" spans="1:12" x14ac:dyDescent="0.25">
      <c r="A228" s="2">
        <v>42139</v>
      </c>
      <c r="B228" s="1">
        <v>841</v>
      </c>
      <c r="C228" s="1">
        <v>944</v>
      </c>
      <c r="D228" s="1">
        <v>219</v>
      </c>
      <c r="E228" s="1">
        <v>228</v>
      </c>
      <c r="F228" s="1">
        <v>215</v>
      </c>
      <c r="G228" s="1">
        <v>55</v>
      </c>
      <c r="H228" s="1">
        <v>413</v>
      </c>
      <c r="J228" s="11">
        <v>42139</v>
      </c>
      <c r="K22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2228</v>
      </c>
      <c r="L228" s="10"/>
    </row>
    <row r="229" spans="1:12" x14ac:dyDescent="0.25">
      <c r="A229" s="2">
        <v>42140</v>
      </c>
      <c r="B229" s="1">
        <v>755</v>
      </c>
      <c r="C229" s="1">
        <v>910</v>
      </c>
      <c r="D229" s="1">
        <v>219</v>
      </c>
      <c r="E229" s="1">
        <v>233</v>
      </c>
      <c r="F229" s="1">
        <v>215</v>
      </c>
      <c r="G229" s="1">
        <v>52</v>
      </c>
      <c r="H229" s="1">
        <v>408</v>
      </c>
      <c r="J229" s="11">
        <v>42140</v>
      </c>
      <c r="K22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2113</v>
      </c>
      <c r="L229" s="10"/>
    </row>
    <row r="230" spans="1:12" x14ac:dyDescent="0.25">
      <c r="A230" s="2">
        <v>42141</v>
      </c>
      <c r="B230" s="1">
        <v>830</v>
      </c>
      <c r="C230" s="1">
        <v>1310</v>
      </c>
      <c r="D230" s="1">
        <v>219</v>
      </c>
      <c r="E230" s="1">
        <v>227</v>
      </c>
      <c r="F230" s="1">
        <v>215</v>
      </c>
      <c r="G230" s="1">
        <v>51</v>
      </c>
      <c r="H230" s="1">
        <v>440</v>
      </c>
      <c r="J230" s="11">
        <v>42141</v>
      </c>
      <c r="K23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2582</v>
      </c>
      <c r="L230" s="10"/>
    </row>
    <row r="231" spans="1:12" x14ac:dyDescent="0.25">
      <c r="A231" s="2">
        <v>42142</v>
      </c>
      <c r="B231" s="1">
        <v>887</v>
      </c>
      <c r="C231" s="1">
        <v>1040</v>
      </c>
      <c r="D231" s="1">
        <v>319</v>
      </c>
      <c r="E231" s="1">
        <v>211</v>
      </c>
      <c r="F231" s="1">
        <v>215</v>
      </c>
      <c r="G231" s="1">
        <v>50</v>
      </c>
      <c r="H231" s="1">
        <v>467</v>
      </c>
      <c r="J231" s="11">
        <v>42142</v>
      </c>
      <c r="K23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2353</v>
      </c>
      <c r="L231" s="10"/>
    </row>
    <row r="232" spans="1:12" x14ac:dyDescent="0.25">
      <c r="A232" s="2">
        <v>42143</v>
      </c>
      <c r="B232" s="1">
        <v>971</v>
      </c>
      <c r="C232" s="1">
        <v>936</v>
      </c>
      <c r="D232" s="1">
        <v>360</v>
      </c>
      <c r="E232" s="1">
        <v>304</v>
      </c>
      <c r="F232" s="1">
        <v>215</v>
      </c>
      <c r="G232" s="1">
        <v>51</v>
      </c>
      <c r="H232" s="1">
        <v>450</v>
      </c>
      <c r="J232" s="11">
        <v>42143</v>
      </c>
      <c r="K23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2426</v>
      </c>
      <c r="L232" s="10"/>
    </row>
    <row r="233" spans="1:12" x14ac:dyDescent="0.25">
      <c r="A233" s="2">
        <v>42144</v>
      </c>
      <c r="B233" s="1">
        <v>981</v>
      </c>
      <c r="C233" s="1">
        <v>1178</v>
      </c>
      <c r="D233" s="1">
        <v>359</v>
      </c>
      <c r="E233" s="1">
        <v>299</v>
      </c>
      <c r="F233" s="1">
        <v>214</v>
      </c>
      <c r="G233" s="1">
        <v>51</v>
      </c>
      <c r="H233" s="1">
        <v>422</v>
      </c>
      <c r="J233" s="11">
        <v>42144</v>
      </c>
      <c r="K23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2672</v>
      </c>
      <c r="L233" s="10"/>
    </row>
    <row r="234" spans="1:12" x14ac:dyDescent="0.25">
      <c r="A234" s="2">
        <v>42145</v>
      </c>
      <c r="B234" s="1">
        <v>1205</v>
      </c>
      <c r="C234" s="1">
        <v>886</v>
      </c>
      <c r="D234" s="1">
        <v>266</v>
      </c>
      <c r="E234" s="1">
        <v>306</v>
      </c>
      <c r="F234" s="1">
        <v>216</v>
      </c>
      <c r="G234" s="1">
        <v>52</v>
      </c>
      <c r="H234" s="1">
        <v>384</v>
      </c>
      <c r="J234" s="11">
        <v>42145</v>
      </c>
      <c r="K23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2613</v>
      </c>
      <c r="L234" s="10"/>
    </row>
    <row r="235" spans="1:12" x14ac:dyDescent="0.25">
      <c r="A235" s="2">
        <v>42146</v>
      </c>
      <c r="B235" s="1">
        <v>1090</v>
      </c>
      <c r="C235" s="1" t="s">
        <v>150</v>
      </c>
      <c r="D235" s="1">
        <v>219</v>
      </c>
      <c r="E235" s="1">
        <v>304</v>
      </c>
      <c r="F235" s="1">
        <v>216</v>
      </c>
      <c r="G235" s="1">
        <v>50</v>
      </c>
      <c r="H235" s="1">
        <v>385</v>
      </c>
      <c r="J235" s="11">
        <v>42146</v>
      </c>
      <c r="K23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1610</v>
      </c>
      <c r="L235" s="10"/>
    </row>
    <row r="236" spans="1:12" x14ac:dyDescent="0.25">
      <c r="A236" s="2">
        <v>42147</v>
      </c>
      <c r="B236" s="1">
        <v>1196</v>
      </c>
      <c r="C236" s="1">
        <v>1394</v>
      </c>
      <c r="D236" s="1">
        <v>219</v>
      </c>
      <c r="E236" s="1">
        <v>244</v>
      </c>
      <c r="F236" s="1">
        <v>216</v>
      </c>
      <c r="G236" s="1">
        <v>49</v>
      </c>
      <c r="H236" s="1">
        <v>386</v>
      </c>
      <c r="J236" s="11">
        <v>42147</v>
      </c>
      <c r="K23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3050</v>
      </c>
      <c r="L236" s="10"/>
    </row>
    <row r="237" spans="1:12" x14ac:dyDescent="0.25">
      <c r="A237" s="2">
        <v>42148</v>
      </c>
      <c r="B237" s="1">
        <v>616</v>
      </c>
      <c r="C237" s="1">
        <v>1079</v>
      </c>
      <c r="D237" s="1">
        <v>219</v>
      </c>
      <c r="E237" s="1">
        <v>280</v>
      </c>
      <c r="F237" s="1">
        <v>216</v>
      </c>
      <c r="G237" s="1">
        <v>51</v>
      </c>
      <c r="H237" s="1">
        <v>411</v>
      </c>
      <c r="J237" s="11">
        <v>42148</v>
      </c>
      <c r="K23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2191</v>
      </c>
      <c r="L237" s="10"/>
    </row>
    <row r="238" spans="1:12" x14ac:dyDescent="0.25">
      <c r="A238" s="2">
        <v>42149</v>
      </c>
      <c r="B238" s="1">
        <v>1027</v>
      </c>
      <c r="C238" s="1">
        <v>1214</v>
      </c>
      <c r="D238" s="1">
        <v>219</v>
      </c>
      <c r="E238" s="1">
        <v>297</v>
      </c>
      <c r="F238" s="1">
        <v>216</v>
      </c>
      <c r="G238" s="1">
        <v>59</v>
      </c>
      <c r="H238" s="1">
        <v>435</v>
      </c>
      <c r="J238" s="11">
        <v>42149</v>
      </c>
      <c r="K23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2754</v>
      </c>
      <c r="L238" s="10"/>
    </row>
    <row r="239" spans="1:12" x14ac:dyDescent="0.25">
      <c r="A239" s="2">
        <v>42150</v>
      </c>
      <c r="B239" s="1">
        <v>1235</v>
      </c>
      <c r="C239" s="1">
        <v>1063</v>
      </c>
      <c r="D239" s="1">
        <v>316</v>
      </c>
      <c r="E239" s="1">
        <v>159</v>
      </c>
      <c r="F239" s="1">
        <v>215</v>
      </c>
      <c r="G239" s="1">
        <v>57</v>
      </c>
      <c r="H239" s="1">
        <v>422</v>
      </c>
      <c r="J239" s="11">
        <v>42150</v>
      </c>
      <c r="K23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2672</v>
      </c>
      <c r="L239" s="10"/>
    </row>
    <row r="240" spans="1:12" x14ac:dyDescent="0.25">
      <c r="A240" s="2">
        <v>42151</v>
      </c>
      <c r="B240" s="1">
        <v>1371</v>
      </c>
      <c r="C240" s="1">
        <v>1311</v>
      </c>
      <c r="D240" s="1">
        <v>357</v>
      </c>
      <c r="E240" s="1">
        <v>27</v>
      </c>
      <c r="F240" s="1">
        <v>209</v>
      </c>
      <c r="G240" s="1">
        <v>49</v>
      </c>
      <c r="H240" s="1">
        <v>385</v>
      </c>
      <c r="J240" s="11">
        <v>42151</v>
      </c>
      <c r="K24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2918</v>
      </c>
      <c r="L240" s="10"/>
    </row>
    <row r="241" spans="1:12" x14ac:dyDescent="0.25">
      <c r="A241" s="2">
        <v>42152</v>
      </c>
      <c r="B241" s="1">
        <v>968</v>
      </c>
      <c r="C241" s="1">
        <v>1089</v>
      </c>
      <c r="D241" s="1">
        <v>356</v>
      </c>
      <c r="E241" s="1">
        <v>50</v>
      </c>
      <c r="F241" s="1">
        <v>201</v>
      </c>
      <c r="G241" s="1">
        <v>44</v>
      </c>
      <c r="H241" s="1">
        <v>331</v>
      </c>
      <c r="J241" s="11">
        <v>42152</v>
      </c>
      <c r="K24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2308</v>
      </c>
      <c r="L241" s="10"/>
    </row>
    <row r="242" spans="1:12" x14ac:dyDescent="0.25">
      <c r="A242" s="2">
        <v>42153</v>
      </c>
      <c r="B242" s="1">
        <v>817</v>
      </c>
      <c r="C242" s="1">
        <v>1592</v>
      </c>
      <c r="D242" s="1">
        <v>362</v>
      </c>
      <c r="E242" s="1">
        <v>394</v>
      </c>
      <c r="F242" s="1">
        <v>201</v>
      </c>
      <c r="G242" s="1">
        <v>42</v>
      </c>
      <c r="H242" s="1">
        <v>323</v>
      </c>
      <c r="J242" s="11">
        <v>42153</v>
      </c>
      <c r="K24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3004</v>
      </c>
      <c r="L242" s="10"/>
    </row>
    <row r="243" spans="1:12" x14ac:dyDescent="0.25">
      <c r="A243" s="2">
        <v>42154</v>
      </c>
      <c r="B243" s="1">
        <v>650</v>
      </c>
      <c r="C243" s="1">
        <v>907</v>
      </c>
      <c r="D243" s="1">
        <v>371</v>
      </c>
      <c r="E243" s="1">
        <v>236</v>
      </c>
      <c r="F243" s="1">
        <v>221</v>
      </c>
      <c r="G243" s="1">
        <v>39</v>
      </c>
      <c r="H243" s="1">
        <v>254</v>
      </c>
      <c r="J243" s="11">
        <v>42154</v>
      </c>
      <c r="K24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2014</v>
      </c>
      <c r="L243" s="10"/>
    </row>
    <row r="244" spans="1:12" x14ac:dyDescent="0.25">
      <c r="A244" s="2">
        <v>42155</v>
      </c>
      <c r="B244" s="1">
        <v>639</v>
      </c>
      <c r="C244" s="1">
        <v>980</v>
      </c>
      <c r="D244" s="1">
        <v>367</v>
      </c>
      <c r="E244" s="1">
        <v>216</v>
      </c>
      <c r="F244" s="1">
        <v>221</v>
      </c>
      <c r="G244" s="1">
        <v>35</v>
      </c>
      <c r="H244" s="1">
        <v>281</v>
      </c>
      <c r="J244" s="11">
        <v>42155</v>
      </c>
      <c r="K24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2056</v>
      </c>
      <c r="L244" s="10"/>
    </row>
    <row r="245" spans="1:12" x14ac:dyDescent="0.25">
      <c r="A245" s="2">
        <v>42156</v>
      </c>
      <c r="B245" s="1">
        <v>950</v>
      </c>
      <c r="C245" s="1">
        <v>1138</v>
      </c>
      <c r="D245" s="1">
        <v>367</v>
      </c>
      <c r="E245" s="1">
        <v>215</v>
      </c>
      <c r="F245" s="1">
        <v>219</v>
      </c>
      <c r="G245" s="1">
        <v>33</v>
      </c>
      <c r="H245" s="1">
        <v>320</v>
      </c>
      <c r="J245" s="11">
        <v>42156</v>
      </c>
      <c r="K24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2522</v>
      </c>
      <c r="L245" s="10"/>
    </row>
    <row r="246" spans="1:12" x14ac:dyDescent="0.25">
      <c r="A246" s="2">
        <v>42157</v>
      </c>
      <c r="B246" s="1">
        <v>937</v>
      </c>
      <c r="C246" s="1">
        <v>1400</v>
      </c>
      <c r="D246" s="1">
        <v>391</v>
      </c>
      <c r="E246" s="1">
        <v>223</v>
      </c>
      <c r="F246" s="1">
        <v>220</v>
      </c>
      <c r="G246" s="1">
        <v>31</v>
      </c>
      <c r="H246" s="1">
        <v>319</v>
      </c>
      <c r="J246" s="11">
        <v>42157</v>
      </c>
      <c r="K24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2780</v>
      </c>
      <c r="L246" s="10"/>
    </row>
    <row r="247" spans="1:12" x14ac:dyDescent="0.25">
      <c r="A247" s="2">
        <v>42158</v>
      </c>
      <c r="B247" s="4">
        <v>1713</v>
      </c>
      <c r="C247" s="4">
        <v>921</v>
      </c>
      <c r="D247" s="4">
        <v>569</v>
      </c>
      <c r="E247" s="4">
        <v>295</v>
      </c>
      <c r="F247" s="4">
        <v>219</v>
      </c>
      <c r="G247" s="4">
        <v>29</v>
      </c>
      <c r="H247" s="4">
        <v>294</v>
      </c>
      <c r="J247" s="11">
        <v>42158</v>
      </c>
      <c r="K24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3148</v>
      </c>
      <c r="L247" s="10"/>
    </row>
    <row r="248" spans="1:12" x14ac:dyDescent="0.25">
      <c r="A248" s="2">
        <v>42159</v>
      </c>
      <c r="B248" s="5">
        <v>1174</v>
      </c>
      <c r="C248" s="5">
        <v>1280</v>
      </c>
      <c r="D248" s="5">
        <v>607</v>
      </c>
      <c r="E248" s="5">
        <v>296</v>
      </c>
      <c r="F248" s="5">
        <v>335</v>
      </c>
      <c r="G248" s="5">
        <v>27</v>
      </c>
      <c r="H248" s="5">
        <v>250</v>
      </c>
      <c r="J248" s="11">
        <v>42159</v>
      </c>
      <c r="K24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3085</v>
      </c>
      <c r="L248" s="10"/>
    </row>
    <row r="249" spans="1:12" x14ac:dyDescent="0.25">
      <c r="A249" s="2">
        <v>42160</v>
      </c>
      <c r="B249" s="5">
        <v>1311</v>
      </c>
      <c r="C249" s="5">
        <v>1879</v>
      </c>
      <c r="D249" s="5">
        <v>591</v>
      </c>
      <c r="E249" s="5">
        <v>250</v>
      </c>
      <c r="F249" s="5">
        <v>524</v>
      </c>
      <c r="G249" s="5">
        <v>27</v>
      </c>
      <c r="H249" s="5">
        <v>216</v>
      </c>
      <c r="J249" s="11">
        <v>42160</v>
      </c>
      <c r="K24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3964</v>
      </c>
      <c r="L249" s="10"/>
    </row>
    <row r="250" spans="1:12" x14ac:dyDescent="0.25">
      <c r="A250" s="2">
        <v>42161</v>
      </c>
      <c r="B250" s="5">
        <v>845</v>
      </c>
      <c r="C250" s="5">
        <v>1370</v>
      </c>
      <c r="D250" s="5">
        <v>595</v>
      </c>
      <c r="E250" s="5">
        <v>239</v>
      </c>
      <c r="F250" s="5">
        <v>785</v>
      </c>
      <c r="G250" s="5">
        <v>25</v>
      </c>
      <c r="H250" s="5">
        <v>228</v>
      </c>
      <c r="J250" s="11">
        <v>42161</v>
      </c>
      <c r="K25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3239</v>
      </c>
      <c r="L250" s="10"/>
    </row>
    <row r="251" spans="1:12" x14ac:dyDescent="0.25">
      <c r="A251" s="2">
        <v>42162</v>
      </c>
      <c r="B251" s="5">
        <v>262</v>
      </c>
      <c r="C251" s="5">
        <v>1316</v>
      </c>
      <c r="D251" s="5">
        <v>592</v>
      </c>
      <c r="E251" s="5">
        <v>241</v>
      </c>
      <c r="F251" s="5">
        <v>850</v>
      </c>
      <c r="G251" s="5">
        <v>28</v>
      </c>
      <c r="H251" s="5">
        <v>260</v>
      </c>
      <c r="J251" s="11">
        <v>42162</v>
      </c>
      <c r="K25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2669</v>
      </c>
      <c r="L251" s="10"/>
    </row>
    <row r="252" spans="1:12" x14ac:dyDescent="0.25">
      <c r="A252" s="2">
        <v>42163</v>
      </c>
      <c r="B252" s="5">
        <v>1577</v>
      </c>
      <c r="C252" s="5">
        <v>1213</v>
      </c>
      <c r="D252" s="5">
        <v>589</v>
      </c>
      <c r="E252" s="5">
        <v>258</v>
      </c>
      <c r="F252" s="5">
        <v>1027</v>
      </c>
      <c r="G252" s="5">
        <v>33</v>
      </c>
      <c r="H252" s="5">
        <v>272</v>
      </c>
      <c r="J252" s="11">
        <v>42163</v>
      </c>
      <c r="K25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4075</v>
      </c>
      <c r="L252" s="10"/>
    </row>
    <row r="253" spans="1:12" x14ac:dyDescent="0.25">
      <c r="A253" s="2">
        <v>42164</v>
      </c>
      <c r="B253" s="5">
        <v>1277</v>
      </c>
      <c r="C253" s="5">
        <v>879</v>
      </c>
      <c r="D253" s="5">
        <v>587</v>
      </c>
      <c r="E253" s="5">
        <v>442</v>
      </c>
      <c r="F253" s="5">
        <v>1201</v>
      </c>
      <c r="G253" s="5">
        <v>30</v>
      </c>
      <c r="H253" s="5">
        <v>238</v>
      </c>
      <c r="J253" s="11">
        <v>42164</v>
      </c>
      <c r="K25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3799</v>
      </c>
      <c r="L253" s="10"/>
    </row>
    <row r="254" spans="1:12" x14ac:dyDescent="0.25">
      <c r="A254" s="2">
        <v>42165</v>
      </c>
      <c r="B254" s="5">
        <v>913</v>
      </c>
      <c r="C254" s="5">
        <v>1338</v>
      </c>
      <c r="D254" s="5">
        <v>586</v>
      </c>
      <c r="E254" s="5">
        <v>61</v>
      </c>
      <c r="F254" s="5">
        <v>1150</v>
      </c>
      <c r="G254" s="5">
        <v>27</v>
      </c>
      <c r="H254" s="5">
        <v>201</v>
      </c>
      <c r="J254" s="11">
        <v>42165</v>
      </c>
      <c r="K25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3462</v>
      </c>
      <c r="L254" s="10"/>
    </row>
    <row r="255" spans="1:12" x14ac:dyDescent="0.25">
      <c r="A255" s="2">
        <v>42166</v>
      </c>
      <c r="B255" s="5">
        <v>553</v>
      </c>
      <c r="C255" s="5">
        <v>2219</v>
      </c>
      <c r="D255" s="5">
        <v>586</v>
      </c>
      <c r="E255" s="5">
        <v>292</v>
      </c>
      <c r="F255" s="5">
        <v>873</v>
      </c>
      <c r="G255" s="5">
        <v>26</v>
      </c>
      <c r="H255" s="5">
        <v>180</v>
      </c>
      <c r="J255" s="11">
        <v>42166</v>
      </c>
      <c r="K25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3937</v>
      </c>
      <c r="L255" s="10"/>
    </row>
    <row r="256" spans="1:12" x14ac:dyDescent="0.25">
      <c r="A256" s="2">
        <v>42167</v>
      </c>
      <c r="B256" s="5">
        <v>642</v>
      </c>
      <c r="C256" s="5">
        <v>1459</v>
      </c>
      <c r="D256" s="5">
        <v>501</v>
      </c>
      <c r="E256" s="5">
        <v>366</v>
      </c>
      <c r="F256" s="5">
        <v>601</v>
      </c>
      <c r="G256" s="5">
        <v>25</v>
      </c>
      <c r="H256" s="5">
        <v>183</v>
      </c>
      <c r="J256" s="11">
        <v>42167</v>
      </c>
      <c r="K25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3068</v>
      </c>
      <c r="L256" s="10"/>
    </row>
    <row r="257" spans="1:12" x14ac:dyDescent="0.25">
      <c r="A257" s="2">
        <v>42168</v>
      </c>
      <c r="B257" s="5">
        <v>922</v>
      </c>
      <c r="C257" s="5">
        <v>1522</v>
      </c>
      <c r="D257" s="5">
        <v>417</v>
      </c>
      <c r="E257" s="5">
        <v>320</v>
      </c>
      <c r="F257" s="5">
        <v>601</v>
      </c>
      <c r="G257" s="5">
        <v>26</v>
      </c>
      <c r="H257" s="5">
        <v>174</v>
      </c>
      <c r="J257" s="11">
        <v>42168</v>
      </c>
      <c r="K25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3365</v>
      </c>
      <c r="L257" s="10"/>
    </row>
    <row r="258" spans="1:12" x14ac:dyDescent="0.25">
      <c r="A258" s="2">
        <v>42169</v>
      </c>
      <c r="B258" s="5">
        <v>1194</v>
      </c>
      <c r="C258" s="5">
        <v>1472</v>
      </c>
      <c r="D258" s="5">
        <v>419</v>
      </c>
      <c r="E258" s="5">
        <v>247</v>
      </c>
      <c r="F258" s="5">
        <v>600</v>
      </c>
      <c r="G258" s="5">
        <v>24</v>
      </c>
      <c r="H258" s="5">
        <v>166</v>
      </c>
      <c r="J258" s="11">
        <v>42169</v>
      </c>
      <c r="K25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3513</v>
      </c>
      <c r="L258" s="10"/>
    </row>
    <row r="259" spans="1:12" x14ac:dyDescent="0.25">
      <c r="A259" s="2">
        <v>42170</v>
      </c>
      <c r="B259" s="5">
        <v>1073</v>
      </c>
      <c r="C259" s="5">
        <v>1377</v>
      </c>
      <c r="D259" s="5">
        <v>465</v>
      </c>
      <c r="E259" s="5">
        <v>320</v>
      </c>
      <c r="F259" s="5">
        <v>601</v>
      </c>
      <c r="G259" s="5">
        <v>22</v>
      </c>
      <c r="H259" s="5">
        <v>158</v>
      </c>
      <c r="J259" s="11">
        <v>42170</v>
      </c>
      <c r="K25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3371</v>
      </c>
      <c r="L259" s="10"/>
    </row>
    <row r="260" spans="1:12" x14ac:dyDescent="0.25">
      <c r="A260" s="2">
        <v>42171</v>
      </c>
      <c r="B260" s="5">
        <v>1079</v>
      </c>
      <c r="C260" s="5"/>
      <c r="D260" s="5">
        <v>491</v>
      </c>
      <c r="E260" s="5"/>
      <c r="F260" s="5"/>
      <c r="G260" s="5">
        <v>20</v>
      </c>
      <c r="H260" s="5">
        <v>147</v>
      </c>
      <c r="J260" s="11">
        <v>42171</v>
      </c>
      <c r="K260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60" s="10"/>
    </row>
    <row r="261" spans="1:12" x14ac:dyDescent="0.25">
      <c r="A261" s="2">
        <v>42172</v>
      </c>
      <c r="B261" s="5"/>
      <c r="C261" s="5"/>
      <c r="D261" s="5"/>
      <c r="E261" s="5"/>
      <c r="F261" s="5"/>
      <c r="G261" s="5"/>
      <c r="H261" s="5">
        <v>153</v>
      </c>
      <c r="J261" s="11">
        <v>42172</v>
      </c>
      <c r="K261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61" s="10"/>
    </row>
    <row r="262" spans="1:12" x14ac:dyDescent="0.25">
      <c r="A262" s="2">
        <v>42173</v>
      </c>
      <c r="B262" s="5"/>
      <c r="C262" s="5"/>
      <c r="D262" s="5"/>
      <c r="E262" s="5"/>
      <c r="F262" s="5"/>
      <c r="G262" s="5"/>
      <c r="H262" s="5">
        <v>168</v>
      </c>
      <c r="J262" s="11">
        <v>42173</v>
      </c>
      <c r="K262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62" s="10"/>
    </row>
    <row r="263" spans="1:12" x14ac:dyDescent="0.25">
      <c r="A263" s="2">
        <v>42174</v>
      </c>
      <c r="B263" s="5"/>
      <c r="C263" s="5"/>
      <c r="D263" s="5"/>
      <c r="E263" s="5"/>
      <c r="F263" s="5"/>
      <c r="G263" s="5"/>
      <c r="H263" s="5">
        <v>175</v>
      </c>
      <c r="J263" s="11">
        <v>42174</v>
      </c>
      <c r="K263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63" s="10"/>
    </row>
    <row r="264" spans="1:12" x14ac:dyDescent="0.25">
      <c r="A264" s="2">
        <v>42175</v>
      </c>
      <c r="B264" s="5"/>
      <c r="C264" s="5"/>
      <c r="D264" s="5"/>
      <c r="E264" s="5"/>
      <c r="F264" s="5"/>
      <c r="G264" s="5"/>
      <c r="H264" s="5">
        <v>166</v>
      </c>
      <c r="J264" s="11">
        <v>42175</v>
      </c>
      <c r="K264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64" s="10"/>
    </row>
    <row r="265" spans="1:12" x14ac:dyDescent="0.25">
      <c r="A265" s="2">
        <v>42176</v>
      </c>
      <c r="B265" s="5"/>
      <c r="C265" s="5"/>
      <c r="D265" s="5"/>
      <c r="E265" s="5"/>
      <c r="F265" s="5"/>
      <c r="G265" s="5"/>
      <c r="H265" s="5">
        <v>156</v>
      </c>
      <c r="J265" s="11">
        <v>42176</v>
      </c>
      <c r="K265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65" s="10"/>
    </row>
    <row r="266" spans="1:12" x14ac:dyDescent="0.25">
      <c r="A266" s="2">
        <v>42177</v>
      </c>
      <c r="B266" s="5"/>
      <c r="C266" s="5"/>
      <c r="D266" s="5"/>
      <c r="E266" s="5"/>
      <c r="F266" s="5"/>
      <c r="G266" s="5"/>
      <c r="H266" s="5">
        <v>156</v>
      </c>
      <c r="J266" s="11">
        <v>42177</v>
      </c>
      <c r="K266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66" s="10"/>
    </row>
    <row r="267" spans="1:12" x14ac:dyDescent="0.25">
      <c r="A267" s="2">
        <v>42178</v>
      </c>
      <c r="B267" s="5"/>
      <c r="C267" s="5"/>
      <c r="D267" s="5"/>
      <c r="E267" s="5"/>
      <c r="F267" s="5"/>
      <c r="G267" s="5"/>
      <c r="H267" s="5">
        <v>130</v>
      </c>
      <c r="J267" s="11">
        <v>42178</v>
      </c>
      <c r="K267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67" s="10"/>
    </row>
    <row r="268" spans="1:12" x14ac:dyDescent="0.25">
      <c r="A268" s="2">
        <v>42179</v>
      </c>
      <c r="B268" s="5"/>
      <c r="C268" s="5"/>
      <c r="D268" s="5"/>
      <c r="E268" s="5"/>
      <c r="F268" s="5"/>
      <c r="G268" s="5"/>
      <c r="H268" s="5">
        <v>112</v>
      </c>
      <c r="J268" s="11">
        <v>42179</v>
      </c>
      <c r="K268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68" s="10"/>
    </row>
    <row r="269" spans="1:12" x14ac:dyDescent="0.25">
      <c r="A269" s="2">
        <v>42180</v>
      </c>
      <c r="B269" s="5"/>
      <c r="C269" s="5"/>
      <c r="D269" s="5"/>
      <c r="E269" s="5"/>
      <c r="F269" s="5"/>
      <c r="G269" s="5"/>
      <c r="H269" s="5">
        <v>125</v>
      </c>
      <c r="J269" s="11">
        <v>42180</v>
      </c>
      <c r="K269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69" s="10"/>
    </row>
    <row r="270" spans="1:12" x14ac:dyDescent="0.25">
      <c r="A270" s="2">
        <v>42181</v>
      </c>
      <c r="B270" s="5"/>
      <c r="C270" s="5"/>
      <c r="D270" s="5"/>
      <c r="E270" s="5"/>
      <c r="F270" s="5"/>
      <c r="G270" s="5"/>
      <c r="H270" s="5">
        <v>144</v>
      </c>
      <c r="J270" s="11">
        <v>42181</v>
      </c>
      <c r="K270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70" s="10"/>
    </row>
    <row r="271" spans="1:12" x14ac:dyDescent="0.25">
      <c r="A271" s="2">
        <v>42182</v>
      </c>
      <c r="B271" s="5"/>
      <c r="C271" s="5"/>
      <c r="D271" s="5"/>
      <c r="E271" s="5"/>
      <c r="F271" s="5"/>
      <c r="G271" s="5"/>
      <c r="H271" s="5">
        <v>117</v>
      </c>
      <c r="J271" s="11">
        <v>42182</v>
      </c>
      <c r="K271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71" s="10"/>
    </row>
    <row r="272" spans="1:12" x14ac:dyDescent="0.25">
      <c r="A272" s="2">
        <v>42183</v>
      </c>
      <c r="B272" s="5"/>
      <c r="C272" s="5"/>
      <c r="D272" s="5"/>
      <c r="E272" s="5"/>
      <c r="F272" s="5"/>
      <c r="G272" s="5"/>
      <c r="H272" s="5">
        <v>142</v>
      </c>
      <c r="J272" s="11">
        <v>42183</v>
      </c>
      <c r="K272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72" s="10"/>
    </row>
    <row r="273" spans="1:12" x14ac:dyDescent="0.25">
      <c r="A273" s="2">
        <v>42184</v>
      </c>
      <c r="B273" s="5"/>
      <c r="C273" s="5"/>
      <c r="D273" s="5"/>
      <c r="E273" s="5"/>
      <c r="F273" s="5"/>
      <c r="G273" s="5"/>
      <c r="H273" s="5">
        <v>163</v>
      </c>
      <c r="J273" s="11">
        <v>42184</v>
      </c>
      <c r="K273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73" s="10"/>
    </row>
    <row r="274" spans="1:12" x14ac:dyDescent="0.25">
      <c r="A274" s="2">
        <v>42185</v>
      </c>
      <c r="B274" s="5"/>
      <c r="C274" s="5"/>
      <c r="D274" s="5"/>
      <c r="E274" s="5"/>
      <c r="F274" s="5"/>
      <c r="G274" s="5"/>
      <c r="H274" s="5">
        <v>177</v>
      </c>
      <c r="J274" s="11">
        <v>42185</v>
      </c>
      <c r="K274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74" s="10"/>
    </row>
    <row r="275" spans="1:12" x14ac:dyDescent="0.25">
      <c r="A275" s="2">
        <v>42186</v>
      </c>
      <c r="B275" s="5"/>
      <c r="C275" s="5"/>
      <c r="D275" s="5"/>
      <c r="E275" s="5"/>
      <c r="F275" s="5"/>
      <c r="G275" s="5"/>
      <c r="H275" s="5">
        <v>137</v>
      </c>
      <c r="J275" s="11">
        <v>42186</v>
      </c>
      <c r="K275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75" s="10"/>
    </row>
    <row r="276" spans="1:12" x14ac:dyDescent="0.25">
      <c r="A276" s="2">
        <v>42187</v>
      </c>
      <c r="B276" s="5"/>
      <c r="C276" s="5"/>
      <c r="D276" s="5"/>
      <c r="E276" s="5"/>
      <c r="F276" s="5"/>
      <c r="G276" s="5"/>
      <c r="H276" s="5">
        <v>118</v>
      </c>
      <c r="J276" s="11">
        <v>42187</v>
      </c>
      <c r="K276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76" s="10"/>
    </row>
    <row r="277" spans="1:12" x14ac:dyDescent="0.25">
      <c r="A277" s="2">
        <v>42188</v>
      </c>
      <c r="B277" s="5"/>
      <c r="C277" s="5"/>
      <c r="D277" s="5"/>
      <c r="E277" s="5"/>
      <c r="F277" s="5"/>
      <c r="G277" s="5"/>
      <c r="H277" s="5">
        <v>105</v>
      </c>
      <c r="J277" s="11">
        <v>42188</v>
      </c>
      <c r="K277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77" s="10"/>
    </row>
    <row r="278" spans="1:12" x14ac:dyDescent="0.25">
      <c r="A278" s="2">
        <v>42189</v>
      </c>
      <c r="B278" s="1"/>
      <c r="C278" s="1"/>
      <c r="D278" s="1"/>
      <c r="E278" s="1"/>
      <c r="F278" s="1"/>
      <c r="G278" s="1"/>
      <c r="H278" s="1">
        <v>113</v>
      </c>
      <c r="J278" s="11">
        <v>42189</v>
      </c>
      <c r="K278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78" s="10"/>
    </row>
    <row r="279" spans="1:12" x14ac:dyDescent="0.25">
      <c r="A279" s="9">
        <v>42190</v>
      </c>
      <c r="B279" s="8"/>
      <c r="C279" s="8"/>
      <c r="D279" s="8"/>
      <c r="E279" s="8"/>
      <c r="F279" s="8"/>
      <c r="G279" s="8"/>
      <c r="H279" s="8">
        <v>145</v>
      </c>
      <c r="J279" s="11">
        <v>42190</v>
      </c>
      <c r="K279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79" s="10"/>
    </row>
    <row r="280" spans="1:12" x14ac:dyDescent="0.25">
      <c r="A280" s="9">
        <v>42191</v>
      </c>
      <c r="B280" s="8"/>
      <c r="C280" s="8"/>
      <c r="D280" s="8"/>
      <c r="E280" s="8"/>
      <c r="F280" s="8"/>
      <c r="G280" s="8"/>
      <c r="H280" s="8">
        <v>140</v>
      </c>
      <c r="J280" s="11">
        <v>42191</v>
      </c>
      <c r="K280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80" s="10"/>
    </row>
    <row r="281" spans="1:12" x14ac:dyDescent="0.25">
      <c r="A281" s="9">
        <v>42192</v>
      </c>
      <c r="B281" s="8"/>
      <c r="C281" s="8"/>
      <c r="D281" s="8"/>
      <c r="E281" s="8"/>
      <c r="F281" s="8"/>
      <c r="G281" s="8"/>
      <c r="H281" s="8">
        <v>130</v>
      </c>
      <c r="J281" s="11">
        <v>42192</v>
      </c>
      <c r="K281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81" s="10"/>
    </row>
    <row r="282" spans="1:12" x14ac:dyDescent="0.25">
      <c r="A282" s="9">
        <v>42193</v>
      </c>
      <c r="B282" s="8"/>
      <c r="C282" s="8"/>
      <c r="D282" s="8"/>
      <c r="E282" s="8"/>
      <c r="F282" s="8"/>
      <c r="G282" s="8"/>
      <c r="H282" s="8">
        <v>125</v>
      </c>
      <c r="J282" s="11">
        <v>42193</v>
      </c>
      <c r="K282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82" s="10"/>
    </row>
    <row r="283" spans="1:12" x14ac:dyDescent="0.25">
      <c r="A283" s="9">
        <v>42194</v>
      </c>
      <c r="B283" s="8"/>
      <c r="C283" s="8"/>
      <c r="D283" s="8"/>
      <c r="E283" s="8"/>
      <c r="F283" s="8"/>
      <c r="G283" s="8"/>
      <c r="H283" s="8">
        <v>157</v>
      </c>
      <c r="J283" s="11">
        <v>42194</v>
      </c>
      <c r="K283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83" s="10"/>
    </row>
    <row r="284" spans="1:12" x14ac:dyDescent="0.25">
      <c r="A284" s="9">
        <v>42195</v>
      </c>
      <c r="B284" s="8"/>
      <c r="C284" s="8"/>
      <c r="D284" s="8"/>
      <c r="E284" s="8"/>
      <c r="F284" s="8"/>
      <c r="G284" s="8"/>
      <c r="H284" s="8">
        <v>149</v>
      </c>
      <c r="J284" s="11">
        <v>42195</v>
      </c>
      <c r="K284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84" s="10"/>
    </row>
    <row r="285" spans="1:12" x14ac:dyDescent="0.25">
      <c r="A285" s="9">
        <v>42196</v>
      </c>
      <c r="B285" s="8"/>
      <c r="C285" s="8"/>
      <c r="D285" s="8"/>
      <c r="E285" s="8"/>
      <c r="F285" s="8"/>
      <c r="G285" s="8"/>
      <c r="H285" s="8">
        <v>151</v>
      </c>
      <c r="J285" s="11">
        <v>42196</v>
      </c>
      <c r="K285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85" s="10"/>
    </row>
    <row r="286" spans="1:12" x14ac:dyDescent="0.25">
      <c r="A286" s="9">
        <v>42197</v>
      </c>
      <c r="B286" s="8"/>
      <c r="C286" s="8"/>
      <c r="D286" s="8"/>
      <c r="E286" s="8"/>
      <c r="F286" s="8"/>
      <c r="G286" s="8"/>
      <c r="H286" s="8">
        <v>162</v>
      </c>
      <c r="J286" s="11">
        <v>42197</v>
      </c>
      <c r="K286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86" s="10"/>
    </row>
    <row r="287" spans="1:12" x14ac:dyDescent="0.25">
      <c r="A287" s="9">
        <v>42198</v>
      </c>
      <c r="B287" s="8"/>
      <c r="C287" s="8"/>
      <c r="D287" s="8"/>
      <c r="E287" s="8"/>
      <c r="F287" s="8"/>
      <c r="G287" s="8"/>
      <c r="H287" s="8">
        <v>134</v>
      </c>
      <c r="J287" s="11">
        <v>42198</v>
      </c>
      <c r="K287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87" s="10"/>
    </row>
    <row r="288" spans="1:12" x14ac:dyDescent="0.25">
      <c r="A288" s="9">
        <v>42199</v>
      </c>
      <c r="B288" s="8"/>
      <c r="C288" s="8"/>
      <c r="D288" s="8"/>
      <c r="E288" s="8"/>
      <c r="F288" s="8"/>
      <c r="G288" s="8"/>
      <c r="H288" s="8">
        <v>111</v>
      </c>
      <c r="J288" s="11">
        <v>42199</v>
      </c>
      <c r="K288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88" s="10"/>
    </row>
    <row r="289" spans="1:12" x14ac:dyDescent="0.25">
      <c r="A289" s="9">
        <v>42200</v>
      </c>
      <c r="B289" s="8"/>
      <c r="C289" s="8"/>
      <c r="D289" s="8"/>
      <c r="E289" s="8"/>
      <c r="F289" s="8"/>
      <c r="G289" s="8"/>
      <c r="H289" s="8">
        <v>113</v>
      </c>
      <c r="J289" s="11">
        <v>42200</v>
      </c>
      <c r="K289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89" s="10"/>
    </row>
    <row r="290" spans="1:12" x14ac:dyDescent="0.25">
      <c r="A290" s="9">
        <v>42201</v>
      </c>
      <c r="B290" s="8"/>
      <c r="C290" s="8"/>
      <c r="D290" s="8"/>
      <c r="E290" s="8"/>
      <c r="F290" s="8"/>
      <c r="G290" s="8"/>
      <c r="H290" s="8">
        <v>100</v>
      </c>
      <c r="J290" s="11">
        <v>42201</v>
      </c>
      <c r="K290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90" s="10"/>
    </row>
    <row r="291" spans="1:12" x14ac:dyDescent="0.25">
      <c r="A291" s="9">
        <v>42202</v>
      </c>
      <c r="B291" s="8"/>
      <c r="C291" s="8"/>
      <c r="D291" s="8"/>
      <c r="E291" s="8"/>
      <c r="F291" s="8"/>
      <c r="G291" s="8"/>
      <c r="H291" s="8">
        <v>114</v>
      </c>
      <c r="J291" s="11">
        <v>42202</v>
      </c>
      <c r="K291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91" s="10"/>
    </row>
    <row r="292" spans="1:12" x14ac:dyDescent="0.25">
      <c r="A292" s="9">
        <v>42203</v>
      </c>
      <c r="B292" s="8"/>
      <c r="C292" s="8"/>
      <c r="D292" s="8"/>
      <c r="E292" s="8"/>
      <c r="F292" s="8"/>
      <c r="G292" s="8"/>
      <c r="H292" s="8">
        <v>123</v>
      </c>
      <c r="J292" s="11">
        <v>42203</v>
      </c>
      <c r="K292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92" s="10"/>
    </row>
    <row r="293" spans="1:12" x14ac:dyDescent="0.25">
      <c r="A293" s="9">
        <v>42204</v>
      </c>
      <c r="B293" s="8"/>
      <c r="C293" s="8"/>
      <c r="D293" s="8"/>
      <c r="E293" s="8"/>
      <c r="F293" s="8"/>
      <c r="G293" s="8"/>
      <c r="H293" s="8">
        <v>137</v>
      </c>
      <c r="J293" s="11">
        <v>42204</v>
      </c>
      <c r="K293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93" s="10"/>
    </row>
    <row r="294" spans="1:12" x14ac:dyDescent="0.25">
      <c r="A294" s="9">
        <v>42205</v>
      </c>
      <c r="B294" s="8"/>
      <c r="C294" s="8"/>
      <c r="D294" s="8"/>
      <c r="E294" s="8"/>
      <c r="F294" s="8"/>
      <c r="G294" s="8"/>
      <c r="H294" s="8">
        <v>149</v>
      </c>
      <c r="J294" s="11">
        <v>42205</v>
      </c>
      <c r="K294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94" s="10"/>
    </row>
    <row r="295" spans="1:12" x14ac:dyDescent="0.25">
      <c r="A295" s="9">
        <v>42206</v>
      </c>
      <c r="B295" s="8"/>
      <c r="C295" s="8"/>
      <c r="D295" s="8"/>
      <c r="E295" s="8"/>
      <c r="F295" s="8"/>
      <c r="G295" s="8"/>
      <c r="H295" s="8">
        <v>116</v>
      </c>
      <c r="J295" s="11">
        <v>42206</v>
      </c>
      <c r="K295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95" s="10"/>
    </row>
    <row r="296" spans="1:12" x14ac:dyDescent="0.25">
      <c r="A296" s="9">
        <v>42207</v>
      </c>
      <c r="B296" s="8"/>
      <c r="C296" s="8"/>
      <c r="D296" s="8"/>
      <c r="E296" s="8"/>
      <c r="F296" s="8"/>
      <c r="G296" s="8"/>
      <c r="H296" s="8">
        <v>125</v>
      </c>
      <c r="J296" s="11">
        <v>42207</v>
      </c>
      <c r="K296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96" s="10"/>
    </row>
    <row r="297" spans="1:12" x14ac:dyDescent="0.25">
      <c r="A297" s="9">
        <v>42208</v>
      </c>
      <c r="B297" s="8"/>
      <c r="C297" s="8"/>
      <c r="D297" s="8"/>
      <c r="E297" s="8"/>
      <c r="F297" s="8"/>
      <c r="G297" s="8"/>
      <c r="H297" s="8">
        <v>148</v>
      </c>
      <c r="J297" s="11">
        <v>42208</v>
      </c>
      <c r="K297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97" s="10"/>
    </row>
    <row r="298" spans="1:12" x14ac:dyDescent="0.25">
      <c r="A298" s="9">
        <v>42209</v>
      </c>
      <c r="B298" s="8"/>
      <c r="C298" s="8"/>
      <c r="D298" s="8"/>
      <c r="E298" s="8"/>
      <c r="F298" s="8"/>
      <c r="G298" s="8"/>
      <c r="H298" s="8">
        <v>169</v>
      </c>
      <c r="J298" s="11">
        <v>42209</v>
      </c>
      <c r="K298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98" s="10"/>
    </row>
    <row r="299" spans="1:12" x14ac:dyDescent="0.25">
      <c r="A299" s="9">
        <v>42210</v>
      </c>
      <c r="B299" s="8"/>
      <c r="C299" s="8"/>
      <c r="D299" s="8"/>
      <c r="E299" s="8"/>
      <c r="F299" s="8"/>
      <c r="G299" s="8"/>
      <c r="H299" s="8">
        <v>139</v>
      </c>
      <c r="J299" s="11">
        <v>42210</v>
      </c>
      <c r="K299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99" s="10"/>
    </row>
    <row r="300" spans="1:12" x14ac:dyDescent="0.25">
      <c r="A300" s="9">
        <v>42211</v>
      </c>
      <c r="B300" s="8"/>
      <c r="C300" s="8"/>
      <c r="D300" s="8"/>
      <c r="E300" s="8"/>
      <c r="F300" s="8"/>
      <c r="G300" s="8"/>
      <c r="H300" s="8">
        <v>133</v>
      </c>
      <c r="J300" s="11">
        <v>42211</v>
      </c>
      <c r="K300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00" s="10"/>
    </row>
    <row r="301" spans="1:12" x14ac:dyDescent="0.25">
      <c r="A301" s="9">
        <v>42212</v>
      </c>
      <c r="B301" s="8"/>
      <c r="C301" s="8"/>
      <c r="D301" s="8"/>
      <c r="E301" s="8"/>
      <c r="F301" s="8"/>
      <c r="G301" s="8"/>
      <c r="H301" s="8">
        <v>163</v>
      </c>
      <c r="J301" s="11">
        <v>42212</v>
      </c>
      <c r="K301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01" s="10"/>
    </row>
    <row r="302" spans="1:12" x14ac:dyDescent="0.25">
      <c r="A302" s="9">
        <v>42213</v>
      </c>
      <c r="B302" s="8"/>
      <c r="C302" s="8"/>
      <c r="D302" s="8"/>
      <c r="E302" s="8"/>
      <c r="F302" s="8"/>
      <c r="G302" s="8"/>
      <c r="H302" s="8">
        <v>124</v>
      </c>
      <c r="J302" s="11">
        <v>42213</v>
      </c>
      <c r="K302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02" s="10"/>
    </row>
    <row r="303" spans="1:12" x14ac:dyDescent="0.25">
      <c r="A303" s="9">
        <v>42214</v>
      </c>
      <c r="B303" s="8"/>
      <c r="C303" s="8"/>
      <c r="D303" s="8"/>
      <c r="E303" s="8"/>
      <c r="F303" s="8"/>
      <c r="G303" s="8"/>
      <c r="H303" s="8">
        <v>111</v>
      </c>
      <c r="J303" s="11">
        <v>42214</v>
      </c>
      <c r="K303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03" s="10"/>
    </row>
    <row r="304" spans="1:12" x14ac:dyDescent="0.25">
      <c r="A304" s="9">
        <v>42215</v>
      </c>
      <c r="B304" s="8"/>
      <c r="C304" s="8"/>
      <c r="D304" s="8"/>
      <c r="E304" s="8"/>
      <c r="F304" s="8"/>
      <c r="G304" s="8"/>
      <c r="H304" s="8">
        <v>97</v>
      </c>
      <c r="J304" s="11">
        <v>42215</v>
      </c>
      <c r="K304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04" s="10"/>
    </row>
    <row r="305" spans="1:12" x14ac:dyDescent="0.25">
      <c r="A305" s="9">
        <v>42216</v>
      </c>
      <c r="B305" s="8"/>
      <c r="C305" s="8"/>
      <c r="D305" s="8"/>
      <c r="E305" s="8"/>
      <c r="F305" s="8"/>
      <c r="G305" s="8"/>
      <c r="H305" s="8">
        <v>115</v>
      </c>
      <c r="J305" s="11">
        <v>42216</v>
      </c>
      <c r="K305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05" s="10"/>
    </row>
    <row r="306" spans="1:12" x14ac:dyDescent="0.25">
      <c r="A306" s="9">
        <v>42217</v>
      </c>
      <c r="B306" s="8"/>
      <c r="C306" s="8"/>
      <c r="D306" s="8"/>
      <c r="E306" s="8"/>
      <c r="F306" s="8"/>
      <c r="G306" s="8"/>
      <c r="H306" s="8">
        <v>151</v>
      </c>
      <c r="J306" s="11">
        <v>42217</v>
      </c>
      <c r="K306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06" s="10"/>
    </row>
    <row r="307" spans="1:12" x14ac:dyDescent="0.25">
      <c r="A307" s="9">
        <v>42218</v>
      </c>
      <c r="B307" s="8"/>
      <c r="C307" s="8"/>
      <c r="D307" s="8"/>
      <c r="E307" s="8"/>
      <c r="F307" s="8"/>
      <c r="G307" s="8"/>
      <c r="H307" s="8">
        <v>200</v>
      </c>
      <c r="J307" s="11">
        <v>42218</v>
      </c>
      <c r="K307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07" s="10"/>
    </row>
    <row r="308" spans="1:12" x14ac:dyDescent="0.25">
      <c r="A308" s="9">
        <v>42219</v>
      </c>
      <c r="B308" s="8"/>
      <c r="C308" s="8"/>
      <c r="D308" s="8"/>
      <c r="E308" s="8"/>
      <c r="F308" s="8"/>
      <c r="G308" s="8"/>
      <c r="H308" s="8">
        <v>208</v>
      </c>
      <c r="J308" s="11">
        <v>42219</v>
      </c>
      <c r="K308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08" s="10"/>
    </row>
    <row r="309" spans="1:12" x14ac:dyDescent="0.25">
      <c r="A309" s="9">
        <v>42220</v>
      </c>
      <c r="B309" s="8"/>
      <c r="C309" s="8"/>
      <c r="D309" s="8"/>
      <c r="E309" s="8"/>
      <c r="F309" s="8"/>
      <c r="G309" s="8"/>
      <c r="H309" s="8">
        <v>169</v>
      </c>
      <c r="J309" s="11">
        <v>42220</v>
      </c>
      <c r="K309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09" s="10"/>
    </row>
    <row r="310" spans="1:12" x14ac:dyDescent="0.25">
      <c r="A310" s="9">
        <v>42221</v>
      </c>
      <c r="B310" s="8"/>
      <c r="C310" s="8"/>
      <c r="D310" s="8"/>
      <c r="E310" s="8"/>
      <c r="F310" s="8"/>
      <c r="G310" s="8"/>
      <c r="H310" s="8">
        <v>170</v>
      </c>
      <c r="J310" s="11">
        <v>42221</v>
      </c>
      <c r="K310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10" s="10"/>
    </row>
    <row r="311" spans="1:12" x14ac:dyDescent="0.25">
      <c r="A311" s="9">
        <v>42222</v>
      </c>
      <c r="B311" s="8"/>
      <c r="C311" s="8"/>
      <c r="D311" s="8"/>
      <c r="E311" s="8"/>
      <c r="F311" s="8"/>
      <c r="G311" s="8"/>
      <c r="H311" s="8"/>
      <c r="J311" s="11">
        <v>42222</v>
      </c>
      <c r="K311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11" s="10"/>
    </row>
    <row r="312" spans="1:12" x14ac:dyDescent="0.25">
      <c r="A312" s="9">
        <v>42223</v>
      </c>
      <c r="B312" s="8"/>
      <c r="C312" s="8"/>
      <c r="D312" s="8"/>
      <c r="E312" s="8"/>
      <c r="F312" s="8"/>
      <c r="G312" s="8"/>
      <c r="H312" s="8"/>
      <c r="J312" s="11">
        <v>42223</v>
      </c>
      <c r="K312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12" s="10"/>
    </row>
    <row r="313" spans="1:12" x14ac:dyDescent="0.25">
      <c r="A313" s="9">
        <v>42224</v>
      </c>
      <c r="B313" s="8"/>
      <c r="C313" s="8"/>
      <c r="D313" s="8"/>
      <c r="E313" s="8"/>
      <c r="F313" s="8"/>
      <c r="G313" s="8"/>
      <c r="H313" s="8"/>
      <c r="J313" s="11">
        <v>42224</v>
      </c>
      <c r="K313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13" s="10"/>
    </row>
    <row r="314" spans="1:12" x14ac:dyDescent="0.25">
      <c r="A314" s="9">
        <v>42225</v>
      </c>
      <c r="B314" s="8"/>
      <c r="C314" s="8"/>
      <c r="D314" s="8"/>
      <c r="E314" s="8"/>
      <c r="F314" s="8"/>
      <c r="G314" s="8"/>
      <c r="H314" s="8"/>
      <c r="J314" s="11">
        <v>42225</v>
      </c>
      <c r="K314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14" s="10"/>
    </row>
    <row r="315" spans="1:12" x14ac:dyDescent="0.25">
      <c r="A315" s="9">
        <v>42226</v>
      </c>
      <c r="B315" s="8"/>
      <c r="C315" s="8"/>
      <c r="D315" s="8"/>
      <c r="E315" s="8"/>
      <c r="F315" s="8"/>
      <c r="G315" s="8"/>
      <c r="H315" s="8"/>
      <c r="J315" s="11">
        <v>42226</v>
      </c>
      <c r="K315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15" s="10"/>
    </row>
    <row r="316" spans="1:12" x14ac:dyDescent="0.25">
      <c r="A316" s="9">
        <v>42227</v>
      </c>
      <c r="B316" s="8"/>
      <c r="C316" s="8"/>
      <c r="D316" s="8"/>
      <c r="E316" s="8"/>
      <c r="F316" s="8"/>
      <c r="G316" s="8"/>
      <c r="H316" s="8"/>
      <c r="J316" s="11">
        <v>42227</v>
      </c>
      <c r="K316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16" s="10"/>
    </row>
    <row r="317" spans="1:12" x14ac:dyDescent="0.25">
      <c r="A317" s="9">
        <v>42228</v>
      </c>
      <c r="B317" s="8"/>
      <c r="C317" s="8"/>
      <c r="D317" s="8"/>
      <c r="E317" s="8"/>
      <c r="F317" s="8"/>
      <c r="G317" s="8"/>
      <c r="H317" s="8"/>
      <c r="J317" s="11">
        <v>42228</v>
      </c>
      <c r="K317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17" s="10"/>
    </row>
    <row r="318" spans="1:12" x14ac:dyDescent="0.25">
      <c r="A318" s="9">
        <v>42229</v>
      </c>
      <c r="B318" s="8"/>
      <c r="C318" s="8"/>
      <c r="D318" s="8"/>
      <c r="E318" s="8"/>
      <c r="F318" s="8"/>
      <c r="G318" s="8"/>
      <c r="H318" s="8"/>
      <c r="J318" s="11">
        <v>42229</v>
      </c>
      <c r="K318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18" s="10"/>
    </row>
    <row r="319" spans="1:12" x14ac:dyDescent="0.25">
      <c r="A319" s="9">
        <v>42230</v>
      </c>
      <c r="B319" s="8"/>
      <c r="C319" s="8"/>
      <c r="D319" s="8"/>
      <c r="E319" s="8"/>
      <c r="F319" s="8"/>
      <c r="G319" s="8"/>
      <c r="H319" s="8"/>
      <c r="J319" s="11">
        <v>42230</v>
      </c>
      <c r="K319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19" s="10"/>
    </row>
    <row r="320" spans="1:12" x14ac:dyDescent="0.25">
      <c r="A320" s="9">
        <v>42231</v>
      </c>
      <c r="B320" s="8"/>
      <c r="C320" s="8"/>
      <c r="D320" s="8"/>
      <c r="E320" s="8"/>
      <c r="F320" s="8"/>
      <c r="G320" s="8"/>
      <c r="H320" s="8"/>
      <c r="J320" s="11">
        <v>42231</v>
      </c>
      <c r="K320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20" s="10"/>
    </row>
    <row r="321" spans="1:12" x14ac:dyDescent="0.25">
      <c r="A321" s="9">
        <v>42232</v>
      </c>
      <c r="B321" s="8"/>
      <c r="C321" s="8"/>
      <c r="D321" s="8"/>
      <c r="E321" s="8"/>
      <c r="F321" s="8"/>
      <c r="G321" s="8"/>
      <c r="H321" s="8"/>
      <c r="J321" s="11">
        <v>42232</v>
      </c>
      <c r="K321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21" s="10"/>
    </row>
    <row r="322" spans="1:12" x14ac:dyDescent="0.25">
      <c r="A322" s="9">
        <v>42233</v>
      </c>
      <c r="B322" s="8"/>
      <c r="C322" s="8"/>
      <c r="D322" s="8"/>
      <c r="E322" s="8"/>
      <c r="F322" s="8"/>
      <c r="G322" s="8"/>
      <c r="H322" s="8"/>
      <c r="J322" s="11">
        <v>42233</v>
      </c>
      <c r="K322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22" s="10"/>
    </row>
    <row r="323" spans="1:12" x14ac:dyDescent="0.25">
      <c r="A323" s="9">
        <v>42234</v>
      </c>
      <c r="B323" s="8"/>
      <c r="C323" s="8"/>
      <c r="D323" s="8"/>
      <c r="E323" s="8"/>
      <c r="F323" s="8"/>
      <c r="G323" s="8"/>
      <c r="H323" s="8"/>
      <c r="J323" s="11">
        <v>42234</v>
      </c>
      <c r="K323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23" s="10"/>
    </row>
    <row r="324" spans="1:12" x14ac:dyDescent="0.25">
      <c r="A324" s="9">
        <v>42235</v>
      </c>
      <c r="B324" s="8"/>
      <c r="C324" s="8"/>
      <c r="D324" s="8"/>
      <c r="E324" s="8"/>
      <c r="F324" s="8"/>
      <c r="G324" s="8"/>
      <c r="H324" s="8"/>
      <c r="J324" s="11">
        <v>42235</v>
      </c>
      <c r="K324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24" s="10"/>
    </row>
    <row r="325" spans="1:12" x14ac:dyDescent="0.25">
      <c r="A325" s="9">
        <v>42236</v>
      </c>
      <c r="B325" s="8"/>
      <c r="C325" s="8"/>
      <c r="D325" s="8"/>
      <c r="E325" s="8"/>
      <c r="F325" s="8"/>
      <c r="G325" s="8"/>
      <c r="H325" s="8"/>
      <c r="J325" s="11">
        <v>42236</v>
      </c>
      <c r="K325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25" s="10"/>
    </row>
    <row r="326" spans="1:12" x14ac:dyDescent="0.25">
      <c r="A326" s="9">
        <v>42237</v>
      </c>
      <c r="B326" s="8"/>
      <c r="C326" s="8"/>
      <c r="D326" s="8"/>
      <c r="E326" s="8"/>
      <c r="F326" s="8"/>
      <c r="G326" s="8"/>
      <c r="H326" s="8"/>
      <c r="J326" s="11">
        <v>42237</v>
      </c>
      <c r="K326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26" s="10"/>
    </row>
    <row r="327" spans="1:12" x14ac:dyDescent="0.25">
      <c r="A327" s="9">
        <v>42238</v>
      </c>
      <c r="B327" s="8"/>
      <c r="C327" s="8"/>
      <c r="D327" s="8"/>
      <c r="E327" s="8"/>
      <c r="F327" s="8"/>
      <c r="G327" s="8"/>
      <c r="H327" s="8"/>
      <c r="J327" s="11">
        <v>42238</v>
      </c>
      <c r="K327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27" s="10"/>
    </row>
    <row r="328" spans="1:12" x14ac:dyDescent="0.25">
      <c r="A328" s="9">
        <v>42239</v>
      </c>
      <c r="B328" s="8"/>
      <c r="C328" s="8"/>
      <c r="D328" s="8"/>
      <c r="E328" s="8"/>
      <c r="F328" s="8"/>
      <c r="G328" s="8"/>
      <c r="H328" s="8"/>
      <c r="J328" s="11">
        <v>42239</v>
      </c>
      <c r="K328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28" s="10"/>
    </row>
    <row r="329" spans="1:12" x14ac:dyDescent="0.25">
      <c r="A329" s="9">
        <v>42240</v>
      </c>
      <c r="B329" s="8"/>
      <c r="C329" s="8"/>
      <c r="D329" s="8"/>
      <c r="E329" s="8"/>
      <c r="F329" s="8"/>
      <c r="G329" s="8"/>
      <c r="H329" s="8"/>
      <c r="J329" s="11">
        <v>42240</v>
      </c>
      <c r="K329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29" s="10"/>
    </row>
    <row r="330" spans="1:12" x14ac:dyDescent="0.25">
      <c r="A330" s="9">
        <v>42241</v>
      </c>
      <c r="B330" s="8"/>
      <c r="C330" s="8"/>
      <c r="D330" s="8"/>
      <c r="E330" s="8"/>
      <c r="F330" s="8"/>
      <c r="G330" s="8"/>
      <c r="H330" s="8"/>
      <c r="J330" s="11">
        <v>42241</v>
      </c>
      <c r="K330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30" s="10"/>
    </row>
    <row r="331" spans="1:12" x14ac:dyDescent="0.25">
      <c r="A331" s="9">
        <v>42242</v>
      </c>
      <c r="B331" s="8"/>
      <c r="C331" s="8"/>
      <c r="D331" s="8"/>
      <c r="E331" s="8"/>
      <c r="F331" s="8"/>
      <c r="G331" s="8"/>
      <c r="H331" s="8"/>
      <c r="J331" s="11">
        <v>42242</v>
      </c>
      <c r="K331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31" s="10"/>
    </row>
    <row r="332" spans="1:12" x14ac:dyDescent="0.25">
      <c r="A332" s="9">
        <v>42243</v>
      </c>
      <c r="B332" s="8"/>
      <c r="C332" s="8"/>
      <c r="D332" s="8"/>
      <c r="E332" s="8"/>
      <c r="F332" s="8"/>
      <c r="G332" s="8"/>
      <c r="H332" s="8"/>
      <c r="J332" s="11">
        <v>42243</v>
      </c>
      <c r="K332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32" s="10"/>
    </row>
    <row r="333" spans="1:12" x14ac:dyDescent="0.25">
      <c r="A333" s="9">
        <v>42244</v>
      </c>
      <c r="B333" s="8"/>
      <c r="C333" s="8"/>
      <c r="D333" s="8"/>
      <c r="E333" s="8"/>
      <c r="F333" s="8"/>
      <c r="G333" s="8"/>
      <c r="H333" s="8"/>
      <c r="J333" s="11">
        <v>42244</v>
      </c>
      <c r="K333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33" s="10"/>
    </row>
    <row r="334" spans="1:12" x14ac:dyDescent="0.25">
      <c r="A334" s="9">
        <v>42245</v>
      </c>
      <c r="B334" s="8"/>
      <c r="C334" s="8"/>
      <c r="D334" s="8"/>
      <c r="E334" s="8"/>
      <c r="F334" s="8"/>
      <c r="G334" s="8"/>
      <c r="H334" s="8"/>
      <c r="J334" s="11">
        <v>42245</v>
      </c>
      <c r="K334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34" s="10"/>
    </row>
    <row r="335" spans="1:12" x14ac:dyDescent="0.25">
      <c r="A335" s="9">
        <v>42246</v>
      </c>
      <c r="B335" s="8"/>
      <c r="C335" s="8"/>
      <c r="D335" s="8"/>
      <c r="E335" s="8"/>
      <c r="F335" s="8"/>
      <c r="G335" s="8"/>
      <c r="H335" s="8"/>
      <c r="J335" s="11">
        <v>42246</v>
      </c>
      <c r="K335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35" s="10"/>
    </row>
    <row r="336" spans="1:12" x14ac:dyDescent="0.25">
      <c r="A336" s="9">
        <v>42247</v>
      </c>
      <c r="B336" s="8"/>
      <c r="C336" s="8"/>
      <c r="D336" s="8"/>
      <c r="E336" s="8"/>
      <c r="F336" s="8"/>
      <c r="G336" s="8"/>
      <c r="H336" s="8"/>
      <c r="J336" s="11">
        <v>42247</v>
      </c>
      <c r="K336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36" s="10"/>
    </row>
    <row r="337" spans="1:12" x14ac:dyDescent="0.25">
      <c r="A337" s="9">
        <v>42248</v>
      </c>
      <c r="B337" s="8"/>
      <c r="C337" s="8"/>
      <c r="D337" s="8"/>
      <c r="E337" s="8"/>
      <c r="F337" s="8"/>
      <c r="G337" s="8"/>
      <c r="H337" s="8"/>
      <c r="J337" s="11">
        <v>42248</v>
      </c>
      <c r="K337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37" s="10"/>
    </row>
    <row r="338" spans="1:12" x14ac:dyDescent="0.25">
      <c r="A338" s="9">
        <v>42249</v>
      </c>
      <c r="B338" s="8"/>
      <c r="C338" s="8"/>
      <c r="D338" s="8"/>
      <c r="E338" s="8"/>
      <c r="F338" s="8"/>
      <c r="G338" s="8"/>
      <c r="H338" s="8"/>
      <c r="J338" s="11">
        <v>42249</v>
      </c>
      <c r="K338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38" s="10"/>
    </row>
    <row r="339" spans="1:12" x14ac:dyDescent="0.25">
      <c r="A339" s="9">
        <v>42250</v>
      </c>
      <c r="B339" s="8"/>
      <c r="C339" s="8"/>
      <c r="D339" s="8"/>
      <c r="E339" s="8"/>
      <c r="F339" s="8"/>
      <c r="G339" s="8"/>
      <c r="H339" s="8"/>
      <c r="J339" s="11">
        <v>42250</v>
      </c>
      <c r="K339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39" s="10"/>
    </row>
    <row r="340" spans="1:12" x14ac:dyDescent="0.25">
      <c r="A340" s="9">
        <v>42251</v>
      </c>
      <c r="B340" s="8"/>
      <c r="C340" s="8"/>
      <c r="D340" s="8"/>
      <c r="E340" s="8"/>
      <c r="F340" s="8"/>
      <c r="G340" s="8"/>
      <c r="H340" s="8"/>
      <c r="J340" s="11">
        <v>42251</v>
      </c>
      <c r="K340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40" s="10"/>
    </row>
    <row r="341" spans="1:12" x14ac:dyDescent="0.25">
      <c r="A341" s="9">
        <v>42252</v>
      </c>
      <c r="B341" s="8"/>
      <c r="C341" s="8"/>
      <c r="D341" s="8"/>
      <c r="E341" s="8"/>
      <c r="F341" s="8"/>
      <c r="G341" s="8"/>
      <c r="H341" s="8"/>
      <c r="J341" s="11">
        <v>42252</v>
      </c>
      <c r="K341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41" s="10"/>
    </row>
    <row r="342" spans="1:12" x14ac:dyDescent="0.25">
      <c r="A342" s="9">
        <v>42253</v>
      </c>
      <c r="B342" s="8"/>
      <c r="C342" s="8"/>
      <c r="D342" s="8"/>
      <c r="E342" s="8"/>
      <c r="F342" s="8"/>
      <c r="G342" s="8"/>
      <c r="H342" s="8"/>
      <c r="J342" s="11">
        <v>42253</v>
      </c>
      <c r="K342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42" s="10"/>
    </row>
    <row r="343" spans="1:12" x14ac:dyDescent="0.25">
      <c r="A343" s="9">
        <v>42254</v>
      </c>
      <c r="B343" s="8"/>
      <c r="C343" s="8"/>
      <c r="D343" s="8"/>
      <c r="E343" s="8"/>
      <c r="F343" s="8"/>
      <c r="G343" s="8"/>
      <c r="H343" s="8"/>
      <c r="J343" s="11">
        <v>42254</v>
      </c>
      <c r="K343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43" s="10"/>
    </row>
    <row r="344" spans="1:12" x14ac:dyDescent="0.25">
      <c r="A344" s="9">
        <v>42255</v>
      </c>
      <c r="B344" s="8"/>
      <c r="C344" s="8"/>
      <c r="D344" s="8"/>
      <c r="E344" s="8"/>
      <c r="F344" s="8"/>
      <c r="G344" s="8"/>
      <c r="H344" s="8"/>
      <c r="J344" s="11">
        <v>42255</v>
      </c>
      <c r="K344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44" s="10"/>
    </row>
    <row r="345" spans="1:12" x14ac:dyDescent="0.25">
      <c r="A345" s="9">
        <v>42256</v>
      </c>
      <c r="B345" s="8"/>
      <c r="C345" s="8"/>
      <c r="D345" s="8"/>
      <c r="E345" s="8"/>
      <c r="F345" s="8"/>
      <c r="G345" s="8"/>
      <c r="H345" s="8"/>
      <c r="J345" s="11">
        <v>42256</v>
      </c>
      <c r="K345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45" s="10"/>
    </row>
    <row r="346" spans="1:12" x14ac:dyDescent="0.25">
      <c r="A346" s="9">
        <v>42257</v>
      </c>
      <c r="B346" s="8"/>
      <c r="C346" s="8"/>
      <c r="D346" s="8"/>
      <c r="E346" s="8"/>
      <c r="F346" s="8"/>
      <c r="G346" s="8"/>
      <c r="H346" s="8"/>
      <c r="J346" s="11">
        <v>42257</v>
      </c>
      <c r="K346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46" s="10"/>
    </row>
    <row r="347" spans="1:12" x14ac:dyDescent="0.25">
      <c r="A347" s="9">
        <v>42258</v>
      </c>
      <c r="B347" s="8"/>
      <c r="C347" s="8"/>
      <c r="D347" s="8"/>
      <c r="E347" s="8"/>
      <c r="F347" s="8"/>
      <c r="G347" s="8"/>
      <c r="H347" s="8"/>
      <c r="J347" s="11">
        <v>42258</v>
      </c>
      <c r="K347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47" s="10"/>
    </row>
    <row r="348" spans="1:12" x14ac:dyDescent="0.25">
      <c r="A348" s="9">
        <v>42259</v>
      </c>
      <c r="B348" s="8"/>
      <c r="C348" s="8"/>
      <c r="D348" s="8"/>
      <c r="E348" s="8"/>
      <c r="F348" s="8"/>
      <c r="G348" s="8"/>
      <c r="H348" s="8"/>
      <c r="J348" s="11">
        <v>42259</v>
      </c>
      <c r="K348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48" s="10"/>
    </row>
    <row r="349" spans="1:12" x14ac:dyDescent="0.25">
      <c r="A349" s="9">
        <v>42260</v>
      </c>
      <c r="B349" s="8"/>
      <c r="C349" s="8"/>
      <c r="D349" s="8"/>
      <c r="E349" s="8"/>
      <c r="F349" s="8"/>
      <c r="G349" s="8"/>
      <c r="H349" s="8"/>
      <c r="J349" s="11">
        <v>42260</v>
      </c>
      <c r="K349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49" s="10"/>
    </row>
    <row r="350" spans="1:12" x14ac:dyDescent="0.25">
      <c r="A350" s="9">
        <v>42261</v>
      </c>
      <c r="B350" s="8"/>
      <c r="C350" s="8"/>
      <c r="D350" s="8"/>
      <c r="E350" s="8"/>
      <c r="F350" s="8"/>
      <c r="G350" s="8"/>
      <c r="H350" s="8"/>
      <c r="J350" s="11">
        <v>42261</v>
      </c>
      <c r="K350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50" s="10"/>
    </row>
    <row r="351" spans="1:12" x14ac:dyDescent="0.25">
      <c r="A351" s="9">
        <v>42262</v>
      </c>
      <c r="B351" s="8"/>
      <c r="C351" s="8"/>
      <c r="D351" s="8"/>
      <c r="E351" s="8"/>
      <c r="F351" s="8"/>
      <c r="G351" s="8"/>
      <c r="H351" s="8"/>
      <c r="J351" s="11">
        <v>42262</v>
      </c>
      <c r="K351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51" s="10"/>
    </row>
    <row r="352" spans="1:12" x14ac:dyDescent="0.25">
      <c r="A352" s="9">
        <v>42263</v>
      </c>
      <c r="B352" s="8"/>
      <c r="C352" s="8"/>
      <c r="D352" s="8"/>
      <c r="E352" s="8"/>
      <c r="F352" s="8"/>
      <c r="G352" s="8"/>
      <c r="H352" s="8"/>
      <c r="J352" s="11">
        <v>42263</v>
      </c>
      <c r="K352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52" s="10"/>
    </row>
    <row r="353" spans="1:12" x14ac:dyDescent="0.25">
      <c r="A353" s="9">
        <v>42264</v>
      </c>
      <c r="B353" s="8"/>
      <c r="C353" s="8"/>
      <c r="D353" s="8"/>
      <c r="E353" s="8"/>
      <c r="F353" s="8"/>
      <c r="G353" s="8"/>
      <c r="H353" s="8"/>
      <c r="J353" s="11">
        <v>42264</v>
      </c>
      <c r="K353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53" s="10"/>
    </row>
    <row r="354" spans="1:12" x14ac:dyDescent="0.25">
      <c r="A354" s="9">
        <v>42265</v>
      </c>
      <c r="B354" s="8"/>
      <c r="C354" s="8"/>
      <c r="D354" s="8"/>
      <c r="E354" s="8"/>
      <c r="F354" s="8"/>
      <c r="G354" s="8"/>
      <c r="H354" s="8"/>
      <c r="J354" s="11">
        <v>42265</v>
      </c>
      <c r="K354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54" s="10"/>
    </row>
    <row r="355" spans="1:12" x14ac:dyDescent="0.25">
      <c r="A355" s="9">
        <v>42266</v>
      </c>
      <c r="B355" s="8"/>
      <c r="C355" s="8"/>
      <c r="D355" s="8"/>
      <c r="E355" s="8"/>
      <c r="F355" s="8"/>
      <c r="G355" s="8"/>
      <c r="H355" s="8"/>
      <c r="J355" s="11">
        <v>42266</v>
      </c>
      <c r="K355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55" s="10"/>
    </row>
    <row r="356" spans="1:12" x14ac:dyDescent="0.25">
      <c r="A356" s="9">
        <v>42267</v>
      </c>
      <c r="B356" s="8"/>
      <c r="C356" s="8"/>
      <c r="D356" s="8"/>
      <c r="E356" s="8"/>
      <c r="F356" s="8"/>
      <c r="G356" s="8"/>
      <c r="H356" s="8"/>
      <c r="J356" s="11">
        <v>42267</v>
      </c>
      <c r="K356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56" s="10"/>
    </row>
    <row r="357" spans="1:12" x14ac:dyDescent="0.25">
      <c r="A357" s="9">
        <v>42268</v>
      </c>
      <c r="B357" s="8"/>
      <c r="C357" s="8"/>
      <c r="D357" s="8"/>
      <c r="E357" s="8"/>
      <c r="F357" s="8"/>
      <c r="G357" s="8"/>
      <c r="H357" s="8"/>
      <c r="J357" s="11">
        <v>42268</v>
      </c>
      <c r="K357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57" s="10"/>
    </row>
    <row r="358" spans="1:12" x14ac:dyDescent="0.25">
      <c r="A358" s="9">
        <v>42269</v>
      </c>
      <c r="B358" s="8"/>
      <c r="C358" s="8"/>
      <c r="D358" s="8"/>
      <c r="E358" s="8"/>
      <c r="F358" s="8"/>
      <c r="G358" s="8"/>
      <c r="H358" s="8"/>
      <c r="J358" s="11">
        <v>42269</v>
      </c>
      <c r="K358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58" s="10"/>
    </row>
    <row r="359" spans="1:12" x14ac:dyDescent="0.25">
      <c r="A359" s="9">
        <v>42270</v>
      </c>
      <c r="B359" s="8"/>
      <c r="C359" s="8"/>
      <c r="D359" s="8"/>
      <c r="E359" s="8"/>
      <c r="F359" s="8"/>
      <c r="G359" s="8"/>
      <c r="H359" s="8"/>
      <c r="J359" s="11">
        <v>42270</v>
      </c>
      <c r="K359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59" s="10"/>
    </row>
    <row r="360" spans="1:12" x14ac:dyDescent="0.25">
      <c r="A360" s="9">
        <v>42271</v>
      </c>
      <c r="B360" s="8"/>
      <c r="C360" s="8"/>
      <c r="D360" s="8"/>
      <c r="E360" s="8"/>
      <c r="F360" s="8"/>
      <c r="G360" s="8"/>
      <c r="H360" s="8"/>
      <c r="J360" s="11">
        <v>42271</v>
      </c>
      <c r="K360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60" s="10"/>
    </row>
    <row r="361" spans="1:12" x14ac:dyDescent="0.25">
      <c r="A361" s="9">
        <v>42272</v>
      </c>
      <c r="B361" s="8"/>
      <c r="C361" s="8"/>
      <c r="D361" s="8"/>
      <c r="E361" s="8"/>
      <c r="F361" s="8"/>
      <c r="G361" s="8"/>
      <c r="H361" s="8"/>
      <c r="J361" s="11">
        <v>42272</v>
      </c>
      <c r="K361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61" s="10"/>
    </row>
    <row r="362" spans="1:12" x14ac:dyDescent="0.25">
      <c r="A362" s="9">
        <v>42273</v>
      </c>
      <c r="B362" s="8"/>
      <c r="C362" s="8"/>
      <c r="D362" s="8"/>
      <c r="E362" s="8"/>
      <c r="F362" s="8"/>
      <c r="G362" s="8"/>
      <c r="H362" s="8"/>
      <c r="J362" s="11">
        <v>42273</v>
      </c>
      <c r="K362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62" s="10"/>
    </row>
    <row r="363" spans="1:12" x14ac:dyDescent="0.25">
      <c r="A363" s="9">
        <v>42274</v>
      </c>
      <c r="B363" s="8"/>
      <c r="C363" s="8"/>
      <c r="D363" s="8"/>
      <c r="E363" s="8"/>
      <c r="F363" s="8"/>
      <c r="G363" s="8"/>
      <c r="H363" s="8"/>
      <c r="J363" s="11">
        <v>42274</v>
      </c>
      <c r="K363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63" s="10"/>
    </row>
    <row r="364" spans="1:12" x14ac:dyDescent="0.25">
      <c r="A364" s="9">
        <v>42275</v>
      </c>
      <c r="B364" s="8"/>
      <c r="C364" s="8"/>
      <c r="D364" s="8"/>
      <c r="E364" s="8"/>
      <c r="F364" s="8"/>
      <c r="G364" s="8"/>
      <c r="H364" s="8"/>
      <c r="J364" s="11">
        <v>42275</v>
      </c>
      <c r="K364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64" s="10"/>
    </row>
    <row r="365" spans="1:12" x14ac:dyDescent="0.25">
      <c r="A365" s="9">
        <v>42276</v>
      </c>
      <c r="B365" s="8"/>
      <c r="C365" s="8"/>
      <c r="D365" s="8"/>
      <c r="E365" s="8"/>
      <c r="F365" s="8"/>
      <c r="G365" s="8"/>
      <c r="H365" s="8"/>
      <c r="J365" s="11">
        <v>42276</v>
      </c>
      <c r="K365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65" s="10"/>
    </row>
    <row r="366" spans="1:12" x14ac:dyDescent="0.25">
      <c r="A366" s="9">
        <v>42277</v>
      </c>
      <c r="B366" s="8"/>
      <c r="C366" s="8"/>
      <c r="D366" s="8"/>
      <c r="E366" s="8"/>
      <c r="F366" s="8"/>
      <c r="G366" s="8"/>
      <c r="H366" s="8"/>
      <c r="J366" s="11">
        <v>42277</v>
      </c>
      <c r="K366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66" s="10"/>
    </row>
  </sheetData>
  <pageMargins left="0.7" right="0.7" top="0.75" bottom="0.75" header="0.3" footer="0.3"/>
  <pageSetup orientation="portrait" r:id="rId1"/>
  <legacy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topLeftCell="A29" workbookViewId="0">
      <selection activeCell="J61" sqref="J61"/>
    </sheetView>
  </sheetViews>
  <sheetFormatPr defaultRowHeight="15" x14ac:dyDescent="0.25"/>
  <cols>
    <col min="1" max="1" width="14.140625" customWidth="1"/>
    <col min="2" max="3" width="10.5703125" bestFit="1" customWidth="1"/>
    <col min="4" max="4" width="9" bestFit="1" customWidth="1"/>
    <col min="5" max="6" width="10.5703125" bestFit="1" customWidth="1"/>
    <col min="7" max="7" width="9" bestFit="1" customWidth="1"/>
    <col min="8" max="8" width="10.5703125" bestFit="1" customWidth="1"/>
    <col min="9" max="9" width="9.42578125" bestFit="1" customWidth="1"/>
    <col min="10" max="10" width="8.7109375" bestFit="1" customWidth="1"/>
    <col min="11" max="11" width="10.7109375" bestFit="1" customWidth="1"/>
    <col min="12" max="12" width="4" customWidth="1"/>
    <col min="13" max="13" width="10.85546875" bestFit="1" customWidth="1"/>
    <col min="14" max="14" width="10.42578125" customWidth="1"/>
    <col min="15" max="15" width="10.7109375" bestFit="1" customWidth="1"/>
    <col min="17" max="17" width="10.5703125" bestFit="1" customWidth="1"/>
    <col min="19" max="20" width="10.5703125" bestFit="1" customWidth="1"/>
  </cols>
  <sheetData>
    <row r="1" spans="1:27" x14ac:dyDescent="0.25">
      <c r="A1" s="87" t="s">
        <v>107</v>
      </c>
      <c r="B1" s="87"/>
      <c r="C1" s="87"/>
      <c r="D1" s="87"/>
      <c r="E1" s="87"/>
      <c r="F1" s="87"/>
      <c r="G1" s="87"/>
      <c r="H1" s="87"/>
      <c r="I1" s="87"/>
      <c r="J1" s="87"/>
      <c r="K1" s="87"/>
      <c r="M1" s="85" t="s">
        <v>108</v>
      </c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27" x14ac:dyDescent="0.25">
      <c r="B2" s="86" t="s">
        <v>19</v>
      </c>
      <c r="C2" s="86"/>
      <c r="D2" s="86"/>
      <c r="E2" s="86"/>
      <c r="F2" s="86"/>
      <c r="G2" s="86" t="s">
        <v>20</v>
      </c>
      <c r="H2" s="86"/>
      <c r="I2" s="86"/>
      <c r="J2" s="86"/>
      <c r="K2" s="86"/>
      <c r="N2" s="86" t="s">
        <v>19</v>
      </c>
      <c r="O2" s="86"/>
      <c r="P2" s="86"/>
      <c r="Q2" s="86"/>
      <c r="R2" s="86"/>
      <c r="S2" s="86"/>
      <c r="T2" s="86"/>
      <c r="U2" s="86" t="s">
        <v>20</v>
      </c>
      <c r="V2" s="86"/>
      <c r="W2" s="86"/>
      <c r="X2" s="86"/>
      <c r="Y2" s="86"/>
      <c r="Z2" s="86"/>
      <c r="AA2" s="86"/>
    </row>
    <row r="3" spans="1:27" x14ac:dyDescent="0.25">
      <c r="A3" s="12" t="s">
        <v>21</v>
      </c>
      <c r="B3" s="12" t="s">
        <v>0</v>
      </c>
      <c r="C3" s="12" t="s">
        <v>1</v>
      </c>
      <c r="D3" s="12" t="s">
        <v>2</v>
      </c>
      <c r="E3" s="12" t="s">
        <v>3</v>
      </c>
      <c r="F3" s="12" t="s">
        <v>16</v>
      </c>
      <c r="G3" s="12" t="s">
        <v>22</v>
      </c>
      <c r="H3" s="12" t="s">
        <v>23</v>
      </c>
      <c r="I3" s="12" t="s">
        <v>24</v>
      </c>
      <c r="J3" s="12" t="s">
        <v>25</v>
      </c>
      <c r="K3" s="12" t="s">
        <v>26</v>
      </c>
      <c r="M3" t="s">
        <v>21</v>
      </c>
      <c r="N3" s="32" t="s">
        <v>5</v>
      </c>
      <c r="O3" s="32" t="s">
        <v>28</v>
      </c>
      <c r="P3" s="12" t="s">
        <v>17</v>
      </c>
      <c r="Q3" s="12" t="s">
        <v>29</v>
      </c>
      <c r="R3" s="12" t="s">
        <v>121</v>
      </c>
      <c r="S3" s="12" t="s">
        <v>4</v>
      </c>
      <c r="T3" s="12" t="s">
        <v>16</v>
      </c>
      <c r="U3" s="12" t="s">
        <v>30</v>
      </c>
      <c r="V3" s="12" t="s">
        <v>31</v>
      </c>
      <c r="W3" s="12" t="s">
        <v>32</v>
      </c>
      <c r="X3" s="12" t="s">
        <v>33</v>
      </c>
      <c r="Y3" s="12" t="s">
        <v>122</v>
      </c>
      <c r="Z3" s="12" t="s">
        <v>34</v>
      </c>
      <c r="AA3" s="12" t="s">
        <v>26</v>
      </c>
    </row>
    <row r="4" spans="1:27" x14ac:dyDescent="0.25">
      <c r="A4" s="11" t="s">
        <v>110</v>
      </c>
      <c r="B4" s="10">
        <v>382990</v>
      </c>
      <c r="C4" s="10">
        <v>213240</v>
      </c>
      <c r="D4" s="10">
        <v>119320</v>
      </c>
      <c r="E4" s="10">
        <v>168870</v>
      </c>
      <c r="F4" s="16">
        <f t="shared" ref="F4:F15" si="0">SUM(B4:E4)</f>
        <v>884420</v>
      </c>
      <c r="G4" s="10">
        <f>B4/1.9835/31</f>
        <v>6228.6443806565449</v>
      </c>
      <c r="H4" s="10">
        <f>C4/1.9835/31</f>
        <v>3467.9655545345877</v>
      </c>
      <c r="I4" s="10">
        <f>D4/1.9835/31</f>
        <v>1940.5254641111753</v>
      </c>
      <c r="J4" s="10">
        <f>E4/1.9835/31</f>
        <v>2746.3672068760825</v>
      </c>
      <c r="K4" s="16">
        <f t="shared" ref="K4:K15" si="1">SUM(G4:J4)</f>
        <v>14383.50260617839</v>
      </c>
      <c r="M4" s="11" t="s">
        <v>110</v>
      </c>
      <c r="N4" s="10">
        <v>12250</v>
      </c>
      <c r="O4" s="10">
        <v>66087</v>
      </c>
      <c r="P4" s="10">
        <v>88400</v>
      </c>
      <c r="Q4" s="10">
        <v>152862</v>
      </c>
      <c r="R4" s="10">
        <v>51320</v>
      </c>
      <c r="S4" s="10">
        <v>125950</v>
      </c>
      <c r="T4" s="16">
        <f t="shared" ref="T4:T15" si="2">SUM(N4:S4)</f>
        <v>496869</v>
      </c>
      <c r="U4" s="10">
        <f t="shared" ref="U4" si="3">N4/1.9835/31</f>
        <v>199.22424518405879</v>
      </c>
      <c r="V4" s="10">
        <f t="shared" ref="V4" si="4">O4/1.9835/31</f>
        <v>1074.7863421615423</v>
      </c>
      <c r="W4" s="10">
        <f t="shared" ref="W4" si="5">P4/1.9835/31</f>
        <v>1437.6672060629223</v>
      </c>
      <c r="X4" s="10">
        <f t="shared" ref="X4" si="6">Q4/1.9835/31</f>
        <v>2486.0258422306611</v>
      </c>
      <c r="Y4" s="10">
        <f t="shared" ref="Y4" si="7">R4/1.9835/31</f>
        <v>834.62761329354259</v>
      </c>
      <c r="Z4" s="10">
        <f t="shared" ref="Z4" si="8">S4/1.9835/31</f>
        <v>2048.3505045658944</v>
      </c>
      <c r="AA4" s="16">
        <f>SUM(Table172436[[#This Row],[MHB_CFS]:[MIL_CFS]])</f>
        <v>8080.6817534986221</v>
      </c>
    </row>
    <row r="5" spans="1:27" x14ac:dyDescent="0.25">
      <c r="A5" s="11" t="s">
        <v>111</v>
      </c>
      <c r="B5" s="10">
        <v>541980</v>
      </c>
      <c r="C5" s="10">
        <v>349740</v>
      </c>
      <c r="D5" s="10">
        <v>190520</v>
      </c>
      <c r="E5" s="10">
        <v>277900</v>
      </c>
      <c r="F5" s="16">
        <f t="shared" si="0"/>
        <v>1360140</v>
      </c>
      <c r="G5" s="10">
        <f>B5/1.9835/30</f>
        <v>9108.1421729266458</v>
      </c>
      <c r="H5" s="10">
        <f>C5/1.9835/30</f>
        <v>5877.4892866145701</v>
      </c>
      <c r="I5" s="10">
        <f>D5/1.9835/30</f>
        <v>3201.7477522897234</v>
      </c>
      <c r="J5" s="10">
        <f>E5/1.9835/30</f>
        <v>4670.1957818670699</v>
      </c>
      <c r="K5" s="16">
        <f t="shared" si="1"/>
        <v>22857.57499369801</v>
      </c>
      <c r="M5" s="11" t="s">
        <v>111</v>
      </c>
      <c r="N5" s="10">
        <v>50270</v>
      </c>
      <c r="O5" s="10">
        <v>62554</v>
      </c>
      <c r="P5" s="10">
        <v>121710</v>
      </c>
      <c r="Q5" s="10">
        <v>176231</v>
      </c>
      <c r="R5" s="10">
        <v>84140</v>
      </c>
      <c r="S5" s="10">
        <v>145530</v>
      </c>
      <c r="T5" s="16">
        <f t="shared" si="2"/>
        <v>640435</v>
      </c>
      <c r="U5" s="10">
        <f t="shared" ref="U5" si="9">N5/1.9835/30</f>
        <v>844.80295773464411</v>
      </c>
      <c r="V5" s="10">
        <f t="shared" ref="V5" si="10">O5/1.9835/30</f>
        <v>1051.2393916477606</v>
      </c>
      <c r="W5" s="10">
        <f t="shared" ref="W5" si="11">P5/1.9835/30</f>
        <v>2045.3743382908999</v>
      </c>
      <c r="X5" s="10">
        <f t="shared" ref="X5" si="12">Q5/1.9835/30</f>
        <v>2961.6166708679943</v>
      </c>
      <c r="Y5" s="10">
        <f t="shared" ref="Y5" si="13">R5/1.9835/30</f>
        <v>1413.9988236282666</v>
      </c>
      <c r="Z5" s="10">
        <f t="shared" ref="Z5" si="14">S5/1.9835/30</f>
        <v>2445.6768338795059</v>
      </c>
      <c r="AA5" s="16">
        <f>SUM(Table172436[[#This Row],[MHB_CFS]:[MIL_CFS]])</f>
        <v>10762.709016049072</v>
      </c>
    </row>
    <row r="6" spans="1:27" x14ac:dyDescent="0.25">
      <c r="A6" s="11" t="s">
        <v>109</v>
      </c>
      <c r="B6" s="10">
        <v>1366790</v>
      </c>
      <c r="C6" s="10">
        <v>633160</v>
      </c>
      <c r="D6" s="10">
        <v>361350</v>
      </c>
      <c r="E6" s="10">
        <v>565140</v>
      </c>
      <c r="F6" s="16">
        <f t="shared" si="0"/>
        <v>2926440</v>
      </c>
      <c r="G6" s="10">
        <f t="shared" ref="G6:G7" si="15">B6/1.9835/31</f>
        <v>22228.38416939753</v>
      </c>
      <c r="H6" s="10">
        <f t="shared" ref="H6:H7" si="16">C6/1.9835/31</f>
        <v>10297.210047407239</v>
      </c>
      <c r="I6" s="10">
        <f t="shared" ref="I6:I7" si="17">D6/1.9835/31</f>
        <v>5876.7086528375221</v>
      </c>
      <c r="J6" s="10">
        <f t="shared" ref="J6:J7" si="18">E6/1.9835/31</f>
        <v>9190.9869325158379</v>
      </c>
      <c r="K6" s="16">
        <f t="shared" si="1"/>
        <v>47593.289802158128</v>
      </c>
      <c r="M6" s="11" t="s">
        <v>109</v>
      </c>
      <c r="N6" s="10">
        <v>149010</v>
      </c>
      <c r="O6" s="10">
        <v>103191</v>
      </c>
      <c r="P6" s="10">
        <v>160380</v>
      </c>
      <c r="Q6" s="10">
        <v>244606</v>
      </c>
      <c r="R6" s="10">
        <v>150310</v>
      </c>
      <c r="S6" s="10">
        <v>211900</v>
      </c>
      <c r="T6" s="16">
        <f t="shared" si="2"/>
        <v>1019397</v>
      </c>
      <c r="U6" s="10">
        <f t="shared" ref="U6:U7" si="19">N6/1.9835/31</f>
        <v>2423.3799816225796</v>
      </c>
      <c r="V6" s="10">
        <f t="shared" ref="V6:V7" si="20">O6/1.9835/31</f>
        <v>1678.2162518194459</v>
      </c>
      <c r="W6" s="10">
        <f t="shared" ref="W6:W7" si="21">P6/1.9835/31</f>
        <v>2608.2926075607634</v>
      </c>
      <c r="X6" s="10">
        <f t="shared" ref="X6:X7" si="22">Q6/1.9835/31</f>
        <v>3978.0772014279091</v>
      </c>
      <c r="Y6" s="10">
        <f t="shared" ref="Y6:Y7" si="23">R6/1.9835/31</f>
        <v>2444.5221464176229</v>
      </c>
      <c r="Z6" s="10">
        <f t="shared" ref="Z6:Z7" si="24">S6/1.9835/31</f>
        <v>3446.1728615920047</v>
      </c>
      <c r="AA6" s="16">
        <f>SUM(Table172436[[#This Row],[MHB_CFS]:[MIL_CFS]])</f>
        <v>16578.661050440325</v>
      </c>
    </row>
    <row r="7" spans="1:27" x14ac:dyDescent="0.25">
      <c r="A7" s="11" t="s">
        <v>112</v>
      </c>
      <c r="B7" s="10">
        <v>1917910</v>
      </c>
      <c r="C7" s="10">
        <v>712600</v>
      </c>
      <c r="D7" s="10">
        <v>309610</v>
      </c>
      <c r="E7" s="10">
        <v>454160</v>
      </c>
      <c r="F7" s="16">
        <f t="shared" si="0"/>
        <v>3394280</v>
      </c>
      <c r="G7" s="10">
        <f t="shared" si="15"/>
        <v>31191.360986200671</v>
      </c>
      <c r="H7" s="10">
        <f t="shared" si="16"/>
        <v>11589.158948421249</v>
      </c>
      <c r="I7" s="10">
        <f t="shared" si="17"/>
        <v>5035.2504939948112</v>
      </c>
      <c r="J7" s="10">
        <f t="shared" si="18"/>
        <v>7386.0965871667058</v>
      </c>
      <c r="K7" s="16">
        <f t="shared" si="1"/>
        <v>55201.867015783435</v>
      </c>
      <c r="M7" s="11" t="s">
        <v>112</v>
      </c>
      <c r="N7" s="10">
        <v>145630</v>
      </c>
      <c r="O7" s="10">
        <v>92294</v>
      </c>
      <c r="P7" s="10">
        <v>182760</v>
      </c>
      <c r="Q7" s="10">
        <v>261243</v>
      </c>
      <c r="R7" s="10">
        <v>185590</v>
      </c>
      <c r="S7" s="10">
        <v>227000</v>
      </c>
      <c r="T7" s="16">
        <f t="shared" si="2"/>
        <v>1094517</v>
      </c>
      <c r="U7" s="10">
        <f t="shared" si="19"/>
        <v>2368.4103531554683</v>
      </c>
      <c r="V7" s="10">
        <f t="shared" si="20"/>
        <v>1500.9961212259204</v>
      </c>
      <c r="W7" s="10">
        <f t="shared" si="21"/>
        <v>2972.2631061092725</v>
      </c>
      <c r="X7" s="10">
        <f t="shared" si="22"/>
        <v>4248.6481211933942</v>
      </c>
      <c r="Y7" s="10">
        <f t="shared" si="23"/>
        <v>3018.2879725477119</v>
      </c>
      <c r="Z7" s="10">
        <f t="shared" si="24"/>
        <v>3691.7472372882735</v>
      </c>
      <c r="AA7" s="16">
        <f>SUM(Table172436[[#This Row],[MHB_CFS]:[MIL_CFS]])</f>
        <v>17800.352911520044</v>
      </c>
    </row>
    <row r="8" spans="1:27" x14ac:dyDescent="0.25">
      <c r="A8" s="11" t="s">
        <v>113</v>
      </c>
      <c r="B8" s="10">
        <v>2925200</v>
      </c>
      <c r="C8" s="10">
        <v>1196460</v>
      </c>
      <c r="D8" s="10">
        <v>565660</v>
      </c>
      <c r="E8" s="10">
        <v>695710</v>
      </c>
      <c r="F8" s="16">
        <f t="shared" si="0"/>
        <v>5383030</v>
      </c>
      <c r="G8" s="10">
        <f>B8/1.9835/28</f>
        <v>52670.243797039861</v>
      </c>
      <c r="H8" s="10">
        <f>C8/1.9835/28</f>
        <v>21543.087615686556</v>
      </c>
      <c r="I8" s="10">
        <f>D8/1.9835/28</f>
        <v>10185.098491123195</v>
      </c>
      <c r="J8" s="10">
        <f>E8/1.9835/28</f>
        <v>12526.738449349996</v>
      </c>
      <c r="K8" s="16">
        <f t="shared" si="1"/>
        <v>96925.16835319961</v>
      </c>
      <c r="M8" s="11" t="s">
        <v>113</v>
      </c>
      <c r="N8" s="10">
        <v>193840</v>
      </c>
      <c r="O8" s="10">
        <v>135022</v>
      </c>
      <c r="P8" s="10">
        <v>245140</v>
      </c>
      <c r="Q8" s="10">
        <v>327834</v>
      </c>
      <c r="R8" s="10">
        <v>231920</v>
      </c>
      <c r="S8" s="10">
        <v>271310</v>
      </c>
      <c r="T8" s="16">
        <f t="shared" si="2"/>
        <v>1405066</v>
      </c>
      <c r="U8" s="10">
        <f t="shared" ref="U8" si="25">N8/1.9835/28</f>
        <v>3490.2229104396988</v>
      </c>
      <c r="V8" s="10">
        <f t="shared" ref="V8" si="26">O8/1.9835/28</f>
        <v>2431.1642479023371</v>
      </c>
      <c r="W8" s="10">
        <f t="shared" ref="W8" si="27">P8/1.9835/28</f>
        <v>4413.9147970758759</v>
      </c>
      <c r="X8" s="10">
        <f t="shared" ref="X8" si="28">Q8/1.9835/28</f>
        <v>5902.877309229717</v>
      </c>
      <c r="Y8" s="10">
        <f t="shared" ref="Y8" si="29">R8/1.9835/28</f>
        <v>4175.8795779466309</v>
      </c>
      <c r="Z8" s="10">
        <f t="shared" ref="Z8" si="30">S8/1.9835/28</f>
        <v>4885.1236990889129</v>
      </c>
      <c r="AA8" s="16">
        <f>SUM(Table172436[[#This Row],[MHB_CFS]:[MIL_CFS]])</f>
        <v>25299.182541683171</v>
      </c>
    </row>
    <row r="9" spans="1:27" x14ac:dyDescent="0.25">
      <c r="A9" s="11" t="s">
        <v>114</v>
      </c>
      <c r="B9" s="10">
        <v>4677270</v>
      </c>
      <c r="C9" s="10">
        <v>2028930</v>
      </c>
      <c r="D9" s="10">
        <v>926430</v>
      </c>
      <c r="E9" s="10">
        <v>1167210</v>
      </c>
      <c r="F9" s="16">
        <f t="shared" si="0"/>
        <v>8799840</v>
      </c>
      <c r="G9" s="10">
        <f>B9/1.9835/31</f>
        <v>76067.394716085109</v>
      </c>
      <c r="H9" s="10">
        <f>C9/1.9835/31</f>
        <v>32996.90185969734</v>
      </c>
      <c r="I9" s="10">
        <f>D9/1.9835/31</f>
        <v>15066.719793132048</v>
      </c>
      <c r="J9" s="10">
        <f>E9/1.9835/31</f>
        <v>18982.573977247779</v>
      </c>
      <c r="K9" s="16">
        <f t="shared" si="1"/>
        <v>143113.59034616227</v>
      </c>
      <c r="M9" s="11" t="s">
        <v>114</v>
      </c>
      <c r="N9" s="8">
        <v>328760</v>
      </c>
      <c r="O9" s="8">
        <v>247557</v>
      </c>
      <c r="P9" s="10">
        <v>411480</v>
      </c>
      <c r="Q9" s="10">
        <v>560146</v>
      </c>
      <c r="R9" s="10">
        <v>369720</v>
      </c>
      <c r="S9" s="10">
        <v>427870</v>
      </c>
      <c r="T9" s="16">
        <f t="shared" si="2"/>
        <v>2345533</v>
      </c>
      <c r="U9" s="10">
        <f t="shared" ref="U9" si="31">N9/1.9835/31</f>
        <v>5346.6908446294838</v>
      </c>
      <c r="V9" s="10">
        <f t="shared" ref="V9" si="32">O9/1.9835/31</f>
        <v>4026.0699155126572</v>
      </c>
      <c r="W9" s="10">
        <f t="shared" ref="W9" si="33">P9/1.9835/31</f>
        <v>6691.9830537417556</v>
      </c>
      <c r="X9" s="10">
        <f t="shared" ref="X9" si="34">Q9/1.9835/31</f>
        <v>9109.7684932954926</v>
      </c>
      <c r="Y9" s="10">
        <f t="shared" ref="Y9" si="35">R9/1.9835/31</f>
        <v>6012.8316677102221</v>
      </c>
      <c r="Z9" s="10">
        <f t="shared" ref="Z9" si="36">S9/1.9835/31</f>
        <v>6958.5369621961827</v>
      </c>
      <c r="AA9" s="16">
        <f>SUM(Table172436[[#This Row],[MHB_CFS]:[MIL_CFS]])</f>
        <v>38145.880937085793</v>
      </c>
    </row>
    <row r="10" spans="1:27" x14ac:dyDescent="0.25">
      <c r="A10" s="11" t="s">
        <v>115</v>
      </c>
      <c r="B10" s="10">
        <v>1816540</v>
      </c>
      <c r="C10" s="10">
        <v>1024040</v>
      </c>
      <c r="D10" s="10">
        <v>428030</v>
      </c>
      <c r="E10" s="10">
        <v>605280</v>
      </c>
      <c r="F10" s="16">
        <f t="shared" si="0"/>
        <v>3873890</v>
      </c>
      <c r="G10" s="10">
        <f>B10/1.9835/30</f>
        <v>30527.518695907907</v>
      </c>
      <c r="H10" s="10">
        <f>C10/1.9835/30</f>
        <v>17209.310142004873</v>
      </c>
      <c r="I10" s="10">
        <f>D10/1.9835/30</f>
        <v>7193.1770439458869</v>
      </c>
      <c r="J10" s="10">
        <f>E10/1.9835/30</f>
        <v>10171.918326191077</v>
      </c>
      <c r="K10" s="16">
        <f t="shared" si="1"/>
        <v>65101.924208049735</v>
      </c>
      <c r="M10" s="11" t="s">
        <v>115</v>
      </c>
      <c r="N10" s="8">
        <v>134680</v>
      </c>
      <c r="O10" s="8">
        <v>137117</v>
      </c>
      <c r="P10" s="10">
        <v>213290</v>
      </c>
      <c r="Q10" s="10">
        <v>303525</v>
      </c>
      <c r="R10" s="10">
        <v>197450</v>
      </c>
      <c r="S10" s="10">
        <v>280460</v>
      </c>
      <c r="T10" s="16">
        <f t="shared" si="2"/>
        <v>1266522</v>
      </c>
      <c r="U10" s="10">
        <f t="shared" ref="U10" si="37">N10/1.9835/30</f>
        <v>2263.3392151920007</v>
      </c>
      <c r="V10" s="10">
        <f t="shared" ref="V10" si="38">O10/1.9835/30</f>
        <v>2304.2937568271573</v>
      </c>
      <c r="W10" s="10">
        <f t="shared" ref="W10" si="39">P10/1.9835/30</f>
        <v>3584.4046718763129</v>
      </c>
      <c r="X10" s="10">
        <f t="shared" ref="X10" si="40">Q10/1.9835/30</f>
        <v>5100.8318628686666</v>
      </c>
      <c r="Y10" s="10">
        <f t="shared" ref="Y10" si="41">R10/1.9835/30</f>
        <v>3318.2085539030331</v>
      </c>
      <c r="Z10" s="10">
        <f t="shared" ref="Z10" si="42">S10/1.9835/30</f>
        <v>4713.2173766910337</v>
      </c>
      <c r="AA10" s="16">
        <f>SUM(Table172436[[#This Row],[MHB_CFS]:[MIL_CFS]])</f>
        <v>21284.295437358207</v>
      </c>
    </row>
    <row r="11" spans="1:27" x14ac:dyDescent="0.25">
      <c r="A11" s="11" t="s">
        <v>116</v>
      </c>
      <c r="B11" s="10">
        <v>1530080</v>
      </c>
      <c r="C11" s="10">
        <v>1426710</v>
      </c>
      <c r="D11" s="10">
        <v>714990</v>
      </c>
      <c r="E11" s="10">
        <v>982720</v>
      </c>
      <c r="F11" s="16">
        <f t="shared" si="0"/>
        <v>4654500</v>
      </c>
      <c r="G11" s="10">
        <f>B11/1.9835/31</f>
        <v>24884.002699691813</v>
      </c>
      <c r="H11" s="10">
        <f>C11/1.9835/31</f>
        <v>23202.875334412125</v>
      </c>
      <c r="I11" s="10">
        <f>D11/1.9835/31</f>
        <v>11628.028005236753</v>
      </c>
      <c r="J11" s="10">
        <f>E11/1.9835/31</f>
        <v>15982.175528757409</v>
      </c>
      <c r="K11" s="16">
        <f t="shared" si="1"/>
        <v>75697.081568098103</v>
      </c>
      <c r="M11" s="11" t="s">
        <v>116</v>
      </c>
      <c r="N11" s="8">
        <v>138410</v>
      </c>
      <c r="O11" s="8">
        <v>315407</v>
      </c>
      <c r="P11" s="10">
        <v>504010</v>
      </c>
      <c r="Q11" s="10">
        <v>695933</v>
      </c>
      <c r="R11" s="10">
        <v>382290</v>
      </c>
      <c r="S11" s="10">
        <v>727500</v>
      </c>
      <c r="T11" s="16">
        <f t="shared" si="2"/>
        <v>2763550</v>
      </c>
      <c r="U11" s="10">
        <f t="shared" ref="U11" si="43">N11/1.9835/31</f>
        <v>2250.9900225245369</v>
      </c>
      <c r="V11" s="10">
        <f t="shared" ref="V11" si="44">O11/1.9835/31</f>
        <v>5129.5282857770153</v>
      </c>
      <c r="W11" s="10">
        <f t="shared" ref="W11" si="45">P11/1.9835/31</f>
        <v>8196.8172910381618</v>
      </c>
      <c r="X11" s="10">
        <f t="shared" ref="X11" si="46">Q11/1.9835/31</f>
        <v>11318.100132545109</v>
      </c>
      <c r="Y11" s="10">
        <f t="shared" ref="Y11" si="47">R11/1.9835/31</f>
        <v>6217.2601380745991</v>
      </c>
      <c r="Z11" s="10">
        <f>S11/1.9835/31</f>
        <v>11831.480683379817</v>
      </c>
      <c r="AA11" s="16">
        <f>SUM(Table172436[[#This Row],[MHB_CFS]:[MIL_CFS]])</f>
        <v>44944.176553339246</v>
      </c>
    </row>
    <row r="12" spans="1:27" x14ac:dyDescent="0.25">
      <c r="A12" s="11" t="s">
        <v>117</v>
      </c>
      <c r="B12" s="10">
        <v>852680</v>
      </c>
      <c r="C12" s="10">
        <v>1121710</v>
      </c>
      <c r="D12" s="10">
        <v>713380</v>
      </c>
      <c r="E12" s="10">
        <v>942210</v>
      </c>
      <c r="F12" s="16">
        <f t="shared" si="0"/>
        <v>3629980</v>
      </c>
      <c r="G12" s="10">
        <f>B12/1.9835/30</f>
        <v>14329.552138475758</v>
      </c>
      <c r="H12" s="10">
        <f>C12/1.9835/30</f>
        <v>18850.684816401983</v>
      </c>
      <c r="I12" s="10">
        <f>D12/1.9835/30</f>
        <v>11988.572388874885</v>
      </c>
      <c r="J12" s="10">
        <f>E12/1.9835/30</f>
        <v>15834.131585581044</v>
      </c>
      <c r="K12" s="16">
        <f t="shared" si="1"/>
        <v>61002.940929333672</v>
      </c>
      <c r="M12" s="11" t="s">
        <v>117</v>
      </c>
      <c r="N12" s="8">
        <v>66540</v>
      </c>
      <c r="O12" s="8">
        <v>400945</v>
      </c>
      <c r="P12" s="10">
        <v>632380</v>
      </c>
      <c r="Q12" s="10">
        <v>1016194</v>
      </c>
      <c r="R12" s="10">
        <v>656050</v>
      </c>
      <c r="S12" s="10">
        <v>1166100</v>
      </c>
      <c r="T12" s="16">
        <f t="shared" si="2"/>
        <v>3938209</v>
      </c>
      <c r="U12" s="10">
        <f t="shared" ref="U12" si="48">N12/1.9835/30</f>
        <v>1118.2253592135116</v>
      </c>
      <c r="V12" s="10">
        <f t="shared" ref="V12" si="49">O12/1.9835/30</f>
        <v>6738.0052096462477</v>
      </c>
      <c r="W12" s="10">
        <f t="shared" ref="W12" si="50">P12/1.9835/30</f>
        <v>10627.342240147886</v>
      </c>
      <c r="X12" s="10">
        <f t="shared" ref="X12" si="51">Q12/1.9835/30</f>
        <v>17077.455675993613</v>
      </c>
      <c r="Y12" s="10">
        <f t="shared" ref="Y12" si="52">R12/1.9835/30</f>
        <v>11025.123939164776</v>
      </c>
      <c r="Z12" s="10">
        <f t="shared" ref="Z12" si="53">S12/1.9835/30</f>
        <v>19596.672548525334</v>
      </c>
      <c r="AA12" s="16">
        <f>SUM(Table172436[[#This Row],[MHB_CFS]:[MIL_CFS]])</f>
        <v>66182.824972691364</v>
      </c>
    </row>
    <row r="13" spans="1:27" x14ac:dyDescent="0.25">
      <c r="A13" s="11" t="s">
        <v>118</v>
      </c>
      <c r="B13" s="10">
        <v>474660</v>
      </c>
      <c r="C13" s="10">
        <v>367980</v>
      </c>
      <c r="D13" s="10">
        <v>275210</v>
      </c>
      <c r="E13" s="10">
        <v>382050</v>
      </c>
      <c r="F13" s="16">
        <f t="shared" si="0"/>
        <v>1499900</v>
      </c>
      <c r="G13" s="10">
        <f t="shared" ref="G13:G14" si="54">B13/1.9835/31</f>
        <v>7719.4922627808446</v>
      </c>
      <c r="H13" s="10">
        <f t="shared" ref="H13:H14" si="55">C13/1.9835/31</f>
        <v>5984.533693292241</v>
      </c>
      <c r="I13" s="10">
        <f t="shared" ref="I13:I14" si="56">D13/1.9835/31</f>
        <v>4475.7962871105983</v>
      </c>
      <c r="J13" s="10">
        <f t="shared" ref="J13:J14" si="57">E13/1.9835/31</f>
        <v>6213.3569691893608</v>
      </c>
      <c r="K13" s="16">
        <f t="shared" si="1"/>
        <v>24393.179212373045</v>
      </c>
      <c r="M13" s="11" t="s">
        <v>118</v>
      </c>
      <c r="N13" s="8">
        <v>23210</v>
      </c>
      <c r="O13" s="8">
        <v>222956</v>
      </c>
      <c r="P13" s="10">
        <v>286500</v>
      </c>
      <c r="Q13" s="10">
        <v>629625</v>
      </c>
      <c r="R13" s="10">
        <v>351670</v>
      </c>
      <c r="S13" s="10">
        <v>686030</v>
      </c>
      <c r="T13" s="16">
        <f t="shared" si="2"/>
        <v>2199991</v>
      </c>
      <c r="U13" s="10">
        <f t="shared" ref="U13:U14" si="58">N13/1.9835/31</f>
        <v>377.46895760995955</v>
      </c>
      <c r="V13" s="10">
        <f t="shared" ref="V13:V14" si="59">O13/1.9835/31</f>
        <v>3625.9788415720009</v>
      </c>
      <c r="W13" s="10">
        <f t="shared" ref="W13:W14" si="60">P13/1.9835/31</f>
        <v>4659.4078567537017</v>
      </c>
      <c r="X13" s="10">
        <f t="shared" ref="X13:X14" si="61">Q13/1.9835/31</f>
        <v>10239.71962236841</v>
      </c>
      <c r="Y13" s="10">
        <f t="shared" ref="Y13:Y14" si="62">R13/1.9835/31</f>
        <v>5719.2808411328942</v>
      </c>
      <c r="Z13" s="10">
        <f t="shared" ref="Z13:Z14" si="63">S13/1.9835/31</f>
        <v>11157.045626417948</v>
      </c>
      <c r="AA13" s="16">
        <f>SUM(Table172436[[#This Row],[MHB_CFS]:[MIL_CFS]])</f>
        <v>35778.901745854921</v>
      </c>
    </row>
    <row r="14" spans="1:27" x14ac:dyDescent="0.25">
      <c r="A14" s="11" t="s">
        <v>119</v>
      </c>
      <c r="B14" s="10">
        <v>341100</v>
      </c>
      <c r="C14" s="10">
        <v>197330</v>
      </c>
      <c r="D14" s="10">
        <v>61550</v>
      </c>
      <c r="E14" s="10">
        <v>89930</v>
      </c>
      <c r="F14" s="16">
        <f t="shared" si="0"/>
        <v>689910</v>
      </c>
      <c r="G14" s="10">
        <f t="shared" si="54"/>
        <v>5547.3787781455067</v>
      </c>
      <c r="H14" s="10">
        <f t="shared" si="55"/>
        <v>3209.2179838506386</v>
      </c>
      <c r="I14" s="10">
        <f t="shared" si="56"/>
        <v>1001.0001870268424</v>
      </c>
      <c r="J14" s="10">
        <f t="shared" si="57"/>
        <v>1462.5499077063191</v>
      </c>
      <c r="K14" s="16">
        <f t="shared" si="1"/>
        <v>11220.146856729307</v>
      </c>
      <c r="M14" s="11" t="s">
        <v>119</v>
      </c>
      <c r="N14" s="8">
        <v>6610</v>
      </c>
      <c r="O14" s="8">
        <v>41404</v>
      </c>
      <c r="P14" s="10">
        <v>76630</v>
      </c>
      <c r="Q14" s="10">
        <v>205170</v>
      </c>
      <c r="R14" s="10">
        <v>97050</v>
      </c>
      <c r="S14" s="10">
        <v>280290</v>
      </c>
      <c r="T14" s="16">
        <f t="shared" si="2"/>
        <v>707154</v>
      </c>
      <c r="U14" s="10">
        <f t="shared" si="58"/>
        <v>107.49977638094929</v>
      </c>
      <c r="V14" s="10">
        <f t="shared" si="59"/>
        <v>673.36168551843025</v>
      </c>
      <c r="W14" s="10">
        <f t="shared" si="60"/>
        <v>1246.2492986493407</v>
      </c>
      <c r="X14" s="10">
        <f t="shared" si="61"/>
        <v>3336.7215007684367</v>
      </c>
      <c r="Y14" s="10">
        <f t="shared" si="62"/>
        <v>1578.3439179684005</v>
      </c>
      <c r="Z14" s="10">
        <f t="shared" si="63"/>
        <v>4558.413361848151</v>
      </c>
      <c r="AA14" s="16">
        <f>SUM(Table172436[[#This Row],[MHB_CFS]:[MIL_CFS]])</f>
        <v>11500.589541133708</v>
      </c>
    </row>
    <row r="15" spans="1:27" x14ac:dyDescent="0.25">
      <c r="A15" s="11" t="s">
        <v>120</v>
      </c>
      <c r="B15" s="10">
        <v>356130</v>
      </c>
      <c r="C15" s="10">
        <v>145980</v>
      </c>
      <c r="D15" s="10">
        <v>33080</v>
      </c>
      <c r="E15" s="10">
        <v>50586</v>
      </c>
      <c r="F15" s="16">
        <f t="shared" si="0"/>
        <v>585776</v>
      </c>
      <c r="G15" s="10">
        <f>B15/1.9835/30</f>
        <v>5984.8752205696992</v>
      </c>
      <c r="H15" s="10">
        <f>C15/1.9835/30</f>
        <v>2453.2392235946559</v>
      </c>
      <c r="I15" s="10">
        <f>D15/1.9835/30</f>
        <v>555.91967061591458</v>
      </c>
      <c r="J15" s="10">
        <f>E15/1.9835/30</f>
        <v>850.11343584572728</v>
      </c>
      <c r="K15" s="16">
        <f t="shared" si="1"/>
        <v>9844.1475506259976</v>
      </c>
      <c r="M15" s="11" t="s">
        <v>120</v>
      </c>
      <c r="N15" s="8">
        <v>4080</v>
      </c>
      <c r="O15" s="8">
        <v>23857</v>
      </c>
      <c r="P15" s="10">
        <v>28900</v>
      </c>
      <c r="Q15" s="10">
        <v>58030</v>
      </c>
      <c r="R15" s="10">
        <v>29030</v>
      </c>
      <c r="S15" s="10">
        <v>91940</v>
      </c>
      <c r="T15" s="16">
        <f t="shared" si="2"/>
        <v>235837</v>
      </c>
      <c r="U15" s="10">
        <f t="shared" ref="U15" si="64">N15/1.9835/30</f>
        <v>68.565666750693225</v>
      </c>
      <c r="V15" s="10">
        <f t="shared" ref="V15" si="65">O15/1.9835/30</f>
        <v>400.92429207629613</v>
      </c>
      <c r="W15" s="10">
        <f t="shared" ref="W15" si="66">P15/1.9835/30</f>
        <v>485.6734728174103</v>
      </c>
      <c r="X15" s="10">
        <f t="shared" ref="X15" si="67">Q15/1.9835/30</f>
        <v>975.21216704478616</v>
      </c>
      <c r="Y15" s="10">
        <f t="shared" ref="Y15" si="68">R15/1.9835/30</f>
        <v>487.85816317956477</v>
      </c>
      <c r="Z15" s="10">
        <f t="shared" ref="Z15" si="69">S15/1.9835/30</f>
        <v>1545.0802453575329</v>
      </c>
      <c r="AA15" s="16">
        <f>SUM(Table172436[[#This Row],[MHB_CFS]:[MIL_CFS]])</f>
        <v>3963.3140072262836</v>
      </c>
    </row>
    <row r="17" spans="1:27" x14ac:dyDescent="0.25">
      <c r="A17" s="87" t="s">
        <v>90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M17" s="85" t="s">
        <v>61</v>
      </c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</row>
    <row r="18" spans="1:27" x14ac:dyDescent="0.25">
      <c r="B18" s="86" t="s">
        <v>19</v>
      </c>
      <c r="C18" s="86"/>
      <c r="D18" s="86"/>
      <c r="E18" s="86"/>
      <c r="F18" s="86"/>
      <c r="G18" s="86" t="s">
        <v>20</v>
      </c>
      <c r="H18" s="86"/>
      <c r="I18" s="86"/>
      <c r="J18" s="86"/>
      <c r="K18" s="86"/>
      <c r="N18" s="86" t="s">
        <v>19</v>
      </c>
      <c r="O18" s="86"/>
      <c r="P18" s="86"/>
      <c r="Q18" s="86"/>
      <c r="R18" s="86"/>
      <c r="S18" s="86"/>
      <c r="T18" s="86"/>
      <c r="U18" s="86" t="s">
        <v>20</v>
      </c>
      <c r="V18" s="86"/>
      <c r="W18" s="86"/>
      <c r="X18" s="86"/>
      <c r="Y18" s="86"/>
      <c r="Z18" s="86"/>
      <c r="AA18" s="86"/>
    </row>
    <row r="19" spans="1:27" x14ac:dyDescent="0.25">
      <c r="A19" s="12" t="s">
        <v>21</v>
      </c>
      <c r="B19" s="12" t="s">
        <v>0</v>
      </c>
      <c r="C19" s="12" t="s">
        <v>1</v>
      </c>
      <c r="D19" s="12" t="s">
        <v>2</v>
      </c>
      <c r="E19" s="12" t="s">
        <v>3</v>
      </c>
      <c r="F19" s="12" t="s">
        <v>16</v>
      </c>
      <c r="G19" s="12" t="s">
        <v>22</v>
      </c>
      <c r="H19" s="12" t="s">
        <v>23</v>
      </c>
      <c r="I19" s="12" t="s">
        <v>24</v>
      </c>
      <c r="J19" s="12" t="s">
        <v>25</v>
      </c>
      <c r="K19" s="12" t="s">
        <v>26</v>
      </c>
      <c r="M19" t="s">
        <v>21</v>
      </c>
      <c r="N19" s="32" t="s">
        <v>5</v>
      </c>
      <c r="O19" s="32" t="s">
        <v>28</v>
      </c>
      <c r="P19" s="12" t="s">
        <v>17</v>
      </c>
      <c r="Q19" s="12" t="s">
        <v>29</v>
      </c>
      <c r="R19" s="12" t="s">
        <v>121</v>
      </c>
      <c r="S19" s="12" t="s">
        <v>4</v>
      </c>
      <c r="T19" s="12" t="s">
        <v>16</v>
      </c>
      <c r="U19" s="12" t="s">
        <v>30</v>
      </c>
      <c r="V19" s="12" t="s">
        <v>31</v>
      </c>
      <c r="W19" s="12" t="s">
        <v>32</v>
      </c>
      <c r="X19" s="12" t="s">
        <v>33</v>
      </c>
      <c r="Y19" s="12" t="s">
        <v>122</v>
      </c>
      <c r="Z19" s="12" t="s">
        <v>34</v>
      </c>
      <c r="AA19" s="12" t="s">
        <v>26</v>
      </c>
    </row>
    <row r="20" spans="1:27" x14ac:dyDescent="0.25">
      <c r="A20" s="11" t="s">
        <v>62</v>
      </c>
      <c r="B20" s="10">
        <v>382873</v>
      </c>
      <c r="C20" s="10">
        <v>93116</v>
      </c>
      <c r="D20" s="10">
        <v>22413</v>
      </c>
      <c r="E20" s="10">
        <v>20133</v>
      </c>
      <c r="F20" s="16">
        <f t="shared" ref="F20:F31" si="70">SUM(B20:E20)</f>
        <v>518535</v>
      </c>
      <c r="G20" s="10">
        <f>B20/1.9835/31</f>
        <v>6226.7415858249915</v>
      </c>
      <c r="H20" s="10">
        <f>C20/1.9835/31</f>
        <v>1514.364474657863</v>
      </c>
      <c r="I20" s="10">
        <f>D20/1.9835/31</f>
        <v>364.5071842702294</v>
      </c>
      <c r="J20" s="10">
        <f>E20/1.9835/31</f>
        <v>327.42707986046167</v>
      </c>
      <c r="K20" s="16">
        <f t="shared" ref="K20:K31" si="71">SUM(G20:J20)</f>
        <v>8433.0403246135447</v>
      </c>
      <c r="M20" s="11" t="s">
        <v>62</v>
      </c>
      <c r="N20" s="10">
        <v>1997</v>
      </c>
      <c r="O20" s="10">
        <v>8645</v>
      </c>
      <c r="P20" s="10">
        <v>21517</v>
      </c>
      <c r="Q20" s="10">
        <v>54427</v>
      </c>
      <c r="R20" s="10">
        <v>27369</v>
      </c>
      <c r="S20" s="10">
        <v>53860</v>
      </c>
      <c r="T20" s="16">
        <f t="shared" ref="T20:T31" si="72">SUM(N20:S20)</f>
        <v>167815</v>
      </c>
      <c r="U20" s="10">
        <f t="shared" ref="U20:Z20" si="73">N20/1.9835/31</f>
        <v>32.477617765923711</v>
      </c>
      <c r="V20" s="10">
        <f t="shared" si="73"/>
        <v>140.59539588703578</v>
      </c>
      <c r="W20" s="10">
        <f t="shared" si="73"/>
        <v>349.93535376533822</v>
      </c>
      <c r="X20" s="10">
        <f t="shared" si="73"/>
        <v>885.15738715369548</v>
      </c>
      <c r="Y20" s="10">
        <f t="shared" si="73"/>
        <v>445.10762175040861</v>
      </c>
      <c r="Z20" s="10">
        <f t="shared" si="73"/>
        <v>875.93615066231894</v>
      </c>
      <c r="AA20" s="16">
        <f>SUM(Table1724[[#This Row],[MHB_CFS]:[MIL_CFS]])</f>
        <v>2729.2095269847209</v>
      </c>
    </row>
    <row r="21" spans="1:27" x14ac:dyDescent="0.25">
      <c r="A21" s="11" t="s">
        <v>63</v>
      </c>
      <c r="B21" s="10">
        <v>293473</v>
      </c>
      <c r="C21" s="10">
        <v>74966</v>
      </c>
      <c r="D21" s="10">
        <v>19421</v>
      </c>
      <c r="E21" s="10">
        <v>6025</v>
      </c>
      <c r="F21" s="16">
        <f t="shared" si="70"/>
        <v>393885</v>
      </c>
      <c r="G21" s="10">
        <f>B21/1.9835/30</f>
        <v>4931.9048819426944</v>
      </c>
      <c r="H21" s="10">
        <f>C21/1.9835/30</f>
        <v>1259.8269053020754</v>
      </c>
      <c r="I21" s="10">
        <f>D21/1.9835/30</f>
        <v>326.37593479539532</v>
      </c>
      <c r="J21" s="10">
        <f>E21/1.9835/30</f>
        <v>101.25199563061928</v>
      </c>
      <c r="K21" s="16">
        <f t="shared" si="71"/>
        <v>6619.3597176707844</v>
      </c>
      <c r="M21" s="11" t="s">
        <v>63</v>
      </c>
      <c r="N21" s="10">
        <v>1613</v>
      </c>
      <c r="O21" s="10">
        <v>2973</v>
      </c>
      <c r="P21" s="10">
        <v>7640</v>
      </c>
      <c r="Q21" s="10">
        <v>11379</v>
      </c>
      <c r="R21" s="10">
        <v>8414</v>
      </c>
      <c r="S21" s="10">
        <v>21858</v>
      </c>
      <c r="T21" s="16">
        <f t="shared" si="72"/>
        <v>53877</v>
      </c>
      <c r="U21" s="10">
        <f t="shared" ref="U21:Z21" si="74">N21/1.9835/30</f>
        <v>27.106965801193176</v>
      </c>
      <c r="V21" s="10">
        <f t="shared" si="74"/>
        <v>49.962188051424249</v>
      </c>
      <c r="W21" s="10">
        <f t="shared" si="74"/>
        <v>128.39257205276868</v>
      </c>
      <c r="X21" s="10">
        <f t="shared" si="74"/>
        <v>191.22762793042602</v>
      </c>
      <c r="Y21" s="10">
        <f t="shared" si="74"/>
        <v>141.39988236282665</v>
      </c>
      <c r="Z21" s="10">
        <f t="shared" si="74"/>
        <v>367.33047643055204</v>
      </c>
      <c r="AA21" s="16">
        <f>SUM(Table1724[[#This Row],[MHB_CFS]:[MIL_CFS]])</f>
        <v>905.41971262919083</v>
      </c>
    </row>
    <row r="22" spans="1:27" x14ac:dyDescent="0.25">
      <c r="A22" s="11" t="s">
        <v>64</v>
      </c>
      <c r="B22" s="10">
        <v>354499</v>
      </c>
      <c r="C22" s="10">
        <v>113091</v>
      </c>
      <c r="D22" s="10">
        <v>46525</v>
      </c>
      <c r="E22" s="10">
        <v>47938</v>
      </c>
      <c r="F22" s="16">
        <f t="shared" si="70"/>
        <v>562053</v>
      </c>
      <c r="G22" s="10">
        <f t="shared" ref="G22:G23" si="75">B22/1.9835/31</f>
        <v>5765.289444367645</v>
      </c>
      <c r="H22" s="10">
        <f t="shared" ref="H22:H23" si="76">C22/1.9835/31</f>
        <v>1839.2219683355424</v>
      </c>
      <c r="I22" s="10">
        <f t="shared" ref="I22:I23" si="77">D22/1.9835/31</f>
        <v>756.64555160721113</v>
      </c>
      <c r="J22" s="10">
        <f t="shared" ref="J22:J23" si="78">E22/1.9835/31</f>
        <v>779.62545841905398</v>
      </c>
      <c r="K22" s="16">
        <f t="shared" si="71"/>
        <v>9140.7824227294532</v>
      </c>
      <c r="M22" s="11" t="s">
        <v>64</v>
      </c>
      <c r="N22" s="10">
        <v>5532</v>
      </c>
      <c r="O22" s="10">
        <v>10777</v>
      </c>
      <c r="P22" s="10">
        <v>20491</v>
      </c>
      <c r="Q22" s="10">
        <v>38607</v>
      </c>
      <c r="R22" s="10">
        <v>23620</v>
      </c>
      <c r="S22" s="10">
        <v>40846</v>
      </c>
      <c r="T22" s="16">
        <f t="shared" si="72"/>
        <v>139873</v>
      </c>
      <c r="U22" s="10">
        <f t="shared" ref="U22:Z23" si="79">N22/1.9835/31</f>
        <v>89.968042804752116</v>
      </c>
      <c r="V22" s="10">
        <f t="shared" si="79"/>
        <v>175.26854615090627</v>
      </c>
      <c r="W22" s="10">
        <f t="shared" si="79"/>
        <v>333.24930678094279</v>
      </c>
      <c r="X22" s="10">
        <f t="shared" si="79"/>
        <v>627.87350480171085</v>
      </c>
      <c r="Y22" s="10">
        <f t="shared" si="79"/>
        <v>384.13687112224238</v>
      </c>
      <c r="Z22" s="10">
        <f t="shared" si="79"/>
        <v>664.28681786025027</v>
      </c>
      <c r="AA22" s="16">
        <f>SUM(Table1724[[#This Row],[MHB_CFS]:[MIL_CFS]])</f>
        <v>2274.7830895208044</v>
      </c>
    </row>
    <row r="23" spans="1:27" x14ac:dyDescent="0.25">
      <c r="A23" s="11" t="s">
        <v>65</v>
      </c>
      <c r="B23" s="10">
        <v>1554820</v>
      </c>
      <c r="C23" s="10">
        <v>347656</v>
      </c>
      <c r="D23" s="10">
        <v>137633</v>
      </c>
      <c r="E23" s="10">
        <v>138753</v>
      </c>
      <c r="F23" s="16">
        <f t="shared" si="70"/>
        <v>2178862</v>
      </c>
      <c r="G23" s="10">
        <f t="shared" si="75"/>
        <v>25286.354358945169</v>
      </c>
      <c r="H23" s="10">
        <f t="shared" si="76"/>
        <v>5654.0003415272777</v>
      </c>
      <c r="I23" s="10">
        <f t="shared" si="77"/>
        <v>2238.3535132585771</v>
      </c>
      <c r="J23" s="10">
        <f t="shared" si="78"/>
        <v>2256.568301389691</v>
      </c>
      <c r="K23" s="16">
        <f t="shared" si="71"/>
        <v>35435.276515120713</v>
      </c>
      <c r="M23" s="11" t="s">
        <v>65</v>
      </c>
      <c r="N23" s="10">
        <v>23252</v>
      </c>
      <c r="O23" s="10">
        <v>26708</v>
      </c>
      <c r="P23" s="10">
        <v>54469</v>
      </c>
      <c r="Q23" s="10">
        <v>90384</v>
      </c>
      <c r="R23" s="10">
        <v>56770</v>
      </c>
      <c r="S23" s="10">
        <v>71073</v>
      </c>
      <c r="T23" s="16">
        <f t="shared" si="72"/>
        <v>322656</v>
      </c>
      <c r="U23" s="10">
        <f t="shared" si="79"/>
        <v>378.15201216487634</v>
      </c>
      <c r="V23" s="10">
        <f t="shared" si="79"/>
        <v>434.35764411231366</v>
      </c>
      <c r="W23" s="10">
        <f t="shared" si="79"/>
        <v>885.84044170861216</v>
      </c>
      <c r="X23" s="10">
        <f t="shared" si="79"/>
        <v>1469.9334021808957</v>
      </c>
      <c r="Y23" s="10">
        <f t="shared" si="79"/>
        <v>923.26207339583823</v>
      </c>
      <c r="Z23" s="10">
        <f t="shared" si="79"/>
        <v>1155.8746757523766</v>
      </c>
      <c r="AA23" s="16">
        <f>SUM(Table1724[[#This Row],[MHB_CFS]:[MIL_CFS]])</f>
        <v>5247.4202493149132</v>
      </c>
    </row>
    <row r="24" spans="1:27" x14ac:dyDescent="0.25">
      <c r="A24" s="11" t="s">
        <v>66</v>
      </c>
      <c r="B24" s="10">
        <v>1350015</v>
      </c>
      <c r="C24" s="10">
        <v>314851</v>
      </c>
      <c r="D24" s="10">
        <v>135641</v>
      </c>
      <c r="E24" s="10">
        <v>156436</v>
      </c>
      <c r="F24" s="16">
        <f t="shared" si="70"/>
        <v>1956943</v>
      </c>
      <c r="G24" s="10">
        <f>B24/1.9835/28</f>
        <v>24307.951312614787</v>
      </c>
      <c r="H24" s="10">
        <f>C24/1.9835/28</f>
        <v>5669.1094385825918</v>
      </c>
      <c r="I24" s="10">
        <f>D24/1.9835/28</f>
        <v>2442.3097698872843</v>
      </c>
      <c r="J24" s="10">
        <f>E24/1.9835/28</f>
        <v>2816.7380892361984</v>
      </c>
      <c r="K24" s="16">
        <f t="shared" si="71"/>
        <v>35236.108610320865</v>
      </c>
      <c r="M24" s="11" t="s">
        <v>66</v>
      </c>
      <c r="N24" s="10">
        <v>29101</v>
      </c>
      <c r="O24" s="10">
        <v>30981</v>
      </c>
      <c r="P24" s="10">
        <v>65383</v>
      </c>
      <c r="Q24" s="10">
        <v>103469</v>
      </c>
      <c r="R24" s="10">
        <v>69130</v>
      </c>
      <c r="S24" s="10">
        <v>101139</v>
      </c>
      <c r="T24" s="16">
        <f t="shared" si="72"/>
        <v>399203</v>
      </c>
      <c r="U24" s="10">
        <f t="shared" ref="U24:Z24" si="80">N24/1.9835/28</f>
        <v>523.98357881090419</v>
      </c>
      <c r="V24" s="10">
        <f t="shared" si="80"/>
        <v>557.83427563109944</v>
      </c>
      <c r="W24" s="10">
        <f t="shared" si="80"/>
        <v>1177.2660160610753</v>
      </c>
      <c r="X24" s="10">
        <f t="shared" si="80"/>
        <v>1863.0307177067953</v>
      </c>
      <c r="Y24" s="10">
        <f t="shared" si="80"/>
        <v>1244.733335734092</v>
      </c>
      <c r="Z24" s="10">
        <f t="shared" si="80"/>
        <v>1821.0774604775108</v>
      </c>
      <c r="AA24" s="16">
        <f>SUM(Table1724[[#This Row],[MHB_CFS]:[MIL_CFS]])</f>
        <v>7187.9253844214772</v>
      </c>
    </row>
    <row r="25" spans="1:27" x14ac:dyDescent="0.25">
      <c r="A25" s="11" t="s">
        <v>67</v>
      </c>
      <c r="B25" s="10">
        <v>948320</v>
      </c>
      <c r="C25" s="10">
        <v>437679</v>
      </c>
      <c r="D25" s="10">
        <v>204184</v>
      </c>
      <c r="E25" s="10">
        <v>251257</v>
      </c>
      <c r="F25" s="16">
        <f t="shared" si="70"/>
        <v>1841440</v>
      </c>
      <c r="G25" s="10">
        <f>B25/1.9835/31</f>
        <v>15422.721321873196</v>
      </c>
      <c r="H25" s="10">
        <f>C25/1.9835/31</f>
        <v>7118.0627271766261</v>
      </c>
      <c r="I25" s="10">
        <f>D25/1.9835/31</f>
        <v>3320.685981931581</v>
      </c>
      <c r="J25" s="10">
        <f>E25/1.9835/31</f>
        <v>4086.2437691600871</v>
      </c>
      <c r="K25" s="16">
        <f t="shared" si="71"/>
        <v>29947.713800141486</v>
      </c>
      <c r="M25" s="11" t="s">
        <v>67</v>
      </c>
      <c r="N25" s="8">
        <v>45487</v>
      </c>
      <c r="O25" s="8">
        <v>58725</v>
      </c>
      <c r="P25" s="10">
        <v>98641</v>
      </c>
      <c r="Q25" s="10">
        <v>160717</v>
      </c>
      <c r="R25" s="10">
        <v>90687</v>
      </c>
      <c r="S25" s="10">
        <v>141785</v>
      </c>
      <c r="T25" s="16">
        <f t="shared" si="72"/>
        <v>596042</v>
      </c>
      <c r="U25" s="10">
        <f t="shared" ref="U25:Z25" si="81">N25/1.9835/31</f>
        <v>739.76434617855364</v>
      </c>
      <c r="V25" s="10">
        <f t="shared" si="81"/>
        <v>955.05663660684513</v>
      </c>
      <c r="W25" s="10">
        <f t="shared" si="81"/>
        <v>1604.2186750367955</v>
      </c>
      <c r="X25" s="10">
        <f t="shared" si="81"/>
        <v>2613.7733072037859</v>
      </c>
      <c r="Y25" s="10">
        <f t="shared" si="81"/>
        <v>1474.8611528985095</v>
      </c>
      <c r="Z25" s="10">
        <f t="shared" si="81"/>
        <v>2305.8783349732066</v>
      </c>
      <c r="AA25" s="16">
        <f>SUM(Table1724[[#This Row],[MHB_CFS]:[MIL_CFS]])</f>
        <v>9693.5524528976966</v>
      </c>
    </row>
    <row r="26" spans="1:27" x14ac:dyDescent="0.25">
      <c r="A26" s="11" t="s">
        <v>68</v>
      </c>
      <c r="B26" s="10">
        <v>1120732</v>
      </c>
      <c r="C26" s="10">
        <v>619522</v>
      </c>
      <c r="D26" s="10">
        <v>297878</v>
      </c>
      <c r="E26" s="10">
        <v>400699</v>
      </c>
      <c r="F26" s="16">
        <f t="shared" si="70"/>
        <v>2438831</v>
      </c>
      <c r="G26" s="10">
        <f>B26/1.9835/30</f>
        <v>18834.249222754388</v>
      </c>
      <c r="H26" s="10">
        <f>C26/1.9835/30</f>
        <v>10411.259558020334</v>
      </c>
      <c r="I26" s="10">
        <f>D26/1.9835/30</f>
        <v>5005.9322745987729</v>
      </c>
      <c r="J26" s="10">
        <f>E26/1.9835/30</f>
        <v>6733.8711032686324</v>
      </c>
      <c r="K26" s="16">
        <f t="shared" si="71"/>
        <v>40985.312158642126</v>
      </c>
      <c r="M26" s="11" t="s">
        <v>68</v>
      </c>
      <c r="N26" s="8">
        <v>64382</v>
      </c>
      <c r="O26" s="8">
        <v>103862</v>
      </c>
      <c r="P26" s="10">
        <v>174716</v>
      </c>
      <c r="Q26" s="10">
        <v>249967</v>
      </c>
      <c r="R26" s="10">
        <v>137059</v>
      </c>
      <c r="S26" s="10">
        <v>221958</v>
      </c>
      <c r="T26" s="16">
        <f t="shared" si="72"/>
        <v>951944</v>
      </c>
      <c r="U26" s="10">
        <f t="shared" ref="U26:Z26" si="82">N26/1.9835/30</f>
        <v>1081.9594992017478</v>
      </c>
      <c r="V26" s="10">
        <f t="shared" si="82"/>
        <v>1745.4331568775733</v>
      </c>
      <c r="W26" s="10">
        <f t="shared" si="82"/>
        <v>2936.1566254936561</v>
      </c>
      <c r="X26" s="10">
        <f t="shared" si="82"/>
        <v>4200.773044281993</v>
      </c>
      <c r="Y26" s="10">
        <f t="shared" si="82"/>
        <v>2303.3190488194273</v>
      </c>
      <c r="Z26" s="10">
        <f t="shared" si="82"/>
        <v>3730.0731031005794</v>
      </c>
      <c r="AA26" s="16">
        <f>SUM(Table1724[[#This Row],[MHB_CFS]:[MIL_CFS]])</f>
        <v>15997.714477774976</v>
      </c>
    </row>
    <row r="27" spans="1:27" x14ac:dyDescent="0.25">
      <c r="A27" s="11" t="s">
        <v>69</v>
      </c>
      <c r="B27" s="10">
        <v>833372</v>
      </c>
      <c r="C27" s="10">
        <v>681441</v>
      </c>
      <c r="D27" s="10">
        <v>399868</v>
      </c>
      <c r="E27" s="10">
        <v>502382</v>
      </c>
      <c r="F27" s="16">
        <f t="shared" si="70"/>
        <v>2417063</v>
      </c>
      <c r="G27" s="10">
        <f>B27/1.9835/31</f>
        <v>13553.298584288119</v>
      </c>
      <c r="H27" s="10">
        <f>C27/1.9835/31</f>
        <v>11082.413784691445</v>
      </c>
      <c r="I27" s="10">
        <f>D27/1.9835/31</f>
        <v>6503.1347325109573</v>
      </c>
      <c r="J27" s="10">
        <f>E27/1.9835/31</f>
        <v>8170.3407954332924</v>
      </c>
      <c r="K27" s="16">
        <f t="shared" si="71"/>
        <v>39309.18789692381</v>
      </c>
      <c r="M27" s="11" t="s">
        <v>69</v>
      </c>
      <c r="N27" s="8">
        <v>65790</v>
      </c>
      <c r="O27" s="8">
        <v>170497</v>
      </c>
      <c r="P27" s="10">
        <v>260399</v>
      </c>
      <c r="Q27" s="10">
        <v>386298</v>
      </c>
      <c r="R27" s="10">
        <v>220960</v>
      </c>
      <c r="S27" s="10">
        <v>383446</v>
      </c>
      <c r="T27" s="16">
        <f t="shared" si="72"/>
        <v>1487390</v>
      </c>
      <c r="U27" s="10">
        <f t="shared" ref="U27:Y27" si="83">N27/1.9835/31</f>
        <v>1069.9561706660595</v>
      </c>
      <c r="V27" s="10">
        <f t="shared" si="83"/>
        <v>2772.8274392772632</v>
      </c>
      <c r="W27" s="10">
        <f t="shared" si="83"/>
        <v>4234.9219772803035</v>
      </c>
      <c r="X27" s="10">
        <f t="shared" si="83"/>
        <v>6282.4430584580859</v>
      </c>
      <c r="Y27" s="10">
        <f t="shared" si="83"/>
        <v>3593.5174870097662</v>
      </c>
      <c r="Z27" s="10">
        <f>S27/1.9835/31</f>
        <v>6236.0604015384988</v>
      </c>
      <c r="AA27" s="16">
        <f>SUM(Table1724[[#This Row],[MHB_CFS]:[MIL_CFS]])</f>
        <v>24189.726534229976</v>
      </c>
    </row>
    <row r="28" spans="1:27" x14ac:dyDescent="0.25">
      <c r="A28" s="11" t="s">
        <v>70</v>
      </c>
      <c r="B28" s="10">
        <v>680674</v>
      </c>
      <c r="C28" s="10">
        <v>548805</v>
      </c>
      <c r="D28" s="10">
        <v>430966</v>
      </c>
      <c r="E28" s="10">
        <v>519895</v>
      </c>
      <c r="F28" s="16">
        <f t="shared" si="70"/>
        <v>2180340</v>
      </c>
      <c r="G28" s="10">
        <f>B28/1.9835/30</f>
        <v>11438.937904377783</v>
      </c>
      <c r="H28" s="10">
        <f>C28/1.9835/30</f>
        <v>9222.8384169397523</v>
      </c>
      <c r="I28" s="10">
        <f>D28/1.9835/30</f>
        <v>7242.5174355096215</v>
      </c>
      <c r="J28" s="10">
        <f>E28/1.9835/30</f>
        <v>8736.9968910175612</v>
      </c>
      <c r="K28" s="16">
        <f t="shared" si="71"/>
        <v>36641.290647844718</v>
      </c>
      <c r="M28" s="11" t="s">
        <v>70</v>
      </c>
      <c r="N28" s="8">
        <v>38857</v>
      </c>
      <c r="O28" s="8">
        <v>235600</v>
      </c>
      <c r="P28" s="10">
        <v>312190</v>
      </c>
      <c r="Q28" s="10">
        <v>629376</v>
      </c>
      <c r="R28" s="10">
        <v>330573</v>
      </c>
      <c r="S28" s="10">
        <v>686884</v>
      </c>
      <c r="T28" s="16">
        <f t="shared" si="72"/>
        <v>2233480</v>
      </c>
      <c r="U28" s="10">
        <f t="shared" ref="U28:Z28" si="84">N28/1.9835/30</f>
        <v>653.0039492479624</v>
      </c>
      <c r="V28" s="10">
        <f t="shared" si="84"/>
        <v>3959.3311486429711</v>
      </c>
      <c r="W28" s="10">
        <f t="shared" si="84"/>
        <v>5246.4498781614984</v>
      </c>
      <c r="X28" s="10">
        <f t="shared" si="84"/>
        <v>10576.859087471641</v>
      </c>
      <c r="Y28" s="10">
        <f t="shared" si="84"/>
        <v>5555.3819006806152</v>
      </c>
      <c r="Z28" s="10">
        <f t="shared" si="84"/>
        <v>11543.298882446854</v>
      </c>
      <c r="AA28" s="16">
        <f>SUM(Table1724[[#This Row],[MHB_CFS]:[MIL_CFS]])</f>
        <v>37534.324846651543</v>
      </c>
    </row>
    <row r="29" spans="1:27" x14ac:dyDescent="0.25">
      <c r="A29" s="11" t="s">
        <v>71</v>
      </c>
      <c r="B29" s="10">
        <v>353603</v>
      </c>
      <c r="C29" s="10">
        <v>180960</v>
      </c>
      <c r="D29" s="10">
        <v>72953</v>
      </c>
      <c r="E29" s="10">
        <v>61169</v>
      </c>
      <c r="F29" s="16">
        <f t="shared" si="70"/>
        <v>668685</v>
      </c>
      <c r="G29" s="10">
        <f t="shared" ref="G29:G30" si="85">B29/1.9835/31</f>
        <v>5750.7176138627556</v>
      </c>
      <c r="H29" s="10">
        <f t="shared" ref="H29:H30" si="86">C29/1.9835/31</f>
        <v>2942.989339469982</v>
      </c>
      <c r="I29" s="10">
        <f t="shared" ref="I29:I30" si="87">D29/1.9835/31</f>
        <v>1186.4494986867462</v>
      </c>
      <c r="J29" s="10">
        <f t="shared" ref="J29:J30" si="88">E29/1.9835/31</f>
        <v>994.80390642152599</v>
      </c>
      <c r="K29" s="16">
        <f t="shared" si="71"/>
        <v>10874.960358441011</v>
      </c>
      <c r="M29" s="11" t="s">
        <v>71</v>
      </c>
      <c r="N29" s="8">
        <v>5625</v>
      </c>
      <c r="O29" s="8">
        <v>30432</v>
      </c>
      <c r="P29" s="10">
        <v>69850</v>
      </c>
      <c r="Q29" s="10">
        <v>142753</v>
      </c>
      <c r="R29" s="10">
        <v>77332</v>
      </c>
      <c r="S29" s="10">
        <v>242939</v>
      </c>
      <c r="T29" s="16">
        <f t="shared" si="72"/>
        <v>568931</v>
      </c>
      <c r="U29" s="10">
        <f t="shared" ref="U29:Z30" si="89">N29/1.9835/31</f>
        <v>91.480520747782109</v>
      </c>
      <c r="V29" s="10">
        <f t="shared" si="89"/>
        <v>494.92181464826751</v>
      </c>
      <c r="W29" s="10">
        <f t="shared" si="89"/>
        <v>1135.9847776413474</v>
      </c>
      <c r="X29" s="10">
        <f t="shared" si="89"/>
        <v>2321.621116143669</v>
      </c>
      <c r="Y29" s="10">
        <f t="shared" si="89"/>
        <v>1257.6660676386641</v>
      </c>
      <c r="Z29" s="10">
        <f t="shared" si="89"/>
        <v>3950.9664408791887</v>
      </c>
      <c r="AA29" s="16">
        <f>SUM(Table1724[[#This Row],[MHB_CFS]:[MIL_CFS]])</f>
        <v>9252.6407376989191</v>
      </c>
    </row>
    <row r="30" spans="1:27" x14ac:dyDescent="0.25">
      <c r="A30" s="11" t="s">
        <v>72</v>
      </c>
      <c r="B30" s="10">
        <v>285167</v>
      </c>
      <c r="C30" s="10">
        <v>93708</v>
      </c>
      <c r="D30" s="10">
        <v>19445</v>
      </c>
      <c r="E30" s="10">
        <v>1832</v>
      </c>
      <c r="F30" s="16">
        <f t="shared" si="70"/>
        <v>400152</v>
      </c>
      <c r="G30" s="10">
        <f t="shared" si="85"/>
        <v>4637.7290062369384</v>
      </c>
      <c r="H30" s="10">
        <f t="shared" si="86"/>
        <v>1523.9922912414518</v>
      </c>
      <c r="I30" s="10">
        <f t="shared" si="87"/>
        <v>316.23799572277738</v>
      </c>
      <c r="J30" s="10">
        <f t="shared" si="88"/>
        <v>29.794189157322101</v>
      </c>
      <c r="K30" s="16">
        <f t="shared" si="71"/>
        <v>6507.7534823584901</v>
      </c>
      <c r="M30" s="11" t="s">
        <v>72</v>
      </c>
      <c r="N30" s="8">
        <v>1848</v>
      </c>
      <c r="O30" s="8">
        <v>2206</v>
      </c>
      <c r="P30" s="10">
        <v>9095</v>
      </c>
      <c r="Q30" s="10">
        <v>13999</v>
      </c>
      <c r="R30" s="10">
        <v>17010</v>
      </c>
      <c r="S30" s="10">
        <v>46926</v>
      </c>
      <c r="T30" s="16">
        <f t="shared" si="72"/>
        <v>91084</v>
      </c>
      <c r="U30" s="10">
        <f t="shared" si="89"/>
        <v>30.054400416338012</v>
      </c>
      <c r="V30" s="10">
        <f t="shared" si="89"/>
        <v>35.876627336819084</v>
      </c>
      <c r="W30" s="10">
        <f t="shared" si="89"/>
        <v>147.91383754685836</v>
      </c>
      <c r="X30" s="10">
        <f t="shared" si="89"/>
        <v>227.66858843523585</v>
      </c>
      <c r="Y30" s="10">
        <f t="shared" si="89"/>
        <v>276.63709474129308</v>
      </c>
      <c r="Z30" s="10">
        <f t="shared" si="89"/>
        <v>763.16709628629746</v>
      </c>
      <c r="AA30" s="16">
        <f>SUM(Table1724[[#This Row],[MHB_CFS]:[MIL_CFS]])</f>
        <v>1481.3176447628418</v>
      </c>
    </row>
    <row r="31" spans="1:27" x14ac:dyDescent="0.25">
      <c r="A31" s="11" t="s">
        <v>73</v>
      </c>
      <c r="B31" s="10">
        <v>280901</v>
      </c>
      <c r="C31" s="10">
        <v>79941</v>
      </c>
      <c r="D31" s="10">
        <v>19930</v>
      </c>
      <c r="E31" s="10">
        <v>2564</v>
      </c>
      <c r="F31" s="16">
        <f t="shared" si="70"/>
        <v>383336</v>
      </c>
      <c r="G31" s="10">
        <f>B31/1.9835/30</f>
        <v>4720.6285186118812</v>
      </c>
      <c r="H31" s="10">
        <f>C31/1.9835/30</f>
        <v>1343.4333249306781</v>
      </c>
      <c r="I31" s="10">
        <f>D31/1.9835/30</f>
        <v>334.92983782875388</v>
      </c>
      <c r="J31" s="10">
        <f>E31/1.9835/30</f>
        <v>43.088816065876813</v>
      </c>
      <c r="K31" s="16">
        <f t="shared" si="71"/>
        <v>6442.0804974371904</v>
      </c>
      <c r="M31" s="11" t="s">
        <v>73</v>
      </c>
      <c r="N31" s="8">
        <v>1222</v>
      </c>
      <c r="O31" s="8">
        <v>1431</v>
      </c>
      <c r="P31" s="10">
        <v>8785</v>
      </c>
      <c r="Q31" s="10">
        <v>6165</v>
      </c>
      <c r="R31" s="10">
        <v>7712</v>
      </c>
      <c r="S31" s="10">
        <v>15993</v>
      </c>
      <c r="T31" s="16">
        <f t="shared" si="72"/>
        <v>41308</v>
      </c>
      <c r="U31" s="10">
        <f t="shared" ref="U31:Z31" si="90">N31/1.9835/30</f>
        <v>20.536089404251744</v>
      </c>
      <c r="V31" s="10">
        <f t="shared" si="90"/>
        <v>24.048399294176956</v>
      </c>
      <c r="W31" s="10">
        <f t="shared" si="90"/>
        <v>147.63465255020586</v>
      </c>
      <c r="X31" s="10">
        <f t="shared" si="90"/>
        <v>103.60473909755483</v>
      </c>
      <c r="Y31" s="10">
        <f t="shared" si="90"/>
        <v>129.60255440719268</v>
      </c>
      <c r="Z31" s="10">
        <f t="shared" si="90"/>
        <v>268.76733047643057</v>
      </c>
      <c r="AA31" s="16">
        <f>SUM(Table1724[[#This Row],[MHB_CFS]:[MIL_CFS]])</f>
        <v>694.1937652298127</v>
      </c>
    </row>
    <row r="33" spans="1:27" x14ac:dyDescent="0.25">
      <c r="A33" s="87" t="s">
        <v>88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M33" s="85" t="s">
        <v>74</v>
      </c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</row>
    <row r="34" spans="1:27" x14ac:dyDescent="0.25">
      <c r="B34" s="86" t="s">
        <v>19</v>
      </c>
      <c r="C34" s="86"/>
      <c r="D34" s="86"/>
      <c r="E34" s="86"/>
      <c r="F34" s="86"/>
      <c r="G34" s="86" t="s">
        <v>20</v>
      </c>
      <c r="H34" s="86"/>
      <c r="I34" s="86"/>
      <c r="J34" s="86"/>
      <c r="K34" s="86"/>
      <c r="N34" s="86" t="s">
        <v>19</v>
      </c>
      <c r="O34" s="86"/>
      <c r="P34" s="86"/>
      <c r="Q34" s="86"/>
      <c r="R34" s="86"/>
      <c r="S34" s="86"/>
      <c r="T34" s="86"/>
      <c r="U34" s="86" t="s">
        <v>20</v>
      </c>
      <c r="V34" s="86"/>
      <c r="W34" s="86"/>
      <c r="X34" s="86"/>
      <c r="Y34" s="86"/>
      <c r="Z34" s="86"/>
      <c r="AA34" s="86"/>
    </row>
    <row r="35" spans="1:27" x14ac:dyDescent="0.25">
      <c r="A35" s="12" t="s">
        <v>21</v>
      </c>
      <c r="B35" s="12" t="s">
        <v>0</v>
      </c>
      <c r="C35" s="12" t="s">
        <v>1</v>
      </c>
      <c r="D35" s="12" t="s">
        <v>2</v>
      </c>
      <c r="E35" s="12" t="s">
        <v>3</v>
      </c>
      <c r="F35" s="12" t="s">
        <v>16</v>
      </c>
      <c r="G35" s="12" t="s">
        <v>22</v>
      </c>
      <c r="H35" s="12" t="s">
        <v>23</v>
      </c>
      <c r="I35" s="12" t="s">
        <v>24</v>
      </c>
      <c r="J35" s="12" t="s">
        <v>25</v>
      </c>
      <c r="K35" s="12" t="s">
        <v>26</v>
      </c>
      <c r="M35" t="s">
        <v>21</v>
      </c>
      <c r="N35" s="32" t="s">
        <v>5</v>
      </c>
      <c r="O35" s="32" t="s">
        <v>28</v>
      </c>
      <c r="P35" s="12" t="s">
        <v>17</v>
      </c>
      <c r="Q35" s="12" t="s">
        <v>29</v>
      </c>
      <c r="R35" s="12" t="s">
        <v>121</v>
      </c>
      <c r="S35" s="12" t="s">
        <v>4</v>
      </c>
      <c r="T35" s="12" t="s">
        <v>16</v>
      </c>
      <c r="U35" s="12" t="s">
        <v>30</v>
      </c>
      <c r="V35" s="12" t="s">
        <v>31</v>
      </c>
      <c r="W35" s="12" t="s">
        <v>32</v>
      </c>
      <c r="X35" s="12" t="s">
        <v>33</v>
      </c>
      <c r="Y35" s="12" t="s">
        <v>122</v>
      </c>
      <c r="Z35" s="12" t="s">
        <v>34</v>
      </c>
      <c r="AA35" s="12" t="s">
        <v>26</v>
      </c>
    </row>
    <row r="36" spans="1:27" x14ac:dyDescent="0.25">
      <c r="A36" s="11" t="s">
        <v>76</v>
      </c>
      <c r="B36" s="10"/>
      <c r="C36" s="10"/>
      <c r="D36" s="10"/>
      <c r="E36" s="10"/>
      <c r="F36" s="16">
        <f t="shared" ref="F36:F47" si="91">SUM(B36:E36)</f>
        <v>0</v>
      </c>
      <c r="G36" s="10">
        <f>B36/1.9835/31</f>
        <v>0</v>
      </c>
      <c r="H36" s="10">
        <f>C36/1.9835/31</f>
        <v>0</v>
      </c>
      <c r="I36" s="10">
        <f>D36/1.9835/31</f>
        <v>0</v>
      </c>
      <c r="J36" s="10">
        <f>E36/1.9835/31</f>
        <v>0</v>
      </c>
      <c r="K36" s="16">
        <f t="shared" ref="K36:K47" si="92">SUM(G36:J36)</f>
        <v>0</v>
      </c>
      <c r="M36" s="11" t="s">
        <v>76</v>
      </c>
      <c r="N36" s="10"/>
      <c r="O36" s="10"/>
      <c r="P36" s="10"/>
      <c r="Q36" s="10"/>
      <c r="R36" s="10"/>
      <c r="S36" s="10"/>
      <c r="T36" s="16">
        <f t="shared" ref="T36:T47" si="93">SUM(N36:S36)</f>
        <v>0</v>
      </c>
      <c r="U36" s="10">
        <f t="shared" ref="U36:Z36" si="94">N36/1.9835/31</f>
        <v>0</v>
      </c>
      <c r="V36" s="10">
        <f t="shared" si="94"/>
        <v>0</v>
      </c>
      <c r="W36" s="10">
        <f t="shared" si="94"/>
        <v>0</v>
      </c>
      <c r="X36" s="10">
        <f t="shared" si="94"/>
        <v>0</v>
      </c>
      <c r="Y36" s="10">
        <f t="shared" si="94"/>
        <v>0</v>
      </c>
      <c r="Z36" s="10">
        <f t="shared" si="94"/>
        <v>0</v>
      </c>
      <c r="AA36" s="16">
        <f>SUM(Table17825[[#This Row],[MHB_CFS]:[MIL_CFS]])</f>
        <v>0</v>
      </c>
    </row>
    <row r="37" spans="1:27" x14ac:dyDescent="0.25">
      <c r="A37" s="11" t="s">
        <v>77</v>
      </c>
      <c r="B37" s="10"/>
      <c r="C37" s="10"/>
      <c r="D37" s="10"/>
      <c r="E37" s="10"/>
      <c r="F37" s="16">
        <f t="shared" si="91"/>
        <v>0</v>
      </c>
      <c r="G37" s="10">
        <f>B37/1.9835/30</f>
        <v>0</v>
      </c>
      <c r="H37" s="10">
        <f>C37/1.9835/30</f>
        <v>0</v>
      </c>
      <c r="I37" s="10">
        <f>D37/1.9835/30</f>
        <v>0</v>
      </c>
      <c r="J37" s="10">
        <f>E37/1.9835/30</f>
        <v>0</v>
      </c>
      <c r="K37" s="16">
        <f t="shared" si="92"/>
        <v>0</v>
      </c>
      <c r="M37" s="11" t="s">
        <v>77</v>
      </c>
      <c r="N37" s="10"/>
      <c r="O37" s="10"/>
      <c r="P37" s="10"/>
      <c r="Q37" s="10"/>
      <c r="R37" s="10"/>
      <c r="S37" s="10"/>
      <c r="T37" s="16">
        <f t="shared" si="93"/>
        <v>0</v>
      </c>
      <c r="U37" s="10">
        <f t="shared" ref="U37:Z37" si="95">N37/1.9835/30</f>
        <v>0</v>
      </c>
      <c r="V37" s="10">
        <f t="shared" si="95"/>
        <v>0</v>
      </c>
      <c r="W37" s="10">
        <f t="shared" si="95"/>
        <v>0</v>
      </c>
      <c r="X37" s="10">
        <f t="shared" si="95"/>
        <v>0</v>
      </c>
      <c r="Y37" s="10">
        <f t="shared" si="95"/>
        <v>0</v>
      </c>
      <c r="Z37" s="10">
        <f t="shared" si="95"/>
        <v>0</v>
      </c>
      <c r="AA37" s="16">
        <f>SUM(Table17825[[#This Row],[MHB_CFS]:[MIL_CFS]])</f>
        <v>0</v>
      </c>
    </row>
    <row r="38" spans="1:27" x14ac:dyDescent="0.25">
      <c r="A38" s="11" t="s">
        <v>78</v>
      </c>
      <c r="B38" s="10"/>
      <c r="C38" s="10"/>
      <c r="D38" s="10"/>
      <c r="E38" s="10"/>
      <c r="F38" s="16">
        <f t="shared" si="91"/>
        <v>0</v>
      </c>
      <c r="G38" s="10">
        <f t="shared" ref="G38:G39" si="96">B38/1.9835/31</f>
        <v>0</v>
      </c>
      <c r="H38" s="10">
        <f t="shared" ref="H38:H39" si="97">C38/1.9835/31</f>
        <v>0</v>
      </c>
      <c r="I38" s="10">
        <f t="shared" ref="I38:I39" si="98">D38/1.9835/31</f>
        <v>0</v>
      </c>
      <c r="J38" s="10">
        <f t="shared" ref="J38:J39" si="99">E38/1.9835/31</f>
        <v>0</v>
      </c>
      <c r="K38" s="16">
        <f t="shared" si="92"/>
        <v>0</v>
      </c>
      <c r="M38" s="11" t="s">
        <v>78</v>
      </c>
      <c r="N38" s="10"/>
      <c r="O38" s="10"/>
      <c r="P38" s="10"/>
      <c r="Q38" s="10"/>
      <c r="R38" s="10"/>
      <c r="S38" s="10"/>
      <c r="T38" s="16">
        <f t="shared" si="93"/>
        <v>0</v>
      </c>
      <c r="U38" s="10">
        <f t="shared" ref="U38:Z39" si="100">N38/1.9835/31</f>
        <v>0</v>
      </c>
      <c r="V38" s="10">
        <f t="shared" si="100"/>
        <v>0</v>
      </c>
      <c r="W38" s="10">
        <f t="shared" si="100"/>
        <v>0</v>
      </c>
      <c r="X38" s="10">
        <f t="shared" si="100"/>
        <v>0</v>
      </c>
      <c r="Y38" s="10">
        <f t="shared" si="100"/>
        <v>0</v>
      </c>
      <c r="Z38" s="10">
        <f t="shared" si="100"/>
        <v>0</v>
      </c>
      <c r="AA38" s="16">
        <f>SUM(Table17825[[#This Row],[MHB_CFS]:[MIL_CFS]])</f>
        <v>0</v>
      </c>
    </row>
    <row r="39" spans="1:27" x14ac:dyDescent="0.25">
      <c r="A39" s="11" t="s">
        <v>79</v>
      </c>
      <c r="B39" s="10"/>
      <c r="C39" s="10"/>
      <c r="D39" s="10"/>
      <c r="E39" s="10"/>
      <c r="F39" s="16">
        <f t="shared" si="91"/>
        <v>0</v>
      </c>
      <c r="G39" s="10">
        <f t="shared" si="96"/>
        <v>0</v>
      </c>
      <c r="H39" s="10">
        <f t="shared" si="97"/>
        <v>0</v>
      </c>
      <c r="I39" s="10">
        <f t="shared" si="98"/>
        <v>0</v>
      </c>
      <c r="J39" s="10">
        <f t="shared" si="99"/>
        <v>0</v>
      </c>
      <c r="K39" s="16">
        <f t="shared" si="92"/>
        <v>0</v>
      </c>
      <c r="M39" s="11" t="s">
        <v>79</v>
      </c>
      <c r="N39" s="10"/>
      <c r="O39" s="10"/>
      <c r="P39" s="10"/>
      <c r="Q39" s="10"/>
      <c r="R39" s="10"/>
      <c r="S39" s="10"/>
      <c r="T39" s="16">
        <f t="shared" si="93"/>
        <v>0</v>
      </c>
      <c r="U39" s="10">
        <f t="shared" si="100"/>
        <v>0</v>
      </c>
      <c r="V39" s="10">
        <f t="shared" si="100"/>
        <v>0</v>
      </c>
      <c r="W39" s="10">
        <f t="shared" si="100"/>
        <v>0</v>
      </c>
      <c r="X39" s="10">
        <f t="shared" si="100"/>
        <v>0</v>
      </c>
      <c r="Y39" s="10">
        <f t="shared" si="100"/>
        <v>0</v>
      </c>
      <c r="Z39" s="10">
        <f t="shared" si="100"/>
        <v>0</v>
      </c>
      <c r="AA39" s="16">
        <f>SUM(Table17825[[#This Row],[MHB_CFS]:[MIL_CFS]])</f>
        <v>0</v>
      </c>
    </row>
    <row r="40" spans="1:27" x14ac:dyDescent="0.25">
      <c r="A40" s="11" t="s">
        <v>80</v>
      </c>
      <c r="B40" s="10"/>
      <c r="C40" s="10"/>
      <c r="D40" s="10"/>
      <c r="E40" s="10"/>
      <c r="F40" s="16">
        <f t="shared" si="91"/>
        <v>0</v>
      </c>
      <c r="G40" s="10">
        <f>B40/1.9835/28</f>
        <v>0</v>
      </c>
      <c r="H40" s="10">
        <f>C40/1.9835/28</f>
        <v>0</v>
      </c>
      <c r="I40" s="10">
        <f>D40/1.9835/28</f>
        <v>0</v>
      </c>
      <c r="J40" s="10">
        <f>E40/1.9835/28</f>
        <v>0</v>
      </c>
      <c r="K40" s="16">
        <f t="shared" si="92"/>
        <v>0</v>
      </c>
      <c r="M40" s="11" t="s">
        <v>80</v>
      </c>
      <c r="N40" s="10"/>
      <c r="O40" s="10"/>
      <c r="P40" s="10"/>
      <c r="Q40" s="10"/>
      <c r="R40" s="10"/>
      <c r="S40" s="10"/>
      <c r="T40" s="16">
        <f t="shared" si="93"/>
        <v>0</v>
      </c>
      <c r="U40" s="10">
        <f t="shared" ref="U40:Z40" si="101">N40/1.9835/28</f>
        <v>0</v>
      </c>
      <c r="V40" s="10">
        <f t="shared" si="101"/>
        <v>0</v>
      </c>
      <c r="W40" s="10">
        <f t="shared" si="101"/>
        <v>0</v>
      </c>
      <c r="X40" s="10">
        <f t="shared" si="101"/>
        <v>0</v>
      </c>
      <c r="Y40" s="10">
        <f t="shared" si="101"/>
        <v>0</v>
      </c>
      <c r="Z40" s="10">
        <f t="shared" si="101"/>
        <v>0</v>
      </c>
      <c r="AA40" s="16">
        <f>SUM(Table17825[[#This Row],[MHB_CFS]:[MIL_CFS]])</f>
        <v>0</v>
      </c>
    </row>
    <row r="41" spans="1:27" x14ac:dyDescent="0.25">
      <c r="A41" s="11" t="s">
        <v>81</v>
      </c>
      <c r="B41" s="10">
        <v>1370300</v>
      </c>
      <c r="C41" s="10">
        <v>717400</v>
      </c>
      <c r="D41" s="10">
        <v>345500</v>
      </c>
      <c r="E41" s="10">
        <v>401800</v>
      </c>
      <c r="F41" s="16">
        <f t="shared" si="91"/>
        <v>2835000</v>
      </c>
      <c r="G41" s="10">
        <f>B41/1.9835/31</f>
        <v>22285.468014344144</v>
      </c>
      <c r="H41" s="10">
        <f>C41/1.9835/31</f>
        <v>11667.222326126022</v>
      </c>
      <c r="I41" s="10">
        <f>D41/1.9835/31</f>
        <v>5618.9368743748837</v>
      </c>
      <c r="J41" s="10">
        <f>E41/1.9835/31</f>
        <v>6534.5552420371287</v>
      </c>
      <c r="K41" s="16">
        <f t="shared" si="92"/>
        <v>46106.182456882183</v>
      </c>
      <c r="M41" s="11" t="s">
        <v>81</v>
      </c>
      <c r="N41" s="8">
        <v>78600</v>
      </c>
      <c r="O41" s="8">
        <v>89100</v>
      </c>
      <c r="P41" s="10">
        <v>141500</v>
      </c>
      <c r="Q41" s="10">
        <v>208600</v>
      </c>
      <c r="R41" s="10">
        <v>109700</v>
      </c>
      <c r="S41" s="10">
        <v>158800</v>
      </c>
      <c r="T41" s="16">
        <f t="shared" si="93"/>
        <v>786300</v>
      </c>
      <c r="U41" s="10">
        <f t="shared" ref="U41:Z41" si="102">N41/1.9835/31</f>
        <v>1278.2878099156751</v>
      </c>
      <c r="V41" s="10">
        <f t="shared" si="102"/>
        <v>1449.0514486448685</v>
      </c>
      <c r="W41" s="10">
        <f t="shared" si="102"/>
        <v>2301.2433219219852</v>
      </c>
      <c r="X41" s="10">
        <f t="shared" si="102"/>
        <v>3392.5042894199728</v>
      </c>
      <c r="Y41" s="10">
        <f t="shared" si="102"/>
        <v>1784.0734446278573</v>
      </c>
      <c r="Z41" s="10">
        <f t="shared" si="102"/>
        <v>2582.5967457329416</v>
      </c>
      <c r="AA41" s="16">
        <f>SUM(Table17825[[#This Row],[MHB_CFS]:[MIL_CFS]])</f>
        <v>12787.757060263299</v>
      </c>
    </row>
    <row r="42" spans="1:27" x14ac:dyDescent="0.25">
      <c r="A42" s="11" t="s">
        <v>82</v>
      </c>
      <c r="B42" s="10">
        <v>976100</v>
      </c>
      <c r="C42" s="10">
        <v>650900</v>
      </c>
      <c r="D42" s="10">
        <v>340300</v>
      </c>
      <c r="E42" s="10">
        <v>421600</v>
      </c>
      <c r="F42" s="16">
        <f t="shared" si="91"/>
        <v>2388900</v>
      </c>
      <c r="G42" s="10">
        <f>B42/1.9835/30</f>
        <v>16403.663557684227</v>
      </c>
      <c r="H42" s="10">
        <f>C42/1.9835/30</f>
        <v>10938.576590202505</v>
      </c>
      <c r="I42" s="10">
        <f>D42/1.9835/30</f>
        <v>5718.8471557012008</v>
      </c>
      <c r="J42" s="10">
        <f>E42/1.9835/30</f>
        <v>7085.1188975716323</v>
      </c>
      <c r="K42" s="16">
        <f t="shared" si="92"/>
        <v>40146.20620115957</v>
      </c>
      <c r="M42" s="11" t="s">
        <v>82</v>
      </c>
      <c r="N42" s="8">
        <v>63300</v>
      </c>
      <c r="O42" s="8">
        <v>121600</v>
      </c>
      <c r="P42" s="10">
        <v>189000</v>
      </c>
      <c r="Q42" s="10">
        <v>269500</v>
      </c>
      <c r="R42" s="10">
        <v>147500</v>
      </c>
      <c r="S42" s="10">
        <v>237800</v>
      </c>
      <c r="T42" s="16">
        <f t="shared" si="93"/>
        <v>1028700</v>
      </c>
      <c r="U42" s="10">
        <f t="shared" ref="U42:Z42" si="103">N42/1.9835/30</f>
        <v>1063.7761532644315</v>
      </c>
      <c r="V42" s="10">
        <f t="shared" si="103"/>
        <v>2043.5257541383075</v>
      </c>
      <c r="W42" s="10">
        <f t="shared" si="103"/>
        <v>3176.2036803629949</v>
      </c>
      <c r="X42" s="10">
        <f t="shared" si="103"/>
        <v>4529.0311738509363</v>
      </c>
      <c r="Y42" s="10">
        <f t="shared" si="103"/>
        <v>2478.7832955213844</v>
      </c>
      <c r="Z42" s="10">
        <f t="shared" si="103"/>
        <v>3996.3028316948157</v>
      </c>
      <c r="AA42" s="16">
        <f>SUM(Table17825[[#This Row],[MHB_CFS]:[MIL_CFS]])</f>
        <v>17287.62288883287</v>
      </c>
    </row>
    <row r="43" spans="1:27" x14ac:dyDescent="0.25">
      <c r="A43" s="11" t="s">
        <v>83</v>
      </c>
      <c r="B43" s="10">
        <v>741700</v>
      </c>
      <c r="C43" s="10">
        <v>628200</v>
      </c>
      <c r="D43" s="10">
        <v>399400</v>
      </c>
      <c r="E43" s="10">
        <v>484000</v>
      </c>
      <c r="F43" s="16">
        <f t="shared" si="91"/>
        <v>2253300</v>
      </c>
      <c r="G43" s="10">
        <f>B43/1.9835/31</f>
        <v>12062.418175756442</v>
      </c>
      <c r="H43" s="10">
        <f>C43/1.9835/31</f>
        <v>10216.544557112305</v>
      </c>
      <c r="I43" s="10">
        <f>D43/1.9835/31</f>
        <v>6495.5235531847411</v>
      </c>
      <c r="J43" s="10">
        <f>E43/1.9835/31</f>
        <v>7871.3905852313846</v>
      </c>
      <c r="K43" s="16">
        <f t="shared" si="92"/>
        <v>36645.876871284876</v>
      </c>
      <c r="M43" s="11" t="s">
        <v>83</v>
      </c>
      <c r="N43" s="8">
        <v>44100</v>
      </c>
      <c r="O43" s="8">
        <v>191000</v>
      </c>
      <c r="P43" s="10">
        <v>278900</v>
      </c>
      <c r="Q43" s="10">
        <v>455200</v>
      </c>
      <c r="R43" s="10">
        <v>245400</v>
      </c>
      <c r="S43" s="10">
        <v>444900</v>
      </c>
      <c r="T43" s="16">
        <f t="shared" si="93"/>
        <v>1659500</v>
      </c>
      <c r="U43" s="10">
        <f t="shared" ref="U43:Y43" si="104">N43/1.9835/31</f>
        <v>717.20728266261165</v>
      </c>
      <c r="V43" s="10">
        <f t="shared" si="104"/>
        <v>3106.2719045024678</v>
      </c>
      <c r="W43" s="10">
        <f t="shared" si="104"/>
        <v>4535.8075087211428</v>
      </c>
      <c r="X43" s="10">
        <f t="shared" si="104"/>
        <v>7403.0103190027403</v>
      </c>
      <c r="Y43" s="10">
        <f t="shared" si="104"/>
        <v>3990.9901851565742</v>
      </c>
      <c r="Z43" s="10">
        <f>S43/1.9835/31</f>
        <v>7235.4993210112461</v>
      </c>
      <c r="AA43" s="16">
        <f>SUM(Table17825[[#This Row],[MHB_CFS]:[MIL_CFS]])</f>
        <v>26988.786521056783</v>
      </c>
    </row>
    <row r="44" spans="1:27" x14ac:dyDescent="0.25">
      <c r="A44" s="11" t="s">
        <v>84</v>
      </c>
      <c r="B44" s="10">
        <v>454000</v>
      </c>
      <c r="C44" s="10">
        <v>326900</v>
      </c>
      <c r="D44" s="10">
        <v>199900</v>
      </c>
      <c r="E44" s="10">
        <v>258300</v>
      </c>
      <c r="F44" s="16">
        <f t="shared" si="91"/>
        <v>1239100</v>
      </c>
      <c r="G44" s="10">
        <f>B44/1.9835/30</f>
        <v>7629.6109570624312</v>
      </c>
      <c r="H44" s="10">
        <f>C44/1.9835/30</f>
        <v>5493.6559952945126</v>
      </c>
      <c r="I44" s="10">
        <f>D44/1.9835/30</f>
        <v>3359.3815645744053</v>
      </c>
      <c r="J44" s="10">
        <f>E44/1.9835/30</f>
        <v>4340.8116964960927</v>
      </c>
      <c r="K44" s="16">
        <f t="shared" si="92"/>
        <v>20823.460213427443</v>
      </c>
      <c r="M44" s="11" t="s">
        <v>84</v>
      </c>
      <c r="N44" s="8">
        <v>15800</v>
      </c>
      <c r="O44" s="8">
        <v>117800</v>
      </c>
      <c r="P44" s="10">
        <v>175200</v>
      </c>
      <c r="Q44" s="10">
        <v>359200</v>
      </c>
      <c r="R44" s="10">
        <v>178300</v>
      </c>
      <c r="S44" s="10">
        <v>389500</v>
      </c>
      <c r="T44" s="16">
        <f t="shared" si="93"/>
        <v>1235800</v>
      </c>
      <c r="U44" s="10">
        <f t="shared" ref="U44:Z44" si="105">N44/1.9835/30</f>
        <v>265.52390555415508</v>
      </c>
      <c r="V44" s="10">
        <f t="shared" si="105"/>
        <v>1979.6655743214856</v>
      </c>
      <c r="W44" s="10">
        <f t="shared" si="105"/>
        <v>2944.2903957650619</v>
      </c>
      <c r="X44" s="10">
        <f t="shared" si="105"/>
        <v>6036.4675237375013</v>
      </c>
      <c r="Y44" s="10">
        <f t="shared" si="105"/>
        <v>2996.386858247206</v>
      </c>
      <c r="Z44" s="10">
        <f t="shared" si="105"/>
        <v>6545.6684312242669</v>
      </c>
      <c r="AA44" s="16">
        <f>SUM(Table17825[[#This Row],[MHB_CFS]:[MIL_CFS]])</f>
        <v>20768.00268884968</v>
      </c>
    </row>
    <row r="45" spans="1:27" x14ac:dyDescent="0.25">
      <c r="A45" s="11" t="s">
        <v>85</v>
      </c>
      <c r="B45" s="10">
        <v>313000</v>
      </c>
      <c r="C45" s="10">
        <v>151600</v>
      </c>
      <c r="D45" s="10">
        <v>56400</v>
      </c>
      <c r="E45" s="10">
        <v>67400</v>
      </c>
      <c r="F45" s="16">
        <f t="shared" si="91"/>
        <v>588400</v>
      </c>
      <c r="G45" s="10">
        <f t="shared" ref="G45:G46" si="106">B45/1.9835/31</f>
        <v>5090.382754498808</v>
      </c>
      <c r="H45" s="10">
        <f t="shared" ref="H45:H46" si="107">C45/1.9835/31</f>
        <v>2465.5016791757807</v>
      </c>
      <c r="I45" s="10">
        <f t="shared" ref="I45:I46" si="108">D45/1.9835/31</f>
        <v>917.24468803109528</v>
      </c>
      <c r="J45" s="10">
        <f t="shared" ref="J45:J46" si="109">E45/1.9835/31</f>
        <v>1096.1399286045357</v>
      </c>
      <c r="K45" s="16">
        <f t="shared" si="92"/>
        <v>9569.2690503102203</v>
      </c>
      <c r="M45" s="11" t="s">
        <v>85</v>
      </c>
      <c r="N45" s="8">
        <v>4600</v>
      </c>
      <c r="O45" s="8">
        <v>30500</v>
      </c>
      <c r="P45" s="10">
        <v>56100</v>
      </c>
      <c r="Q45" s="10">
        <v>137000</v>
      </c>
      <c r="R45" s="10">
        <v>65000</v>
      </c>
      <c r="S45" s="10">
        <v>185900</v>
      </c>
      <c r="T45" s="16">
        <f t="shared" si="93"/>
        <v>479100</v>
      </c>
      <c r="U45" s="10">
        <f t="shared" ref="U45:Z46" si="110">N45/1.9835/31</f>
        <v>74.810736967075144</v>
      </c>
      <c r="V45" s="10">
        <f t="shared" si="110"/>
        <v>496.02771249908517</v>
      </c>
      <c r="W45" s="10">
        <f t="shared" si="110"/>
        <v>912.36572692454695</v>
      </c>
      <c r="X45" s="10">
        <f t="shared" si="110"/>
        <v>2228.05890532376</v>
      </c>
      <c r="Y45" s="10">
        <f t="shared" si="110"/>
        <v>1057.1082397521486</v>
      </c>
      <c r="Z45" s="10">
        <f t="shared" si="110"/>
        <v>3023.3295656911455</v>
      </c>
      <c r="AA45" s="16">
        <f>SUM(Table17825[[#This Row],[MHB_CFS]:[MIL_CFS]])</f>
        <v>7791.7008871577618</v>
      </c>
    </row>
    <row r="46" spans="1:27" x14ac:dyDescent="0.25">
      <c r="A46" s="11" t="s">
        <v>86</v>
      </c>
      <c r="B46" s="10">
        <v>272100</v>
      </c>
      <c r="C46" s="10">
        <v>100300</v>
      </c>
      <c r="D46" s="10">
        <v>22900</v>
      </c>
      <c r="E46" s="10">
        <v>16400</v>
      </c>
      <c r="F46" s="16">
        <f t="shared" si="91"/>
        <v>411700</v>
      </c>
      <c r="G46" s="10">
        <f t="shared" si="106"/>
        <v>4425.21772363938</v>
      </c>
      <c r="H46" s="10">
        <f t="shared" si="107"/>
        <v>1631.1993299560079</v>
      </c>
      <c r="I46" s="10">
        <f t="shared" si="108"/>
        <v>372.42736446652623</v>
      </c>
      <c r="J46" s="10">
        <f t="shared" si="109"/>
        <v>266.71654049131138</v>
      </c>
      <c r="K46" s="16">
        <f t="shared" si="92"/>
        <v>6695.5609585532256</v>
      </c>
      <c r="M46" s="11" t="s">
        <v>86</v>
      </c>
      <c r="N46" s="8">
        <v>2000</v>
      </c>
      <c r="O46" s="8">
        <v>5700</v>
      </c>
      <c r="P46" s="10">
        <v>13300</v>
      </c>
      <c r="Q46" s="10">
        <v>33200</v>
      </c>
      <c r="R46" s="10">
        <v>16000</v>
      </c>
      <c r="S46" s="10">
        <v>58900</v>
      </c>
      <c r="T46" s="16">
        <f t="shared" si="93"/>
        <v>129100</v>
      </c>
      <c r="U46" s="10">
        <f t="shared" si="110"/>
        <v>32.526407376989191</v>
      </c>
      <c r="V46" s="10">
        <f t="shared" si="110"/>
        <v>92.700261024419191</v>
      </c>
      <c r="W46" s="10">
        <f t="shared" si="110"/>
        <v>216.30060905697812</v>
      </c>
      <c r="X46" s="10">
        <f t="shared" si="110"/>
        <v>539.93836245802061</v>
      </c>
      <c r="Y46" s="10">
        <f t="shared" si="110"/>
        <v>260.21125901591353</v>
      </c>
      <c r="Z46" s="10">
        <f t="shared" si="110"/>
        <v>957.90269725233168</v>
      </c>
      <c r="AA46" s="16">
        <f>SUM(Table17825[[#This Row],[MHB_CFS]:[MIL_CFS]])</f>
        <v>2099.5795961846525</v>
      </c>
    </row>
    <row r="47" spans="1:27" x14ac:dyDescent="0.25">
      <c r="A47" s="11" t="s">
        <v>87</v>
      </c>
      <c r="B47" s="10">
        <v>279800</v>
      </c>
      <c r="C47" s="10">
        <v>88600</v>
      </c>
      <c r="D47" s="10">
        <v>18400</v>
      </c>
      <c r="E47" s="10">
        <v>12000</v>
      </c>
      <c r="F47" s="16">
        <f t="shared" si="91"/>
        <v>398800</v>
      </c>
      <c r="G47" s="10">
        <f>B47/1.9835/30</f>
        <v>4702.1258717754808</v>
      </c>
      <c r="H47" s="10">
        <f>C47/1.9835/30</f>
        <v>1488.9505083606418</v>
      </c>
      <c r="I47" s="10">
        <f>D47/1.9835/30</f>
        <v>309.21771279724391</v>
      </c>
      <c r="J47" s="10">
        <f>E47/1.9835/30</f>
        <v>201.66372573733301</v>
      </c>
      <c r="K47" s="16">
        <f t="shared" si="92"/>
        <v>6701.9578186706995</v>
      </c>
      <c r="M47" s="11" t="s">
        <v>87</v>
      </c>
      <c r="N47" s="8">
        <v>1200</v>
      </c>
      <c r="O47" s="8">
        <v>3300</v>
      </c>
      <c r="P47" s="10">
        <v>8000</v>
      </c>
      <c r="Q47" s="10">
        <v>16000</v>
      </c>
      <c r="R47" s="10">
        <v>7400</v>
      </c>
      <c r="S47" s="10"/>
      <c r="T47" s="16">
        <f t="shared" si="93"/>
        <v>35900</v>
      </c>
      <c r="U47" s="10">
        <f t="shared" ref="U47:Z47" si="111">N47/1.9835/30</f>
        <v>20.166372573733302</v>
      </c>
      <c r="V47" s="10">
        <f t="shared" si="111"/>
        <v>55.45752457776657</v>
      </c>
      <c r="W47" s="10">
        <f t="shared" si="111"/>
        <v>134.44248382488865</v>
      </c>
      <c r="X47" s="10">
        <f t="shared" si="111"/>
        <v>268.88496764977731</v>
      </c>
      <c r="Y47" s="10">
        <f t="shared" si="111"/>
        <v>124.35929753802202</v>
      </c>
      <c r="Z47" s="10">
        <f t="shared" si="111"/>
        <v>0</v>
      </c>
      <c r="AA47" s="16">
        <f>SUM(Table17825[[#This Row],[MHB_CFS]:[MIL_CFS]])</f>
        <v>603.3106461641878</v>
      </c>
    </row>
    <row r="48" spans="1:27" x14ac:dyDescent="0.25">
      <c r="A48" t="s">
        <v>89</v>
      </c>
      <c r="B48" s="8"/>
      <c r="C48" s="8"/>
      <c r="D48" s="10"/>
      <c r="E48" s="10"/>
      <c r="F48" s="10"/>
      <c r="G48" s="10"/>
      <c r="H48" s="10"/>
      <c r="I48" s="10"/>
      <c r="J48" s="10"/>
      <c r="K48" s="10"/>
      <c r="M48" s="88" t="s">
        <v>89</v>
      </c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</row>
    <row r="49" spans="1:27" x14ac:dyDescent="0.25">
      <c r="A49" t="s">
        <v>75</v>
      </c>
      <c r="B49" s="8"/>
      <c r="C49" s="8"/>
      <c r="D49" s="10"/>
      <c r="E49" s="10"/>
      <c r="F49" s="10"/>
      <c r="G49" s="10"/>
      <c r="H49" s="10"/>
      <c r="I49" s="10"/>
      <c r="J49" s="10"/>
      <c r="K49" s="10"/>
      <c r="M49" s="89" t="s">
        <v>75</v>
      </c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</row>
    <row r="50" spans="1:27" x14ac:dyDescent="0.25">
      <c r="A50" s="11"/>
      <c r="B50" s="8"/>
      <c r="C50" s="8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2" spans="1:27" x14ac:dyDescent="0.25">
      <c r="N52">
        <v>50</v>
      </c>
      <c r="O52">
        <v>2010</v>
      </c>
    </row>
    <row r="53" spans="1:27" ht="30" customHeight="1" x14ac:dyDescent="0.25">
      <c r="M53" s="53" t="s">
        <v>21</v>
      </c>
      <c r="N53" s="24" t="s">
        <v>138</v>
      </c>
      <c r="O53" s="24" t="s">
        <v>137</v>
      </c>
    </row>
    <row r="54" spans="1:27" x14ac:dyDescent="0.25">
      <c r="M54" s="51" t="s">
        <v>76</v>
      </c>
      <c r="N54" s="52">
        <f t="shared" ref="N54:N65" si="112">SUM(U36:Y36)</f>
        <v>0</v>
      </c>
      <c r="O54" s="52">
        <f t="shared" ref="O54:O65" si="113">SUM(U20:Y20)</f>
        <v>1853.2733763224019</v>
      </c>
    </row>
    <row r="55" spans="1:27" x14ac:dyDescent="0.25">
      <c r="M55" s="51" t="s">
        <v>77</v>
      </c>
      <c r="N55" s="52">
        <f t="shared" si="112"/>
        <v>0</v>
      </c>
      <c r="O55" s="52">
        <f t="shared" si="113"/>
        <v>538.08923619863879</v>
      </c>
    </row>
    <row r="56" spans="1:27" x14ac:dyDescent="0.25">
      <c r="M56" s="51" t="s">
        <v>78</v>
      </c>
      <c r="N56" s="52">
        <f t="shared" si="112"/>
        <v>0</v>
      </c>
      <c r="O56" s="52">
        <f t="shared" si="113"/>
        <v>1610.4962716605544</v>
      </c>
    </row>
    <row r="57" spans="1:27" x14ac:dyDescent="0.25">
      <c r="M57" s="51" t="s">
        <v>79</v>
      </c>
      <c r="N57" s="52">
        <f t="shared" si="112"/>
        <v>0</v>
      </c>
      <c r="O57" s="52">
        <f t="shared" si="113"/>
        <v>4091.5455735625364</v>
      </c>
    </row>
    <row r="58" spans="1:27" x14ac:dyDescent="0.25">
      <c r="M58" s="51" t="s">
        <v>80</v>
      </c>
      <c r="N58" s="52">
        <f t="shared" si="112"/>
        <v>0</v>
      </c>
      <c r="O58" s="52">
        <f t="shared" si="113"/>
        <v>5366.8479239439666</v>
      </c>
    </row>
    <row r="59" spans="1:27" x14ac:dyDescent="0.25">
      <c r="M59" s="51" t="s">
        <v>81</v>
      </c>
      <c r="N59" s="52">
        <f t="shared" si="112"/>
        <v>10205.160314530358</v>
      </c>
      <c r="O59" s="52">
        <f t="shared" si="113"/>
        <v>7387.6741179244891</v>
      </c>
    </row>
    <row r="60" spans="1:27" x14ac:dyDescent="0.25">
      <c r="M60" s="51" t="s">
        <v>82</v>
      </c>
      <c r="N60" s="52">
        <f t="shared" si="112"/>
        <v>13291.320057138055</v>
      </c>
      <c r="O60" s="52">
        <f t="shared" si="113"/>
        <v>12267.641374674397</v>
      </c>
    </row>
    <row r="61" spans="1:27" x14ac:dyDescent="0.25">
      <c r="M61" s="51" t="s">
        <v>83</v>
      </c>
      <c r="N61" s="52">
        <f t="shared" si="112"/>
        <v>19753.287200045535</v>
      </c>
      <c r="O61" s="52">
        <f t="shared" si="113"/>
        <v>17953.666132691476</v>
      </c>
    </row>
    <row r="62" spans="1:27" x14ac:dyDescent="0.25">
      <c r="M62" s="51" t="s">
        <v>84</v>
      </c>
      <c r="N62" s="52">
        <f t="shared" si="112"/>
        <v>14222.334257625411</v>
      </c>
      <c r="O62" s="52">
        <f t="shared" si="113"/>
        <v>25991.025964204688</v>
      </c>
    </row>
    <row r="63" spans="1:27" x14ac:dyDescent="0.25">
      <c r="M63" s="51" t="s">
        <v>85</v>
      </c>
      <c r="N63" s="52">
        <f t="shared" si="112"/>
        <v>4768.3713214666159</v>
      </c>
      <c r="O63" s="52">
        <f t="shared" si="113"/>
        <v>5301.6742968197304</v>
      </c>
    </row>
    <row r="64" spans="1:27" x14ac:dyDescent="0.25">
      <c r="M64" s="51" t="s">
        <v>86</v>
      </c>
      <c r="N64" s="52">
        <f t="shared" si="112"/>
        <v>1141.6768989323207</v>
      </c>
      <c r="O64" s="52">
        <f t="shared" si="113"/>
        <v>718.15054847654437</v>
      </c>
    </row>
    <row r="65" spans="13:15" x14ac:dyDescent="0.25">
      <c r="M65" s="51" t="s">
        <v>87</v>
      </c>
      <c r="N65" s="52">
        <f t="shared" si="112"/>
        <v>603.3106461641878</v>
      </c>
      <c r="O65" s="52">
        <f t="shared" si="113"/>
        <v>425.42643475338207</v>
      </c>
    </row>
  </sheetData>
  <mergeCells count="20">
    <mergeCell ref="A1:K1"/>
    <mergeCell ref="B2:F2"/>
    <mergeCell ref="G2:K2"/>
    <mergeCell ref="A17:K17"/>
    <mergeCell ref="B18:F18"/>
    <mergeCell ref="G18:K18"/>
    <mergeCell ref="A33:K33"/>
    <mergeCell ref="B34:F34"/>
    <mergeCell ref="G34:K34"/>
    <mergeCell ref="M48:AA48"/>
    <mergeCell ref="M49:AA49"/>
    <mergeCell ref="M1:AA1"/>
    <mergeCell ref="N2:T2"/>
    <mergeCell ref="U2:AA2"/>
    <mergeCell ref="M33:AA33"/>
    <mergeCell ref="N34:T34"/>
    <mergeCell ref="U34:AA34"/>
    <mergeCell ref="M17:AA17"/>
    <mergeCell ref="N18:T18"/>
    <mergeCell ref="U18:AA18"/>
  </mergeCells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opLeftCell="A58" workbookViewId="0">
      <selection activeCell="I81" sqref="I81:N94"/>
    </sheetView>
  </sheetViews>
  <sheetFormatPr defaultRowHeight="15" x14ac:dyDescent="0.25"/>
  <cols>
    <col min="1" max="1" width="10.7109375" bestFit="1" customWidth="1"/>
    <col min="2" max="3" width="13.5703125" customWidth="1"/>
    <col min="4" max="4" width="13.28515625" bestFit="1" customWidth="1"/>
    <col min="5" max="6" width="15.5703125" customWidth="1"/>
    <col min="7" max="7" width="11.140625" customWidth="1"/>
    <col min="8" max="8" width="11.5703125" bestFit="1" customWidth="1"/>
    <col min="9" max="9" width="12.28515625" customWidth="1"/>
    <col min="10" max="11" width="13.5703125" customWidth="1"/>
    <col min="12" max="12" width="11.42578125" customWidth="1"/>
    <col min="13" max="14" width="13.5703125" bestFit="1" customWidth="1"/>
    <col min="15" max="15" width="13.7109375" customWidth="1"/>
    <col min="17" max="17" width="10.7109375" bestFit="1" customWidth="1"/>
  </cols>
  <sheetData>
    <row r="1" spans="1:11" x14ac:dyDescent="0.25">
      <c r="A1" s="14" t="s">
        <v>18</v>
      </c>
    </row>
    <row r="2" spans="1:11" x14ac:dyDescent="0.25">
      <c r="B2" t="s">
        <v>19</v>
      </c>
      <c r="G2" t="s">
        <v>20</v>
      </c>
    </row>
    <row r="3" spans="1:11" x14ac:dyDescent="0.25">
      <c r="A3" s="12" t="s">
        <v>21</v>
      </c>
      <c r="B3" s="12" t="s">
        <v>0</v>
      </c>
      <c r="C3" s="12" t="s">
        <v>1</v>
      </c>
      <c r="D3" s="12" t="s">
        <v>2</v>
      </c>
      <c r="E3" s="12" t="s">
        <v>3</v>
      </c>
      <c r="F3" s="12" t="s">
        <v>16</v>
      </c>
      <c r="G3" s="12" t="s">
        <v>22</v>
      </c>
      <c r="H3" s="12" t="s">
        <v>23</v>
      </c>
      <c r="I3" s="12" t="s">
        <v>24</v>
      </c>
      <c r="J3" s="12" t="s">
        <v>25</v>
      </c>
      <c r="K3" s="12" t="s">
        <v>26</v>
      </c>
    </row>
    <row r="4" spans="1:11" x14ac:dyDescent="0.25">
      <c r="A4" s="11" t="s">
        <v>123</v>
      </c>
      <c r="B4" s="10">
        <v>262428</v>
      </c>
      <c r="C4" s="10">
        <v>53782</v>
      </c>
      <c r="D4" s="10">
        <v>26606</v>
      </c>
      <c r="E4" s="10">
        <v>7604</v>
      </c>
      <c r="F4" s="16">
        <f t="shared" ref="F4:F15" si="0">SUM(B4:E4)</f>
        <v>350420</v>
      </c>
      <c r="G4" s="10">
        <f>B4/1.9835/31</f>
        <v>4267.92001756426</v>
      </c>
      <c r="H4" s="10">
        <f>C4/1.9835/31</f>
        <v>874.66762077461635</v>
      </c>
      <c r="I4" s="10">
        <f>D4/1.9835/31</f>
        <v>432.69879733608718</v>
      </c>
      <c r="J4" s="10">
        <f>E4/1.9835/31</f>
        <v>123.66540084731291</v>
      </c>
      <c r="K4" s="16">
        <f t="shared" ref="K4:K15" si="1">SUM(G4:J4)</f>
        <v>5698.9518365222775</v>
      </c>
    </row>
    <row r="5" spans="1:11" x14ac:dyDescent="0.25">
      <c r="A5" s="11" t="s">
        <v>124</v>
      </c>
      <c r="B5" s="10">
        <v>261622</v>
      </c>
      <c r="C5" s="10">
        <v>89541</v>
      </c>
      <c r="D5" s="10">
        <v>52247</v>
      </c>
      <c r="E5" s="10">
        <v>29728</v>
      </c>
      <c r="F5" s="16">
        <f t="shared" si="0"/>
        <v>433138</v>
      </c>
      <c r="G5" s="10">
        <f>B5/1.9835/30</f>
        <v>4396.6389379043776</v>
      </c>
      <c r="H5" s="10">
        <f>C5/1.9835/30</f>
        <v>1504.7643055205444</v>
      </c>
      <c r="I5" s="10">
        <f>D5/1.9835/30</f>
        <v>878.02705654986983</v>
      </c>
      <c r="J5" s="10">
        <f>E5/1.9835/30</f>
        <v>499.58826989328628</v>
      </c>
      <c r="K5" s="16">
        <f t="shared" si="1"/>
        <v>7279.018569868078</v>
      </c>
    </row>
    <row r="6" spans="1:11" x14ac:dyDescent="0.25">
      <c r="A6" s="11" t="s">
        <v>125</v>
      </c>
      <c r="B6" s="10">
        <v>1693807</v>
      </c>
      <c r="C6" s="10">
        <v>594771</v>
      </c>
      <c r="D6" s="10">
        <v>251961</v>
      </c>
      <c r="E6" s="10">
        <v>227395</v>
      </c>
      <c r="F6" s="16">
        <f t="shared" si="0"/>
        <v>2767934</v>
      </c>
      <c r="G6" s="10">
        <f t="shared" ref="G6:J7" si="2">B6/1.9835/31</f>
        <v>27546.728249997966</v>
      </c>
      <c r="H6" s="10">
        <f t="shared" si="2"/>
        <v>9672.881921009619</v>
      </c>
      <c r="I6" s="10">
        <f t="shared" si="2"/>
        <v>4097.6930645567872</v>
      </c>
      <c r="J6" s="10">
        <f t="shared" si="2"/>
        <v>3698.1712027452286</v>
      </c>
      <c r="K6" s="16">
        <f t="shared" si="1"/>
        <v>45015.474438309604</v>
      </c>
    </row>
    <row r="7" spans="1:11" x14ac:dyDescent="0.25">
      <c r="A7" s="11" t="s">
        <v>126</v>
      </c>
      <c r="B7" s="10">
        <v>434253</v>
      </c>
      <c r="C7" s="10">
        <v>177710</v>
      </c>
      <c r="D7" s="10">
        <v>67615</v>
      </c>
      <c r="E7" s="10">
        <v>67352</v>
      </c>
      <c r="F7" s="16">
        <f t="shared" si="0"/>
        <v>746930</v>
      </c>
      <c r="G7" s="10">
        <f t="shared" si="2"/>
        <v>7062.3449913398435</v>
      </c>
      <c r="H7" s="10">
        <f t="shared" si="2"/>
        <v>2890.1339274823745</v>
      </c>
      <c r="I7" s="10">
        <f t="shared" si="2"/>
        <v>1099.6365173975621</v>
      </c>
      <c r="J7" s="10">
        <f t="shared" si="2"/>
        <v>1095.3592948274882</v>
      </c>
      <c r="K7" s="16">
        <f t="shared" si="1"/>
        <v>12147.47473104727</v>
      </c>
    </row>
    <row r="8" spans="1:11" x14ac:dyDescent="0.25">
      <c r="A8" s="11" t="s">
        <v>127</v>
      </c>
      <c r="B8" s="10">
        <v>1067730</v>
      </c>
      <c r="C8" s="10">
        <v>441888</v>
      </c>
      <c r="D8" s="10">
        <v>204095</v>
      </c>
      <c r="E8" s="10">
        <v>242209</v>
      </c>
      <c r="F8" s="16">
        <f t="shared" si="0"/>
        <v>1955922</v>
      </c>
      <c r="G8" s="10">
        <f>B8/1.9835/28</f>
        <v>19225.215167993087</v>
      </c>
      <c r="H8" s="10">
        <f>C8/1.9835/28</f>
        <v>7956.4982534480896</v>
      </c>
      <c r="I8" s="10">
        <f>D8/1.9835/28</f>
        <v>3674.8712593179444</v>
      </c>
      <c r="J8" s="10">
        <f>E8/1.9835/28</f>
        <v>4361.140120278008</v>
      </c>
      <c r="K8" s="16">
        <f t="shared" si="1"/>
        <v>35217.724801037133</v>
      </c>
    </row>
    <row r="9" spans="1:11" x14ac:dyDescent="0.25">
      <c r="A9" s="11" t="s">
        <v>128</v>
      </c>
      <c r="B9" s="10">
        <v>410000</v>
      </c>
      <c r="C9" s="10">
        <v>155000</v>
      </c>
      <c r="D9" s="10">
        <v>58000</v>
      </c>
      <c r="E9" s="10">
        <v>66000</v>
      </c>
      <c r="F9" s="16">
        <f t="shared" si="0"/>
        <v>689000</v>
      </c>
      <c r="G9" s="10">
        <f>B9/1.9835/31</f>
        <v>6667.9135122827838</v>
      </c>
      <c r="H9" s="10">
        <f>C9/1.9835/31</f>
        <v>2520.7965717166626</v>
      </c>
      <c r="I9" s="10">
        <f>D9/1.9835/31</f>
        <v>943.26581393268657</v>
      </c>
      <c r="J9" s="10">
        <f>E9/1.9835/31</f>
        <v>1073.3714434406434</v>
      </c>
      <c r="K9" s="16">
        <f t="shared" si="1"/>
        <v>11205.347341372775</v>
      </c>
    </row>
    <row r="10" spans="1:11" x14ac:dyDescent="0.25">
      <c r="A10" s="11" t="s">
        <v>129</v>
      </c>
      <c r="B10" s="10">
        <v>310000</v>
      </c>
      <c r="C10" s="10">
        <v>130000</v>
      </c>
      <c r="D10" s="10">
        <v>70000</v>
      </c>
      <c r="E10" s="10">
        <v>85000</v>
      </c>
      <c r="F10" s="16">
        <f t="shared" si="0"/>
        <v>595000</v>
      </c>
      <c r="G10" s="10">
        <f>B10/1.9835/30</f>
        <v>5209.6462482144361</v>
      </c>
      <c r="H10" s="10">
        <f>C10/1.9835/30</f>
        <v>2184.6903621544407</v>
      </c>
      <c r="I10" s="10">
        <f>D10/1.9835/30</f>
        <v>1176.3717334677758</v>
      </c>
      <c r="J10" s="10">
        <f>E10/1.9835/30</f>
        <v>1428.451390639442</v>
      </c>
      <c r="K10" s="16">
        <f t="shared" si="1"/>
        <v>9999.1597344760958</v>
      </c>
    </row>
    <row r="11" spans="1:11" x14ac:dyDescent="0.25">
      <c r="A11" s="11" t="s">
        <v>130</v>
      </c>
      <c r="B11" s="10">
        <v>250000</v>
      </c>
      <c r="C11" s="10">
        <v>115000</v>
      </c>
      <c r="D11" s="10">
        <v>60000</v>
      </c>
      <c r="E11" s="10">
        <v>80000</v>
      </c>
      <c r="F11" s="16">
        <f t="shared" si="0"/>
        <v>505000</v>
      </c>
      <c r="G11" s="10">
        <f>B11/1.9835/31</f>
        <v>4065.8009221236489</v>
      </c>
      <c r="H11" s="10">
        <f>C11/1.9835/31</f>
        <v>1870.2684241768786</v>
      </c>
      <c r="I11" s="10">
        <f>D11/1.9835/31</f>
        <v>975.79222130967571</v>
      </c>
      <c r="J11" s="10">
        <f>E11/1.9835/31</f>
        <v>1301.0562950795677</v>
      </c>
      <c r="K11" s="16">
        <f t="shared" si="1"/>
        <v>8212.9178626897701</v>
      </c>
    </row>
    <row r="12" spans="1:11" x14ac:dyDescent="0.25">
      <c r="A12" s="11" t="s">
        <v>131</v>
      </c>
      <c r="B12" s="10">
        <v>180000</v>
      </c>
      <c r="C12" s="10">
        <v>65000</v>
      </c>
      <c r="D12" s="10">
        <v>23000</v>
      </c>
      <c r="E12" s="10">
        <v>22000</v>
      </c>
      <c r="F12" s="16">
        <f t="shared" si="0"/>
        <v>290000</v>
      </c>
      <c r="G12" s="10">
        <f>B12/1.9835/30</f>
        <v>3024.955886059995</v>
      </c>
      <c r="H12" s="10">
        <f>C12/1.9835/30</f>
        <v>1092.3451810772203</v>
      </c>
      <c r="I12" s="10">
        <f>D12/1.9835/30</f>
        <v>386.52214099655492</v>
      </c>
      <c r="J12" s="10">
        <f>E12/1.9835/30</f>
        <v>369.71683051844383</v>
      </c>
      <c r="K12" s="16">
        <f t="shared" si="1"/>
        <v>4873.5400386522151</v>
      </c>
    </row>
    <row r="13" spans="1:11" x14ac:dyDescent="0.25">
      <c r="A13" s="11" t="s">
        <v>132</v>
      </c>
      <c r="B13" s="10">
        <v>130000</v>
      </c>
      <c r="C13" s="10">
        <v>40000</v>
      </c>
      <c r="D13" s="10">
        <v>7000</v>
      </c>
      <c r="E13" s="10">
        <v>3000</v>
      </c>
      <c r="F13" s="16">
        <f t="shared" si="0"/>
        <v>180000</v>
      </c>
      <c r="G13" s="10">
        <f t="shared" ref="G13:J14" si="3">B13/1.9835/31</f>
        <v>2114.2164795042972</v>
      </c>
      <c r="H13" s="10">
        <f t="shared" si="3"/>
        <v>650.52814753978384</v>
      </c>
      <c r="I13" s="10">
        <f t="shared" si="3"/>
        <v>113.84242581946218</v>
      </c>
      <c r="J13" s="10">
        <f t="shared" si="3"/>
        <v>48.78961106548379</v>
      </c>
      <c r="K13" s="16">
        <f t="shared" si="1"/>
        <v>2927.376663929027</v>
      </c>
    </row>
    <row r="14" spans="1:11" x14ac:dyDescent="0.25">
      <c r="A14" s="11" t="s">
        <v>133</v>
      </c>
      <c r="B14" s="10">
        <v>115000</v>
      </c>
      <c r="C14" s="10">
        <v>35000</v>
      </c>
      <c r="D14" s="10">
        <v>5000</v>
      </c>
      <c r="E14" s="10">
        <v>0</v>
      </c>
      <c r="F14" s="16">
        <f t="shared" si="0"/>
        <v>155000</v>
      </c>
      <c r="G14" s="10">
        <f t="shared" si="3"/>
        <v>1870.2684241768786</v>
      </c>
      <c r="H14" s="10">
        <f t="shared" si="3"/>
        <v>569.21212909731094</v>
      </c>
      <c r="I14" s="10">
        <f t="shared" si="3"/>
        <v>81.316018442472981</v>
      </c>
      <c r="J14" s="10">
        <f t="shared" si="3"/>
        <v>0</v>
      </c>
      <c r="K14" s="16">
        <f t="shared" si="1"/>
        <v>2520.7965717166621</v>
      </c>
    </row>
    <row r="15" spans="1:11" x14ac:dyDescent="0.25">
      <c r="A15" s="11" t="s">
        <v>134</v>
      </c>
      <c r="B15" s="10">
        <v>116000</v>
      </c>
      <c r="C15" s="10">
        <v>32000</v>
      </c>
      <c r="D15" s="10">
        <v>5000</v>
      </c>
      <c r="E15" s="10">
        <v>0</v>
      </c>
      <c r="F15" s="16">
        <f t="shared" si="0"/>
        <v>153000</v>
      </c>
      <c r="G15" s="10">
        <f>B15/1.9835/30</f>
        <v>1949.4160154608858</v>
      </c>
      <c r="H15" s="10">
        <f>C15/1.9835/30</f>
        <v>537.76993529955462</v>
      </c>
      <c r="I15" s="10">
        <f>D15/1.9835/30</f>
        <v>84.026552390555423</v>
      </c>
      <c r="J15" s="10">
        <f>E15/1.9835/30</f>
        <v>0</v>
      </c>
      <c r="K15" s="16">
        <f t="shared" si="1"/>
        <v>2571.2125031509959</v>
      </c>
    </row>
    <row r="17" spans="1:11" x14ac:dyDescent="0.25">
      <c r="A17" s="14" t="s">
        <v>27</v>
      </c>
    </row>
    <row r="18" spans="1:11" x14ac:dyDescent="0.25">
      <c r="B18" t="s">
        <v>19</v>
      </c>
      <c r="G18" t="s">
        <v>20</v>
      </c>
    </row>
    <row r="19" spans="1:11" x14ac:dyDescent="0.25">
      <c r="A19" s="12" t="s">
        <v>21</v>
      </c>
      <c r="B19" s="12" t="s">
        <v>0</v>
      </c>
      <c r="C19" s="12" t="s">
        <v>1</v>
      </c>
      <c r="D19" s="12" t="s">
        <v>2</v>
      </c>
      <c r="E19" s="12" t="s">
        <v>3</v>
      </c>
      <c r="F19" s="12" t="s">
        <v>16</v>
      </c>
      <c r="G19" s="12" t="s">
        <v>22</v>
      </c>
      <c r="H19" s="12" t="s">
        <v>23</v>
      </c>
      <c r="I19" s="12" t="s">
        <v>24</v>
      </c>
      <c r="J19" s="12" t="s">
        <v>25</v>
      </c>
      <c r="K19" s="12" t="s">
        <v>26</v>
      </c>
    </row>
    <row r="20" spans="1:11" x14ac:dyDescent="0.25">
      <c r="A20" s="19" t="s">
        <v>123</v>
      </c>
      <c r="B20" s="10">
        <v>262428</v>
      </c>
      <c r="C20" s="10">
        <v>53782</v>
      </c>
      <c r="D20" s="10">
        <v>26606</v>
      </c>
      <c r="E20" s="10">
        <v>7604</v>
      </c>
      <c r="F20" s="16">
        <f t="shared" ref="F20:F31" si="4">SUM(B20:E20)</f>
        <v>350420</v>
      </c>
      <c r="G20" s="10">
        <f>B20/1.9835/31</f>
        <v>4267.92001756426</v>
      </c>
      <c r="H20" s="10">
        <f>C20/1.9835/31</f>
        <v>874.66762077461635</v>
      </c>
      <c r="I20" s="10">
        <f>D20/1.9835/31</f>
        <v>432.69879733608718</v>
      </c>
      <c r="J20" s="10">
        <f>E20/1.9835/31</f>
        <v>123.66540084731291</v>
      </c>
      <c r="K20" s="16">
        <f t="shared" ref="K20:K31" si="5">SUM(G20:J20)</f>
        <v>5698.9518365222775</v>
      </c>
    </row>
    <row r="21" spans="1:11" x14ac:dyDescent="0.25">
      <c r="A21" s="19" t="s">
        <v>124</v>
      </c>
      <c r="B21" s="10">
        <v>261622</v>
      </c>
      <c r="C21" s="10">
        <v>89541</v>
      </c>
      <c r="D21" s="10">
        <v>52247</v>
      </c>
      <c r="E21" s="10">
        <v>29728</v>
      </c>
      <c r="F21" s="16">
        <f t="shared" si="4"/>
        <v>433138</v>
      </c>
      <c r="G21" s="10">
        <f>B21/1.9835/30</f>
        <v>4396.6389379043776</v>
      </c>
      <c r="H21" s="10">
        <f>C21/1.9835/30</f>
        <v>1504.7643055205444</v>
      </c>
      <c r="I21" s="10">
        <f>D21/1.9835/30</f>
        <v>878.02705654986983</v>
      </c>
      <c r="J21" s="10">
        <f>E21/1.9835/30</f>
        <v>499.58826989328628</v>
      </c>
      <c r="K21" s="16">
        <f t="shared" si="5"/>
        <v>7279.018569868078</v>
      </c>
    </row>
    <row r="22" spans="1:11" x14ac:dyDescent="0.25">
      <c r="A22" s="19" t="s">
        <v>125</v>
      </c>
      <c r="B22" s="10">
        <v>1693807</v>
      </c>
      <c r="C22" s="10">
        <v>594771</v>
      </c>
      <c r="D22" s="10">
        <v>251961</v>
      </c>
      <c r="E22" s="10">
        <v>227395</v>
      </c>
      <c r="F22" s="16">
        <f t="shared" si="4"/>
        <v>2767934</v>
      </c>
      <c r="G22" s="10">
        <f t="shared" ref="G22:J23" si="6">B22/1.9835/31</f>
        <v>27546.728249997966</v>
      </c>
      <c r="H22" s="10">
        <f t="shared" si="6"/>
        <v>9672.881921009619</v>
      </c>
      <c r="I22" s="10">
        <f t="shared" si="6"/>
        <v>4097.6930645567872</v>
      </c>
      <c r="J22" s="10">
        <f t="shared" si="6"/>
        <v>3698.1712027452286</v>
      </c>
      <c r="K22" s="16">
        <f t="shared" si="5"/>
        <v>45015.474438309604</v>
      </c>
    </row>
    <row r="23" spans="1:11" x14ac:dyDescent="0.25">
      <c r="A23" s="19" t="s">
        <v>126</v>
      </c>
      <c r="B23" s="10">
        <v>434253</v>
      </c>
      <c r="C23" s="10">
        <v>177710</v>
      </c>
      <c r="D23" s="10">
        <v>67615</v>
      </c>
      <c r="E23" s="10">
        <v>67352</v>
      </c>
      <c r="F23" s="16">
        <f t="shared" si="4"/>
        <v>746930</v>
      </c>
      <c r="G23" s="10">
        <f t="shared" si="6"/>
        <v>7062.3449913398435</v>
      </c>
      <c r="H23" s="10">
        <f t="shared" si="6"/>
        <v>2890.1339274823745</v>
      </c>
      <c r="I23" s="10">
        <f t="shared" si="6"/>
        <v>1099.6365173975621</v>
      </c>
      <c r="J23" s="10">
        <f t="shared" si="6"/>
        <v>1095.3592948274882</v>
      </c>
      <c r="K23" s="16">
        <f t="shared" si="5"/>
        <v>12147.47473104727</v>
      </c>
    </row>
    <row r="24" spans="1:11" x14ac:dyDescent="0.25">
      <c r="A24" s="19" t="s">
        <v>127</v>
      </c>
      <c r="B24" s="10">
        <v>1067730</v>
      </c>
      <c r="C24" s="10">
        <v>441888</v>
      </c>
      <c r="D24" s="10">
        <v>204095</v>
      </c>
      <c r="E24" s="10">
        <v>242209</v>
      </c>
      <c r="F24" s="16">
        <f t="shared" si="4"/>
        <v>1955922</v>
      </c>
      <c r="G24" s="10">
        <f>B24/1.9835/28</f>
        <v>19225.215167993087</v>
      </c>
      <c r="H24" s="10">
        <f>C24/1.9835/28</f>
        <v>7956.4982534480896</v>
      </c>
      <c r="I24" s="10">
        <f>D24/1.9835/28</f>
        <v>3674.8712593179444</v>
      </c>
      <c r="J24" s="10">
        <f>E24/1.9835/28</f>
        <v>4361.140120278008</v>
      </c>
      <c r="K24" s="16">
        <f t="shared" si="5"/>
        <v>35217.724801037133</v>
      </c>
    </row>
    <row r="25" spans="1:11" x14ac:dyDescent="0.25">
      <c r="A25" s="11" t="s">
        <v>128</v>
      </c>
      <c r="B25" s="10">
        <v>296000</v>
      </c>
      <c r="C25" s="10">
        <v>108000</v>
      </c>
      <c r="D25" s="10">
        <v>41000</v>
      </c>
      <c r="E25" s="10">
        <v>46000</v>
      </c>
      <c r="F25" s="16">
        <f t="shared" si="4"/>
        <v>491000</v>
      </c>
      <c r="G25" s="10">
        <f>B25/1.9835/31</f>
        <v>4813.9082917943997</v>
      </c>
      <c r="H25" s="10">
        <f>C25/1.9835/31</f>
        <v>1756.4259983574163</v>
      </c>
      <c r="I25" s="10">
        <f>D25/1.9835/31</f>
        <v>666.79135122827847</v>
      </c>
      <c r="J25" s="10">
        <f>E25/1.9835/31</f>
        <v>748.10736967075138</v>
      </c>
      <c r="K25" s="16">
        <f t="shared" si="5"/>
        <v>7985.2330110508465</v>
      </c>
    </row>
    <row r="26" spans="1:11" x14ac:dyDescent="0.25">
      <c r="A26" s="11" t="s">
        <v>129</v>
      </c>
      <c r="B26" s="10">
        <v>205000</v>
      </c>
      <c r="C26" s="10">
        <v>90000</v>
      </c>
      <c r="D26" s="10">
        <v>40000</v>
      </c>
      <c r="E26" s="10">
        <v>51000</v>
      </c>
      <c r="F26" s="16">
        <f t="shared" si="4"/>
        <v>386000</v>
      </c>
      <c r="G26" s="10">
        <f>B26/1.9835/30</f>
        <v>3445.088648012772</v>
      </c>
      <c r="H26" s="10">
        <f>C26/1.9835/30</f>
        <v>1512.4779430299975</v>
      </c>
      <c r="I26" s="10">
        <f>D26/1.9835/30</f>
        <v>672.21241912444339</v>
      </c>
      <c r="J26" s="10">
        <f>E26/1.9835/30</f>
        <v>857.07083438366521</v>
      </c>
      <c r="K26" s="16">
        <f t="shared" si="5"/>
        <v>6486.8498445508776</v>
      </c>
    </row>
    <row r="27" spans="1:11" x14ac:dyDescent="0.25">
      <c r="A27" s="11" t="s">
        <v>130</v>
      </c>
      <c r="B27" s="10">
        <v>175000</v>
      </c>
      <c r="C27" s="10">
        <v>80000</v>
      </c>
      <c r="D27" s="10">
        <v>33000</v>
      </c>
      <c r="E27" s="10">
        <v>50000</v>
      </c>
      <c r="F27" s="16">
        <f t="shared" si="4"/>
        <v>338000</v>
      </c>
      <c r="G27" s="10">
        <f>B27/1.9835/31</f>
        <v>2846.0606454865542</v>
      </c>
      <c r="H27" s="10">
        <f>C27/1.9835/31</f>
        <v>1301.0562950795677</v>
      </c>
      <c r="I27" s="10">
        <f>D27/1.9835/31</f>
        <v>536.68572172032168</v>
      </c>
      <c r="J27" s="10">
        <f>E27/1.9835/31</f>
        <v>813.16018442472989</v>
      </c>
      <c r="K27" s="16">
        <f t="shared" si="5"/>
        <v>5496.9628467111734</v>
      </c>
    </row>
    <row r="28" spans="1:11" x14ac:dyDescent="0.25">
      <c r="A28" s="11" t="s">
        <v>131</v>
      </c>
      <c r="B28" s="10">
        <v>130000</v>
      </c>
      <c r="C28" s="10">
        <v>45000</v>
      </c>
      <c r="D28" s="10">
        <v>13000</v>
      </c>
      <c r="E28" s="10">
        <v>17000</v>
      </c>
      <c r="F28" s="16">
        <f t="shared" si="4"/>
        <v>205000</v>
      </c>
      <c r="G28" s="10">
        <f>B28/1.9835/30</f>
        <v>2184.6903621544407</v>
      </c>
      <c r="H28" s="10">
        <f>C28/1.9835/30</f>
        <v>756.23897151499875</v>
      </c>
      <c r="I28" s="10">
        <f>D28/1.9835/30</f>
        <v>218.46903621544408</v>
      </c>
      <c r="J28" s="10">
        <f>E28/1.9835/30</f>
        <v>285.6902781278884</v>
      </c>
      <c r="K28" s="16">
        <f t="shared" si="5"/>
        <v>3445.088648012772</v>
      </c>
    </row>
    <row r="29" spans="1:11" x14ac:dyDescent="0.25">
      <c r="A29" s="11" t="s">
        <v>132</v>
      </c>
      <c r="B29" s="10">
        <v>95000</v>
      </c>
      <c r="C29" s="10">
        <v>30000</v>
      </c>
      <c r="D29" s="10">
        <v>4000</v>
      </c>
      <c r="E29" s="10">
        <v>2000</v>
      </c>
      <c r="F29" s="16">
        <f t="shared" si="4"/>
        <v>131000</v>
      </c>
      <c r="G29" s="10">
        <f t="shared" ref="G29:J30" si="7">B29/1.9835/31</f>
        <v>1545.0043504069865</v>
      </c>
      <c r="H29" s="10">
        <f t="shared" si="7"/>
        <v>487.89611065483786</v>
      </c>
      <c r="I29" s="10">
        <f t="shared" si="7"/>
        <v>65.052814753978382</v>
      </c>
      <c r="J29" s="10">
        <f t="shared" si="7"/>
        <v>32.526407376989191</v>
      </c>
      <c r="K29" s="16">
        <f t="shared" si="5"/>
        <v>2130.479683192792</v>
      </c>
    </row>
    <row r="30" spans="1:11" x14ac:dyDescent="0.25">
      <c r="A30" s="11" t="s">
        <v>133</v>
      </c>
      <c r="B30" s="10">
        <v>90000</v>
      </c>
      <c r="C30" s="10">
        <v>26000</v>
      </c>
      <c r="D30" s="10">
        <v>3000</v>
      </c>
      <c r="E30" s="10">
        <v>0</v>
      </c>
      <c r="F30" s="16">
        <f t="shared" si="4"/>
        <v>119000</v>
      </c>
      <c r="G30" s="10">
        <f t="shared" si="7"/>
        <v>1463.6883319645137</v>
      </c>
      <c r="H30" s="10">
        <f t="shared" si="7"/>
        <v>422.84329590085946</v>
      </c>
      <c r="I30" s="10">
        <f t="shared" si="7"/>
        <v>48.78961106548379</v>
      </c>
      <c r="J30" s="10">
        <f t="shared" si="7"/>
        <v>0</v>
      </c>
      <c r="K30" s="16">
        <f t="shared" si="5"/>
        <v>1935.3212389308569</v>
      </c>
    </row>
    <row r="31" spans="1:11" x14ac:dyDescent="0.25">
      <c r="A31" s="11" t="s">
        <v>134</v>
      </c>
      <c r="B31" s="10">
        <v>90000</v>
      </c>
      <c r="C31" s="10">
        <v>23000</v>
      </c>
      <c r="D31" s="10">
        <v>3000</v>
      </c>
      <c r="E31" s="10">
        <v>0</v>
      </c>
      <c r="F31" s="16">
        <f t="shared" si="4"/>
        <v>116000</v>
      </c>
      <c r="G31" s="10">
        <f>B31/1.9835/30</f>
        <v>1512.4779430299975</v>
      </c>
      <c r="H31" s="10">
        <f>C31/1.9835/30</f>
        <v>386.52214099655492</v>
      </c>
      <c r="I31" s="10">
        <f>D31/1.9835/30</f>
        <v>50.415931434333253</v>
      </c>
      <c r="J31" s="10">
        <f>E31/1.9835/30</f>
        <v>0</v>
      </c>
      <c r="K31" s="16">
        <f t="shared" si="5"/>
        <v>1949.4160154608858</v>
      </c>
    </row>
    <row r="32" spans="1:11" x14ac:dyDescent="0.25">
      <c r="A32" s="11"/>
      <c r="B32" s="10"/>
      <c r="C32" s="10"/>
      <c r="D32" s="10"/>
      <c r="E32" s="10"/>
      <c r="F32" s="17"/>
      <c r="G32" s="18"/>
      <c r="H32" s="18"/>
      <c r="I32" s="18"/>
      <c r="J32" s="18"/>
      <c r="K32" s="17"/>
    </row>
    <row r="33" spans="1:18" x14ac:dyDescent="0.25">
      <c r="A33" s="85" t="s">
        <v>54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</row>
    <row r="34" spans="1:18" x14ac:dyDescent="0.25">
      <c r="B34" s="86" t="s">
        <v>19</v>
      </c>
      <c r="C34" s="86"/>
      <c r="D34" s="86"/>
      <c r="E34" s="86"/>
      <c r="F34" s="86"/>
      <c r="G34" s="86"/>
      <c r="H34" s="86"/>
      <c r="I34" s="86" t="s">
        <v>20</v>
      </c>
      <c r="J34" s="86"/>
      <c r="K34" s="86"/>
      <c r="L34" s="86"/>
      <c r="M34" s="86"/>
      <c r="N34" s="86"/>
      <c r="O34" s="86"/>
      <c r="P34" s="36"/>
      <c r="Q34" s="36"/>
      <c r="R34" s="36"/>
    </row>
    <row r="35" spans="1:18" x14ac:dyDescent="0.25">
      <c r="A35" t="s">
        <v>21</v>
      </c>
      <c r="B35" s="13" t="s">
        <v>5</v>
      </c>
      <c r="C35" s="13" t="s">
        <v>28</v>
      </c>
      <c r="D35" s="13" t="s">
        <v>17</v>
      </c>
      <c r="E35" s="13" t="s">
        <v>92</v>
      </c>
      <c r="F35" s="13" t="s">
        <v>121</v>
      </c>
      <c r="G35" s="13" t="s">
        <v>4</v>
      </c>
      <c r="H35" s="13" t="s">
        <v>16</v>
      </c>
      <c r="I35" s="13" t="s">
        <v>30</v>
      </c>
      <c r="J35" s="13" t="s">
        <v>31</v>
      </c>
      <c r="K35" s="13" t="s">
        <v>32</v>
      </c>
      <c r="L35" s="13" t="s">
        <v>135</v>
      </c>
      <c r="M35" s="13" t="s">
        <v>122</v>
      </c>
      <c r="N35" s="13" t="s">
        <v>34</v>
      </c>
      <c r="O35" s="13" t="s">
        <v>26</v>
      </c>
    </row>
    <row r="36" spans="1:18" x14ac:dyDescent="0.25">
      <c r="A36" s="19" t="s">
        <v>123</v>
      </c>
      <c r="B36" s="20">
        <v>562</v>
      </c>
      <c r="C36" s="20">
        <v>534</v>
      </c>
      <c r="D36" s="20">
        <v>7122</v>
      </c>
      <c r="E36" s="20">
        <v>2646</v>
      </c>
      <c r="F36" s="20">
        <v>0</v>
      </c>
      <c r="G36" s="20">
        <v>3305</v>
      </c>
      <c r="H36" s="10">
        <f t="shared" ref="H36:H47" si="8">SUM(D36:G36)</f>
        <v>13073</v>
      </c>
      <c r="I36" s="10">
        <f t="shared" ref="I36" si="9">B36/1.9835/31</f>
        <v>9.139920472933964</v>
      </c>
      <c r="J36" s="10">
        <f t="shared" ref="J36" si="10">C36/1.9835/31</f>
        <v>8.6845507696561146</v>
      </c>
      <c r="K36" s="10">
        <f t="shared" ref="K36" si="11">D36/1.9835/31</f>
        <v>115.82653666945852</v>
      </c>
      <c r="L36" s="10">
        <f t="shared" ref="L36" si="12">E36/1.9835/31</f>
        <v>43.032436959756701</v>
      </c>
      <c r="M36" s="10">
        <f t="shared" ref="M36" si="13">F36/1.9835/31</f>
        <v>0</v>
      </c>
      <c r="N36" s="10">
        <f t="shared" ref="N36" si="14">G36/1.9835/31</f>
        <v>53.749888190474643</v>
      </c>
      <c r="O36" s="10">
        <f t="shared" ref="O36:O47" si="15">SUM(I36:N36)</f>
        <v>230.43333306227996</v>
      </c>
      <c r="Q36" s="11"/>
    </row>
    <row r="37" spans="1:18" x14ac:dyDescent="0.25">
      <c r="A37" s="19" t="s">
        <v>124</v>
      </c>
      <c r="B37" s="20">
        <v>1367</v>
      </c>
      <c r="C37" s="20">
        <v>2809</v>
      </c>
      <c r="D37" s="20">
        <v>8968</v>
      </c>
      <c r="E37" s="20">
        <v>8952</v>
      </c>
      <c r="F37" s="20">
        <v>3011</v>
      </c>
      <c r="G37" s="20">
        <v>8654</v>
      </c>
      <c r="H37" s="10">
        <f t="shared" si="8"/>
        <v>29585</v>
      </c>
      <c r="I37" s="10">
        <f t="shared" ref="I37" si="16">B37/1.9835/30</f>
        <v>22.972859423577852</v>
      </c>
      <c r="J37" s="10">
        <f t="shared" ref="J37" si="17">C37/1.9835/30</f>
        <v>47.206117133014033</v>
      </c>
      <c r="K37" s="10">
        <f t="shared" ref="K37" si="18">D37/1.9835/30</f>
        <v>150.71002436770019</v>
      </c>
      <c r="L37" s="10">
        <f t="shared" ref="L37" si="19">E37/1.9835/30</f>
        <v>150.44113940005042</v>
      </c>
      <c r="M37" s="10">
        <f t="shared" ref="M37" si="20">F37/1.9835/30</f>
        <v>50.600789849592474</v>
      </c>
      <c r="N37" s="10">
        <f t="shared" ref="N37" si="21">G37/1.9835/30</f>
        <v>145.43315687757331</v>
      </c>
      <c r="O37" s="10">
        <f t="shared" si="15"/>
        <v>567.36408705150825</v>
      </c>
      <c r="Q37" s="11"/>
    </row>
    <row r="38" spans="1:18" x14ac:dyDescent="0.25">
      <c r="A38" s="19" t="s">
        <v>125</v>
      </c>
      <c r="B38" s="20">
        <v>16184</v>
      </c>
      <c r="C38" s="20">
        <v>27273</v>
      </c>
      <c r="D38" s="20">
        <v>35142</v>
      </c>
      <c r="E38" s="20">
        <v>69403</v>
      </c>
      <c r="F38" s="20">
        <v>12645</v>
      </c>
      <c r="G38" s="20">
        <v>21200</v>
      </c>
      <c r="H38" s="10">
        <f t="shared" si="8"/>
        <v>138390</v>
      </c>
      <c r="I38" s="10">
        <f t="shared" ref="I38:I39" si="22">B38/1.9835/31</f>
        <v>263.20368849459658</v>
      </c>
      <c r="J38" s="10">
        <f t="shared" ref="J38:J39" si="23">C38/1.9835/31</f>
        <v>443.54635419631313</v>
      </c>
      <c r="K38" s="10">
        <f t="shared" ref="K38:K39" si="24">D38/1.9835/31</f>
        <v>571.52150402107713</v>
      </c>
      <c r="L38" s="10">
        <f t="shared" ref="L38:L39" si="25">E38/1.9835/31</f>
        <v>1128.7151255925905</v>
      </c>
      <c r="M38" s="10">
        <f t="shared" ref="M38:M39" si="26">F38/1.9835/31</f>
        <v>205.64821064101417</v>
      </c>
      <c r="N38" s="10">
        <f t="shared" ref="N38:N39" si="27">G38/1.9835/31</f>
        <v>344.77991819608542</v>
      </c>
      <c r="O38" s="10">
        <f t="shared" si="15"/>
        <v>2957.4148011416769</v>
      </c>
      <c r="Q38" s="11"/>
    </row>
    <row r="39" spans="1:18" x14ac:dyDescent="0.25">
      <c r="A39" s="19" t="s">
        <v>126</v>
      </c>
      <c r="B39" s="20">
        <v>4162</v>
      </c>
      <c r="C39" s="20">
        <v>12016</v>
      </c>
      <c r="D39" s="20">
        <v>12768</v>
      </c>
      <c r="E39" s="20">
        <v>24999</v>
      </c>
      <c r="F39" s="20">
        <v>6543</v>
      </c>
      <c r="G39" s="20">
        <v>13841</v>
      </c>
      <c r="H39" s="10">
        <f t="shared" si="8"/>
        <v>58151</v>
      </c>
      <c r="I39" s="10">
        <f t="shared" si="22"/>
        <v>67.687453751514511</v>
      </c>
      <c r="J39" s="10">
        <f t="shared" si="23"/>
        <v>195.41865552095106</v>
      </c>
      <c r="K39" s="10">
        <f t="shared" si="24"/>
        <v>207.648584694699</v>
      </c>
      <c r="L39" s="10">
        <f t="shared" si="25"/>
        <v>406.56382900867641</v>
      </c>
      <c r="M39" s="10">
        <f t="shared" si="26"/>
        <v>106.41014173382014</v>
      </c>
      <c r="N39" s="10">
        <f t="shared" si="27"/>
        <v>225.09900225245372</v>
      </c>
      <c r="O39" s="10">
        <f t="shared" si="15"/>
        <v>1208.827666962115</v>
      </c>
      <c r="Q39" s="11"/>
    </row>
    <row r="40" spans="1:18" x14ac:dyDescent="0.25">
      <c r="A40" s="19" t="s">
        <v>127</v>
      </c>
      <c r="B40" s="20">
        <v>38076</v>
      </c>
      <c r="C40" s="20">
        <v>65251</v>
      </c>
      <c r="D40" s="20">
        <v>91289</v>
      </c>
      <c r="E40" s="20">
        <v>114000</v>
      </c>
      <c r="F40" s="20">
        <v>24628</v>
      </c>
      <c r="G40" s="20">
        <v>42000</v>
      </c>
      <c r="H40" s="10">
        <f t="shared" si="8"/>
        <v>271917</v>
      </c>
      <c r="I40" s="10">
        <f t="shared" ref="I40" si="28">B40/1.9835/28</f>
        <v>685.5846447477403</v>
      </c>
      <c r="J40" s="10">
        <f t="shared" ref="J40" si="29">C40/1.9835/28</f>
        <v>1174.8892650077426</v>
      </c>
      <c r="K40" s="10">
        <f t="shared" ref="K40" si="30">D40/1.9835/28</f>
        <v>1643.7214159674456</v>
      </c>
      <c r="L40" s="10">
        <f t="shared" ref="L40" si="31">E40/1.9835/28</f>
        <v>2052.6486369692821</v>
      </c>
      <c r="M40" s="10">
        <f t="shared" ref="M40" si="32">F40/1.9835/28</f>
        <v>443.44412834455687</v>
      </c>
      <c r="N40" s="10">
        <f t="shared" ref="N40" si="33">G40/1.9835/28</f>
        <v>756.23897151499864</v>
      </c>
      <c r="O40" s="10">
        <f t="shared" si="15"/>
        <v>6756.527062551766</v>
      </c>
      <c r="Q40" s="11"/>
    </row>
    <row r="41" spans="1:18" x14ac:dyDescent="0.25">
      <c r="A41" s="11" t="s">
        <v>128</v>
      </c>
      <c r="B41" s="10">
        <v>30000</v>
      </c>
      <c r="C41" s="10">
        <v>51000</v>
      </c>
      <c r="D41" s="10">
        <v>81000</v>
      </c>
      <c r="E41" s="10">
        <v>130000</v>
      </c>
      <c r="F41" s="10">
        <v>53000</v>
      </c>
      <c r="G41" s="10">
        <v>79000</v>
      </c>
      <c r="H41" s="10">
        <f t="shared" si="8"/>
        <v>343000</v>
      </c>
      <c r="I41" s="10">
        <f t="shared" ref="I41" si="34">B41/1.9835/31</f>
        <v>487.89611065483786</v>
      </c>
      <c r="J41" s="10">
        <f t="shared" ref="J41" si="35">C41/1.9835/31</f>
        <v>829.42338811322441</v>
      </c>
      <c r="K41" s="10">
        <f t="shared" ref="K41" si="36">D41/1.9835/31</f>
        <v>1317.3194987680622</v>
      </c>
      <c r="L41" s="10">
        <f t="shared" ref="L41" si="37">E41/1.9835/31</f>
        <v>2114.2164795042972</v>
      </c>
      <c r="M41" s="10">
        <f t="shared" ref="M41" si="38">F41/1.9835/31</f>
        <v>861.94979549021366</v>
      </c>
      <c r="N41" s="10">
        <f t="shared" ref="N41" si="39">G41/1.9835/31</f>
        <v>1284.7930913910732</v>
      </c>
      <c r="O41" s="10">
        <f t="shared" si="15"/>
        <v>6895.5983639217084</v>
      </c>
      <c r="Q41" s="11"/>
    </row>
    <row r="42" spans="1:18" x14ac:dyDescent="0.25">
      <c r="A42" s="11" t="s">
        <v>129</v>
      </c>
      <c r="B42" s="10">
        <v>20000</v>
      </c>
      <c r="C42" s="10">
        <v>70000</v>
      </c>
      <c r="D42" s="10">
        <v>105000</v>
      </c>
      <c r="E42" s="10">
        <v>160000</v>
      </c>
      <c r="F42" s="10">
        <v>55000</v>
      </c>
      <c r="G42" s="10">
        <v>95000</v>
      </c>
      <c r="H42" s="10">
        <f t="shared" si="8"/>
        <v>415000</v>
      </c>
      <c r="I42" s="10">
        <f t="shared" ref="I42" si="40">B42/1.9835/30</f>
        <v>336.10620956222169</v>
      </c>
      <c r="J42" s="10">
        <f t="shared" ref="J42" si="41">C42/1.9835/30</f>
        <v>1176.3717334677758</v>
      </c>
      <c r="K42" s="10">
        <f t="shared" ref="K42" si="42">D42/1.9835/30</f>
        <v>1764.5576002016637</v>
      </c>
      <c r="L42" s="10">
        <f t="shared" ref="L42" si="43">E42/1.9835/30</f>
        <v>2688.8496764977735</v>
      </c>
      <c r="M42" s="10">
        <f t="shared" ref="M42" si="44">F42/1.9835/30</f>
        <v>924.29207629610949</v>
      </c>
      <c r="N42" s="10">
        <f t="shared" ref="N42" si="45">G42/1.9835/30</f>
        <v>1596.5044954205528</v>
      </c>
      <c r="O42" s="10">
        <f t="shared" si="15"/>
        <v>8486.6817914460971</v>
      </c>
      <c r="Q42" s="11"/>
    </row>
    <row r="43" spans="1:18" x14ac:dyDescent="0.25">
      <c r="A43" s="11" t="s">
        <v>130</v>
      </c>
      <c r="B43" s="10">
        <v>10000</v>
      </c>
      <c r="C43" s="10">
        <v>80000</v>
      </c>
      <c r="D43" s="10">
        <v>110000</v>
      </c>
      <c r="E43" s="10">
        <v>205000</v>
      </c>
      <c r="F43" s="10">
        <v>75000</v>
      </c>
      <c r="G43" s="10">
        <v>140000</v>
      </c>
      <c r="H43" s="10">
        <f t="shared" si="8"/>
        <v>530000</v>
      </c>
      <c r="I43" s="10">
        <f t="shared" ref="I43" si="46">B43/1.9835/31</f>
        <v>162.63203688494596</v>
      </c>
      <c r="J43" s="10">
        <f t="shared" ref="J43" si="47">C43/1.9835/31</f>
        <v>1301.0562950795677</v>
      </c>
      <c r="K43" s="10">
        <f t="shared" ref="K43" si="48">D43/1.9835/31</f>
        <v>1788.9524057344054</v>
      </c>
      <c r="L43" s="10">
        <f t="shared" ref="L43" si="49">E43/1.9835/31</f>
        <v>3333.9567561413919</v>
      </c>
      <c r="M43" s="10">
        <f t="shared" ref="M43" si="50">F43/1.9835/31</f>
        <v>1219.7402766370947</v>
      </c>
      <c r="N43" s="10">
        <f t="shared" ref="N43" si="51">G43/1.9835/31</f>
        <v>2276.8485163892437</v>
      </c>
      <c r="O43" s="10">
        <f t="shared" si="15"/>
        <v>10083.186286866649</v>
      </c>
      <c r="Q43" s="11"/>
    </row>
    <row r="44" spans="1:18" x14ac:dyDescent="0.25">
      <c r="A44" s="11" t="s">
        <v>131</v>
      </c>
      <c r="B44" s="10">
        <v>4000</v>
      </c>
      <c r="C44" s="10">
        <v>18000</v>
      </c>
      <c r="D44" s="10">
        <v>40000</v>
      </c>
      <c r="E44" s="10">
        <v>80000</v>
      </c>
      <c r="F44" s="10">
        <v>20000</v>
      </c>
      <c r="G44" s="10">
        <v>65000</v>
      </c>
      <c r="H44" s="10">
        <f t="shared" si="8"/>
        <v>205000</v>
      </c>
      <c r="I44" s="10">
        <f t="shared" ref="I44" si="52">B44/1.9835/30</f>
        <v>67.221241912444327</v>
      </c>
      <c r="J44" s="10">
        <f t="shared" ref="J44" si="53">C44/1.9835/30</f>
        <v>302.4955886059995</v>
      </c>
      <c r="K44" s="10">
        <f t="shared" ref="K44" si="54">D44/1.9835/30</f>
        <v>672.21241912444339</v>
      </c>
      <c r="L44" s="10">
        <f t="shared" ref="L44" si="55">E44/1.9835/30</f>
        <v>1344.4248382488868</v>
      </c>
      <c r="M44" s="10">
        <f t="shared" ref="M44" si="56">F44/1.9835/30</f>
        <v>336.10620956222169</v>
      </c>
      <c r="N44" s="10">
        <f t="shared" ref="N44" si="57">G44/1.9835/30</f>
        <v>1092.3451810772203</v>
      </c>
      <c r="O44" s="10">
        <f t="shared" si="15"/>
        <v>3814.8054785312161</v>
      </c>
      <c r="Q44" s="11"/>
    </row>
    <row r="45" spans="1:18" x14ac:dyDescent="0.25">
      <c r="A45" s="11" t="s">
        <v>132</v>
      </c>
      <c r="B45" s="10">
        <v>1000</v>
      </c>
      <c r="C45" s="10">
        <v>2000</v>
      </c>
      <c r="D45" s="10">
        <v>5000</v>
      </c>
      <c r="E45" s="10">
        <v>15000</v>
      </c>
      <c r="F45" s="10">
        <v>5000</v>
      </c>
      <c r="G45" s="10">
        <v>20000</v>
      </c>
      <c r="H45" s="10">
        <f t="shared" si="8"/>
        <v>45000</v>
      </c>
      <c r="I45" s="10">
        <f t="shared" ref="I45:I46" si="58">B45/1.9835/31</f>
        <v>16.263203688494595</v>
      </c>
      <c r="J45" s="10">
        <f t="shared" ref="J45:J46" si="59">C45/1.9835/31</f>
        <v>32.526407376989191</v>
      </c>
      <c r="K45" s="10">
        <f t="shared" ref="K45:K46" si="60">D45/1.9835/31</f>
        <v>81.316018442472981</v>
      </c>
      <c r="L45" s="10">
        <f t="shared" ref="L45:L46" si="61">E45/1.9835/31</f>
        <v>243.94805532741893</v>
      </c>
      <c r="M45" s="10">
        <f t="shared" ref="M45:M46" si="62">F45/1.9835/31</f>
        <v>81.316018442472981</v>
      </c>
      <c r="N45" s="10">
        <f t="shared" ref="N45:N46" si="63">G45/1.9835/31</f>
        <v>325.26407376989192</v>
      </c>
      <c r="O45" s="10">
        <f t="shared" si="15"/>
        <v>780.63377704774052</v>
      </c>
      <c r="Q45" s="11"/>
    </row>
    <row r="46" spans="1:18" x14ac:dyDescent="0.25">
      <c r="A46" s="11" t="s">
        <v>133</v>
      </c>
      <c r="B46" s="10">
        <v>0</v>
      </c>
      <c r="C46" s="10">
        <v>1000</v>
      </c>
      <c r="D46" s="10">
        <v>2000</v>
      </c>
      <c r="E46" s="10">
        <v>4000</v>
      </c>
      <c r="F46" s="10">
        <v>0</v>
      </c>
      <c r="G46" s="10">
        <v>11000</v>
      </c>
      <c r="H46" s="10">
        <f t="shared" si="8"/>
        <v>17000</v>
      </c>
      <c r="I46" s="10">
        <f t="shared" si="58"/>
        <v>0</v>
      </c>
      <c r="J46" s="10">
        <f t="shared" si="59"/>
        <v>16.263203688494595</v>
      </c>
      <c r="K46" s="10">
        <f t="shared" si="60"/>
        <v>32.526407376989191</v>
      </c>
      <c r="L46" s="10">
        <f t="shared" si="61"/>
        <v>65.052814753978382</v>
      </c>
      <c r="M46" s="10">
        <f t="shared" si="62"/>
        <v>0</v>
      </c>
      <c r="N46" s="10">
        <f t="shared" si="63"/>
        <v>178.89524057344056</v>
      </c>
      <c r="O46" s="10">
        <f t="shared" si="15"/>
        <v>292.73766639290272</v>
      </c>
      <c r="Q46" s="11"/>
    </row>
    <row r="47" spans="1:18" x14ac:dyDescent="0.25">
      <c r="A47" s="11" t="s">
        <v>134</v>
      </c>
      <c r="B47" s="10">
        <v>0</v>
      </c>
      <c r="C47" s="10">
        <v>0</v>
      </c>
      <c r="D47" s="10">
        <v>1000</v>
      </c>
      <c r="E47" s="10">
        <v>1000</v>
      </c>
      <c r="F47" s="10">
        <v>0</v>
      </c>
      <c r="G47" s="10">
        <v>5000</v>
      </c>
      <c r="H47" s="10">
        <f t="shared" si="8"/>
        <v>7000</v>
      </c>
      <c r="I47" s="10">
        <f t="shared" ref="I47" si="64">B47/1.9835/30</f>
        <v>0</v>
      </c>
      <c r="J47" s="10">
        <f t="shared" ref="J47" si="65">C47/1.9835/30</f>
        <v>0</v>
      </c>
      <c r="K47" s="10">
        <f t="shared" ref="K47" si="66">D47/1.9835/30</f>
        <v>16.805310478111082</v>
      </c>
      <c r="L47" s="10">
        <f t="shared" ref="L47" si="67">E47/1.9835/30</f>
        <v>16.805310478111082</v>
      </c>
      <c r="M47" s="10">
        <f t="shared" ref="M47" si="68">F47/1.9835/30</f>
        <v>0</v>
      </c>
      <c r="N47" s="10">
        <f t="shared" ref="N47" si="69">G47/1.9835/30</f>
        <v>84.026552390555423</v>
      </c>
      <c r="O47" s="10">
        <f t="shared" si="15"/>
        <v>117.63717334677759</v>
      </c>
      <c r="Q47" s="11"/>
    </row>
    <row r="49" spans="1:15" x14ac:dyDescent="0.25">
      <c r="A49" s="85" t="s">
        <v>35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1:15" x14ac:dyDescent="0.25">
      <c r="B50" s="86" t="s">
        <v>19</v>
      </c>
      <c r="C50" s="86"/>
      <c r="D50" s="86"/>
      <c r="E50" s="86"/>
      <c r="F50" s="86"/>
      <c r="G50" s="86"/>
      <c r="H50" s="86"/>
      <c r="I50" s="86" t="s">
        <v>20</v>
      </c>
      <c r="J50" s="86"/>
      <c r="K50" s="86"/>
      <c r="L50" s="86"/>
      <c r="M50" s="86"/>
      <c r="N50" s="86"/>
      <c r="O50" s="86"/>
    </row>
    <row r="51" spans="1:15" x14ac:dyDescent="0.25">
      <c r="A51" t="s">
        <v>21</v>
      </c>
      <c r="B51" s="21" t="s">
        <v>58</v>
      </c>
      <c r="C51" s="21" t="s">
        <v>59</v>
      </c>
      <c r="D51" s="13" t="s">
        <v>17</v>
      </c>
      <c r="E51" s="13" t="s">
        <v>92</v>
      </c>
      <c r="F51" s="13" t="s">
        <v>121</v>
      </c>
      <c r="G51" s="13" t="s">
        <v>4</v>
      </c>
      <c r="H51" s="13" t="s">
        <v>16</v>
      </c>
      <c r="I51" s="13" t="s">
        <v>30</v>
      </c>
      <c r="J51" s="13" t="s">
        <v>31</v>
      </c>
      <c r="K51" s="13" t="s">
        <v>32</v>
      </c>
      <c r="L51" s="13" t="s">
        <v>135</v>
      </c>
      <c r="M51" s="13" t="s">
        <v>122</v>
      </c>
      <c r="N51" s="13" t="s">
        <v>34</v>
      </c>
      <c r="O51" s="13" t="s">
        <v>26</v>
      </c>
    </row>
    <row r="52" spans="1:15" x14ac:dyDescent="0.25">
      <c r="A52" s="19" t="s">
        <v>123</v>
      </c>
      <c r="B52" s="20">
        <v>562</v>
      </c>
      <c r="C52" s="20">
        <v>534</v>
      </c>
      <c r="D52" s="20">
        <v>7122</v>
      </c>
      <c r="E52" s="20">
        <v>2646</v>
      </c>
      <c r="F52" s="20">
        <v>0</v>
      </c>
      <c r="G52" s="20">
        <v>3305</v>
      </c>
      <c r="H52" s="10">
        <f t="shared" ref="H52:H63" si="70">SUM(D52:G52)</f>
        <v>13073</v>
      </c>
      <c r="I52" s="10">
        <f t="shared" ref="I52:N52" si="71">B52/1.9835/31</f>
        <v>9.139920472933964</v>
      </c>
      <c r="J52" s="10">
        <f t="shared" si="71"/>
        <v>8.6845507696561146</v>
      </c>
      <c r="K52" s="10">
        <f t="shared" si="71"/>
        <v>115.82653666945852</v>
      </c>
      <c r="L52" s="10">
        <f t="shared" si="71"/>
        <v>43.032436959756701</v>
      </c>
      <c r="M52" s="10">
        <f t="shared" si="71"/>
        <v>0</v>
      </c>
      <c r="N52" s="10">
        <f t="shared" si="71"/>
        <v>53.749888190474643</v>
      </c>
      <c r="O52" s="10">
        <f>SUM(Table2[[#This Row],[MHB_CFS]:[MIL_CFS]])</f>
        <v>230.43333306227996</v>
      </c>
    </row>
    <row r="53" spans="1:15" x14ac:dyDescent="0.25">
      <c r="A53" s="19" t="s">
        <v>124</v>
      </c>
      <c r="B53" s="20">
        <v>1367</v>
      </c>
      <c r="C53" s="20">
        <v>2809</v>
      </c>
      <c r="D53" s="20">
        <v>8968</v>
      </c>
      <c r="E53" s="20">
        <v>8952</v>
      </c>
      <c r="F53" s="20">
        <v>3011</v>
      </c>
      <c r="G53" s="20">
        <v>8654</v>
      </c>
      <c r="H53" s="10">
        <f t="shared" si="70"/>
        <v>29585</v>
      </c>
      <c r="I53" s="10">
        <f t="shared" ref="I53:N53" si="72">B53/1.9835/30</f>
        <v>22.972859423577852</v>
      </c>
      <c r="J53" s="10">
        <f t="shared" si="72"/>
        <v>47.206117133014033</v>
      </c>
      <c r="K53" s="10">
        <f t="shared" si="72"/>
        <v>150.71002436770019</v>
      </c>
      <c r="L53" s="10">
        <f t="shared" si="72"/>
        <v>150.44113940005042</v>
      </c>
      <c r="M53" s="10">
        <f t="shared" si="72"/>
        <v>50.600789849592474</v>
      </c>
      <c r="N53" s="10">
        <f t="shared" si="72"/>
        <v>145.43315687757331</v>
      </c>
      <c r="O53" s="10">
        <f>SUM(Table2[[#This Row],[MHB_CFS]:[MIL_CFS]])</f>
        <v>567.36408705150825</v>
      </c>
    </row>
    <row r="54" spans="1:15" x14ac:dyDescent="0.25">
      <c r="A54" s="19" t="s">
        <v>125</v>
      </c>
      <c r="B54" s="20">
        <v>16184</v>
      </c>
      <c r="C54" s="20">
        <v>27273</v>
      </c>
      <c r="D54" s="20">
        <v>35142</v>
      </c>
      <c r="E54" s="20">
        <v>69403</v>
      </c>
      <c r="F54" s="20">
        <v>12645</v>
      </c>
      <c r="G54" s="20">
        <v>21200</v>
      </c>
      <c r="H54" s="10">
        <f t="shared" si="70"/>
        <v>138390</v>
      </c>
      <c r="I54" s="10">
        <f t="shared" ref="I54:N55" si="73">B54/1.9835/31</f>
        <v>263.20368849459658</v>
      </c>
      <c r="J54" s="10">
        <f t="shared" si="73"/>
        <v>443.54635419631313</v>
      </c>
      <c r="K54" s="10">
        <f t="shared" si="73"/>
        <v>571.52150402107713</v>
      </c>
      <c r="L54" s="10">
        <f t="shared" si="73"/>
        <v>1128.7151255925905</v>
      </c>
      <c r="M54" s="10">
        <f t="shared" si="73"/>
        <v>205.64821064101417</v>
      </c>
      <c r="N54" s="10">
        <f t="shared" si="73"/>
        <v>344.77991819608542</v>
      </c>
      <c r="O54" s="10">
        <f>SUM(Table2[[#This Row],[MHB_CFS]:[MIL_CFS]])</f>
        <v>2957.4148011416769</v>
      </c>
    </row>
    <row r="55" spans="1:15" x14ac:dyDescent="0.25">
      <c r="A55" s="19" t="s">
        <v>126</v>
      </c>
      <c r="B55" s="20">
        <v>4162</v>
      </c>
      <c r="C55" s="20">
        <v>12016</v>
      </c>
      <c r="D55" s="20">
        <v>12768</v>
      </c>
      <c r="E55" s="20">
        <v>24999</v>
      </c>
      <c r="F55" s="20">
        <v>6543</v>
      </c>
      <c r="G55" s="20">
        <v>13841</v>
      </c>
      <c r="H55" s="10">
        <f t="shared" si="70"/>
        <v>58151</v>
      </c>
      <c r="I55" s="10">
        <f t="shared" si="73"/>
        <v>67.687453751514511</v>
      </c>
      <c r="J55" s="10">
        <f t="shared" si="73"/>
        <v>195.41865552095106</v>
      </c>
      <c r="K55" s="10">
        <f t="shared" si="73"/>
        <v>207.648584694699</v>
      </c>
      <c r="L55" s="10">
        <f t="shared" si="73"/>
        <v>406.56382900867641</v>
      </c>
      <c r="M55" s="10">
        <f t="shared" si="73"/>
        <v>106.41014173382014</v>
      </c>
      <c r="N55" s="10">
        <f t="shared" si="73"/>
        <v>225.09900225245372</v>
      </c>
      <c r="O55" s="10">
        <f>SUM(Table2[[#This Row],[MHB_CFS]:[MIL_CFS]])</f>
        <v>1208.827666962115</v>
      </c>
    </row>
    <row r="56" spans="1:15" x14ac:dyDescent="0.25">
      <c r="A56" s="19" t="s">
        <v>127</v>
      </c>
      <c r="B56" s="20">
        <v>38076</v>
      </c>
      <c r="C56" s="20">
        <v>65251</v>
      </c>
      <c r="D56" s="20">
        <v>91289</v>
      </c>
      <c r="E56" s="20">
        <v>114000</v>
      </c>
      <c r="F56" s="20">
        <v>24628</v>
      </c>
      <c r="G56" s="20">
        <v>42000</v>
      </c>
      <c r="H56" s="10">
        <f t="shared" si="70"/>
        <v>271917</v>
      </c>
      <c r="I56" s="10">
        <f t="shared" ref="I56:N56" si="74">B56/1.9835/28</f>
        <v>685.5846447477403</v>
      </c>
      <c r="J56" s="10">
        <f t="shared" si="74"/>
        <v>1174.8892650077426</v>
      </c>
      <c r="K56" s="10">
        <f t="shared" si="74"/>
        <v>1643.7214159674456</v>
      </c>
      <c r="L56" s="10">
        <f t="shared" si="74"/>
        <v>2052.6486369692821</v>
      </c>
      <c r="M56" s="10">
        <f t="shared" si="74"/>
        <v>443.44412834455687</v>
      </c>
      <c r="N56" s="10">
        <f t="shared" si="74"/>
        <v>756.23897151499864</v>
      </c>
      <c r="O56" s="10">
        <f>SUM(Table2[[#This Row],[MHB_CFS]:[MIL_CFS]])</f>
        <v>6756.527062551766</v>
      </c>
    </row>
    <row r="57" spans="1:15" x14ac:dyDescent="0.25">
      <c r="A57" s="11" t="s">
        <v>128</v>
      </c>
      <c r="B57" s="22">
        <v>30000</v>
      </c>
      <c r="C57" s="23">
        <v>51000</v>
      </c>
      <c r="D57" s="10">
        <v>29000</v>
      </c>
      <c r="E57" s="10">
        <v>69000</v>
      </c>
      <c r="F57" s="10">
        <v>28000</v>
      </c>
      <c r="G57" s="10">
        <v>49000</v>
      </c>
      <c r="H57" s="10">
        <f t="shared" si="70"/>
        <v>175000</v>
      </c>
      <c r="I57" s="10">
        <f t="shared" ref="I57:N57" si="75">B57/1.9835/31</f>
        <v>487.89611065483786</v>
      </c>
      <c r="J57" s="10">
        <f t="shared" si="75"/>
        <v>829.42338811322441</v>
      </c>
      <c r="K57" s="10">
        <f t="shared" si="75"/>
        <v>471.63290696634328</v>
      </c>
      <c r="L57" s="10">
        <f t="shared" si="75"/>
        <v>1122.1610545061271</v>
      </c>
      <c r="M57" s="10">
        <f t="shared" si="75"/>
        <v>455.36970327784871</v>
      </c>
      <c r="N57" s="10">
        <f t="shared" si="75"/>
        <v>796.89698073623515</v>
      </c>
      <c r="O57" s="10">
        <f>SUM(Table2[[#This Row],[MHB_CFS]:[MIL_CFS]])</f>
        <v>4163.3801442546164</v>
      </c>
    </row>
    <row r="58" spans="1:15" x14ac:dyDescent="0.25">
      <c r="A58" s="11" t="s">
        <v>129</v>
      </c>
      <c r="B58" s="22">
        <v>20000</v>
      </c>
      <c r="C58" s="23">
        <v>70000</v>
      </c>
      <c r="D58" s="10">
        <v>36000</v>
      </c>
      <c r="E58" s="10">
        <v>84000</v>
      </c>
      <c r="F58" s="10">
        <v>33000</v>
      </c>
      <c r="G58" s="10">
        <v>66000</v>
      </c>
      <c r="H58" s="10">
        <f t="shared" si="70"/>
        <v>219000</v>
      </c>
      <c r="I58" s="10">
        <f t="shared" ref="I58:N58" si="76">B58/1.9835/30</f>
        <v>336.10620956222169</v>
      </c>
      <c r="J58" s="10">
        <f t="shared" si="76"/>
        <v>1176.3717334677758</v>
      </c>
      <c r="K58" s="10">
        <f t="shared" si="76"/>
        <v>604.991177211999</v>
      </c>
      <c r="L58" s="10">
        <f t="shared" si="76"/>
        <v>1411.6460801613309</v>
      </c>
      <c r="M58" s="10">
        <f t="shared" si="76"/>
        <v>554.57524577766571</v>
      </c>
      <c r="N58" s="10">
        <f t="shared" si="76"/>
        <v>1109.1504915553314</v>
      </c>
      <c r="O58" s="10">
        <f>SUM(Table2[[#This Row],[MHB_CFS]:[MIL_CFS]])</f>
        <v>5192.8409377363241</v>
      </c>
    </row>
    <row r="59" spans="1:15" x14ac:dyDescent="0.25">
      <c r="A59" s="11" t="s">
        <v>130</v>
      </c>
      <c r="B59" s="22">
        <v>10000</v>
      </c>
      <c r="C59" s="23">
        <v>80000</v>
      </c>
      <c r="D59" s="10">
        <v>40000</v>
      </c>
      <c r="E59" s="10">
        <v>110000</v>
      </c>
      <c r="F59" s="10">
        <v>46000</v>
      </c>
      <c r="G59" s="10">
        <v>89000</v>
      </c>
      <c r="H59" s="10">
        <f t="shared" si="70"/>
        <v>285000</v>
      </c>
      <c r="I59" s="10">
        <f t="shared" ref="I59:N59" si="77">B59/1.9835/31</f>
        <v>162.63203688494596</v>
      </c>
      <c r="J59" s="10">
        <f t="shared" si="77"/>
        <v>1301.0562950795677</v>
      </c>
      <c r="K59" s="10">
        <f t="shared" si="77"/>
        <v>650.52814753978384</v>
      </c>
      <c r="L59" s="10">
        <f t="shared" si="77"/>
        <v>1788.9524057344054</v>
      </c>
      <c r="M59" s="10">
        <f t="shared" si="77"/>
        <v>748.10736967075138</v>
      </c>
      <c r="N59" s="10">
        <f t="shared" si="77"/>
        <v>1447.425128276019</v>
      </c>
      <c r="O59" s="10">
        <f>SUM(Table2[[#This Row],[MHB_CFS]:[MIL_CFS]])</f>
        <v>6098.7013831854738</v>
      </c>
    </row>
    <row r="60" spans="1:15" x14ac:dyDescent="0.25">
      <c r="A60" s="11" t="s">
        <v>131</v>
      </c>
      <c r="B60" s="22">
        <v>4000</v>
      </c>
      <c r="C60" s="23">
        <v>18000</v>
      </c>
      <c r="D60" s="10">
        <v>16000</v>
      </c>
      <c r="E60" s="10">
        <v>48000</v>
      </c>
      <c r="F60" s="10">
        <v>13000</v>
      </c>
      <c r="G60" s="10">
        <v>53000</v>
      </c>
      <c r="H60" s="10">
        <f t="shared" si="70"/>
        <v>130000</v>
      </c>
      <c r="I60" s="10">
        <f t="shared" ref="I60:N60" si="78">B60/1.9835/30</f>
        <v>67.221241912444327</v>
      </c>
      <c r="J60" s="10">
        <f t="shared" si="78"/>
        <v>302.4955886059995</v>
      </c>
      <c r="K60" s="10">
        <f t="shared" si="78"/>
        <v>268.88496764977731</v>
      </c>
      <c r="L60" s="10">
        <f t="shared" si="78"/>
        <v>806.65490294933204</v>
      </c>
      <c r="M60" s="10">
        <f t="shared" si="78"/>
        <v>218.46903621544408</v>
      </c>
      <c r="N60" s="10">
        <f t="shared" si="78"/>
        <v>890.68145533988741</v>
      </c>
      <c r="O60" s="10">
        <f>SUM(Table2[[#This Row],[MHB_CFS]:[MIL_CFS]])</f>
        <v>2554.4071926728848</v>
      </c>
    </row>
    <row r="61" spans="1:15" x14ac:dyDescent="0.25">
      <c r="A61" s="11" t="s">
        <v>132</v>
      </c>
      <c r="B61" s="22">
        <v>1000</v>
      </c>
      <c r="C61" s="23">
        <v>2000</v>
      </c>
      <c r="D61" s="10">
        <v>3000</v>
      </c>
      <c r="E61" s="10">
        <v>8000</v>
      </c>
      <c r="F61" s="10">
        <v>3000</v>
      </c>
      <c r="G61" s="10">
        <v>12000</v>
      </c>
      <c r="H61" s="10">
        <f t="shared" si="70"/>
        <v>26000</v>
      </c>
      <c r="I61" s="10">
        <f t="shared" ref="I61:N62" si="79">B61/1.9835/31</f>
        <v>16.263203688494595</v>
      </c>
      <c r="J61" s="10">
        <f t="shared" si="79"/>
        <v>32.526407376989191</v>
      </c>
      <c r="K61" s="10">
        <f t="shared" si="79"/>
        <v>48.78961106548379</v>
      </c>
      <c r="L61" s="10">
        <f t="shared" si="79"/>
        <v>130.10562950795676</v>
      </c>
      <c r="M61" s="10">
        <f t="shared" si="79"/>
        <v>48.78961106548379</v>
      </c>
      <c r="N61" s="10">
        <f t="shared" si="79"/>
        <v>195.15844426193516</v>
      </c>
      <c r="O61" s="10">
        <f>SUM(Table2[[#This Row],[MHB_CFS]:[MIL_CFS]])</f>
        <v>471.63290696634328</v>
      </c>
    </row>
    <row r="62" spans="1:15" x14ac:dyDescent="0.25">
      <c r="A62" s="11" t="s">
        <v>133</v>
      </c>
      <c r="B62" s="22">
        <v>0</v>
      </c>
      <c r="C62" s="23">
        <v>1000</v>
      </c>
      <c r="D62" s="10">
        <v>0</v>
      </c>
      <c r="E62" s="10">
        <v>1000</v>
      </c>
      <c r="F62" s="10">
        <v>0</v>
      </c>
      <c r="G62" s="10">
        <v>8000</v>
      </c>
      <c r="H62" s="10">
        <f t="shared" si="70"/>
        <v>9000</v>
      </c>
      <c r="I62" s="10">
        <f t="shared" si="79"/>
        <v>0</v>
      </c>
      <c r="J62" s="10">
        <f t="shared" si="79"/>
        <v>16.263203688494595</v>
      </c>
      <c r="K62" s="10">
        <f t="shared" si="79"/>
        <v>0</v>
      </c>
      <c r="L62" s="10">
        <f t="shared" si="79"/>
        <v>16.263203688494595</v>
      </c>
      <c r="M62" s="10">
        <f t="shared" si="79"/>
        <v>0</v>
      </c>
      <c r="N62" s="10">
        <f t="shared" si="79"/>
        <v>130.10562950795676</v>
      </c>
      <c r="O62" s="10">
        <f>SUM(Table2[[#This Row],[MHB_CFS]:[MIL_CFS]])</f>
        <v>162.63203688494596</v>
      </c>
    </row>
    <row r="63" spans="1:15" x14ac:dyDescent="0.25">
      <c r="A63" s="11" t="s">
        <v>134</v>
      </c>
      <c r="B63" s="22">
        <v>0</v>
      </c>
      <c r="C63" s="23">
        <v>0</v>
      </c>
      <c r="D63" s="10">
        <v>0</v>
      </c>
      <c r="E63" s="10">
        <v>0</v>
      </c>
      <c r="F63" s="10">
        <v>0</v>
      </c>
      <c r="G63" s="10">
        <v>3000</v>
      </c>
      <c r="H63" s="10">
        <f t="shared" si="70"/>
        <v>3000</v>
      </c>
      <c r="I63" s="10">
        <f t="shared" ref="I63:N63" si="80">B63/1.9835/30</f>
        <v>0</v>
      </c>
      <c r="J63" s="10">
        <f t="shared" si="80"/>
        <v>0</v>
      </c>
      <c r="K63" s="10">
        <f t="shared" si="80"/>
        <v>0</v>
      </c>
      <c r="L63" s="10">
        <f t="shared" si="80"/>
        <v>0</v>
      </c>
      <c r="M63" s="10">
        <f t="shared" si="80"/>
        <v>0</v>
      </c>
      <c r="N63" s="10">
        <f t="shared" si="80"/>
        <v>50.415931434333253</v>
      </c>
      <c r="O63" s="10">
        <f>SUM(Table2[[#This Row],[MHB_CFS]:[MIL_CFS]])</f>
        <v>50.415931434333253</v>
      </c>
    </row>
    <row r="64" spans="1:15" x14ac:dyDescent="0.25">
      <c r="A64" s="11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spans="1:15" x14ac:dyDescent="0.25">
      <c r="A65" s="85" t="s">
        <v>36</v>
      </c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</row>
    <row r="66" spans="1:15" x14ac:dyDescent="0.25">
      <c r="B66" s="86" t="s">
        <v>19</v>
      </c>
      <c r="C66" s="86"/>
      <c r="D66" s="86"/>
      <c r="E66" s="86"/>
      <c r="F66" s="86"/>
      <c r="G66" s="86"/>
      <c r="H66" s="86"/>
      <c r="I66" s="86" t="s">
        <v>20</v>
      </c>
      <c r="J66" s="86"/>
      <c r="K66" s="86"/>
      <c r="L66" s="86"/>
      <c r="M66" s="86"/>
      <c r="N66" s="86"/>
      <c r="O66" s="86"/>
    </row>
    <row r="67" spans="1:15" x14ac:dyDescent="0.25">
      <c r="A67" t="s">
        <v>21</v>
      </c>
      <c r="B67" s="21" t="s">
        <v>58</v>
      </c>
      <c r="C67" s="21" t="s">
        <v>59</v>
      </c>
      <c r="D67" s="12" t="s">
        <v>17</v>
      </c>
      <c r="E67" s="12" t="s">
        <v>92</v>
      </c>
      <c r="F67" s="12" t="s">
        <v>121</v>
      </c>
      <c r="G67" s="12" t="s">
        <v>4</v>
      </c>
      <c r="H67" s="12" t="s">
        <v>16</v>
      </c>
      <c r="I67" s="12" t="s">
        <v>30</v>
      </c>
      <c r="J67" s="12" t="s">
        <v>31</v>
      </c>
      <c r="K67" s="12" t="s">
        <v>32</v>
      </c>
      <c r="L67" s="12" t="s">
        <v>135</v>
      </c>
      <c r="M67" s="12" t="s">
        <v>122</v>
      </c>
      <c r="N67" s="12" t="s">
        <v>34</v>
      </c>
      <c r="O67" s="12" t="s">
        <v>26</v>
      </c>
    </row>
    <row r="68" spans="1:15" x14ac:dyDescent="0.25">
      <c r="A68" s="19" t="s">
        <v>123</v>
      </c>
      <c r="B68" s="20">
        <v>562</v>
      </c>
      <c r="C68" s="20">
        <v>534</v>
      </c>
      <c r="D68" s="20">
        <v>7122</v>
      </c>
      <c r="E68" s="20">
        <v>2646</v>
      </c>
      <c r="F68" s="20">
        <v>0</v>
      </c>
      <c r="G68" s="20">
        <v>3305</v>
      </c>
      <c r="H68" s="10">
        <f t="shared" ref="H68:H79" si="81">SUM(B68:G68)</f>
        <v>14169</v>
      </c>
      <c r="I68" s="10">
        <f t="shared" ref="I68:N68" si="82">B68/1.9835/31</f>
        <v>9.139920472933964</v>
      </c>
      <c r="J68" s="10">
        <f t="shared" si="82"/>
        <v>8.6845507696561146</v>
      </c>
      <c r="K68" s="10">
        <f t="shared" si="82"/>
        <v>115.82653666945852</v>
      </c>
      <c r="L68" s="10">
        <f t="shared" si="82"/>
        <v>43.032436959756701</v>
      </c>
      <c r="M68" s="10">
        <f t="shared" si="82"/>
        <v>0</v>
      </c>
      <c r="N68" s="10">
        <f t="shared" si="82"/>
        <v>53.749888190474643</v>
      </c>
      <c r="O68" s="10">
        <f>SUM(Table1[[#This Row],[MHB_CFS]:[MIL_CFS]])</f>
        <v>230.43333306227996</v>
      </c>
    </row>
    <row r="69" spans="1:15" x14ac:dyDescent="0.25">
      <c r="A69" s="19" t="s">
        <v>124</v>
      </c>
      <c r="B69" s="20">
        <v>1367</v>
      </c>
      <c r="C69" s="20">
        <v>2809</v>
      </c>
      <c r="D69" s="20">
        <v>8968</v>
      </c>
      <c r="E69" s="20">
        <v>8952</v>
      </c>
      <c r="F69" s="20">
        <v>3011</v>
      </c>
      <c r="G69" s="20">
        <v>8654</v>
      </c>
      <c r="H69" s="10">
        <f t="shared" si="81"/>
        <v>33761</v>
      </c>
      <c r="I69" s="10">
        <f t="shared" ref="I69:N69" si="83">B69/1.9835/30</f>
        <v>22.972859423577852</v>
      </c>
      <c r="J69" s="10">
        <f t="shared" si="83"/>
        <v>47.206117133014033</v>
      </c>
      <c r="K69" s="10">
        <f t="shared" si="83"/>
        <v>150.71002436770019</v>
      </c>
      <c r="L69" s="10">
        <f t="shared" si="83"/>
        <v>150.44113940005042</v>
      </c>
      <c r="M69" s="10">
        <f t="shared" si="83"/>
        <v>50.600789849592474</v>
      </c>
      <c r="N69" s="10">
        <f t="shared" si="83"/>
        <v>145.43315687757331</v>
      </c>
      <c r="O69" s="10">
        <f>SUM(Table1[[#This Row],[MHB_CFS]:[MIL_CFS]])</f>
        <v>567.36408705150825</v>
      </c>
    </row>
    <row r="70" spans="1:15" x14ac:dyDescent="0.25">
      <c r="A70" s="19" t="s">
        <v>125</v>
      </c>
      <c r="B70" s="20">
        <v>16184</v>
      </c>
      <c r="C70" s="20">
        <v>27273</v>
      </c>
      <c r="D70" s="20">
        <v>35142</v>
      </c>
      <c r="E70" s="20">
        <v>69403</v>
      </c>
      <c r="F70" s="20">
        <v>12645</v>
      </c>
      <c r="G70" s="20">
        <v>21200</v>
      </c>
      <c r="H70" s="10">
        <f t="shared" si="81"/>
        <v>181847</v>
      </c>
      <c r="I70" s="10">
        <f t="shared" ref="I70:N71" si="84">B70/1.9835/31</f>
        <v>263.20368849459658</v>
      </c>
      <c r="J70" s="10">
        <f t="shared" si="84"/>
        <v>443.54635419631313</v>
      </c>
      <c r="K70" s="10">
        <f t="shared" si="84"/>
        <v>571.52150402107713</v>
      </c>
      <c r="L70" s="10">
        <f t="shared" si="84"/>
        <v>1128.7151255925905</v>
      </c>
      <c r="M70" s="10">
        <f t="shared" si="84"/>
        <v>205.64821064101417</v>
      </c>
      <c r="N70" s="10">
        <f t="shared" si="84"/>
        <v>344.77991819608542</v>
      </c>
      <c r="O70" s="10">
        <f>SUM(Table1[[#This Row],[MHB_CFS]:[MIL_CFS]])</f>
        <v>2957.4148011416769</v>
      </c>
    </row>
    <row r="71" spans="1:15" x14ac:dyDescent="0.25">
      <c r="A71" s="19" t="s">
        <v>126</v>
      </c>
      <c r="B71" s="20">
        <v>4162</v>
      </c>
      <c r="C71" s="20">
        <v>12016</v>
      </c>
      <c r="D71" s="20">
        <v>12768</v>
      </c>
      <c r="E71" s="20">
        <v>24999</v>
      </c>
      <c r="F71" s="20">
        <v>6543</v>
      </c>
      <c r="G71" s="20">
        <v>13841</v>
      </c>
      <c r="H71" s="10">
        <f t="shared" si="81"/>
        <v>74329</v>
      </c>
      <c r="I71" s="10">
        <f t="shared" si="84"/>
        <v>67.687453751514511</v>
      </c>
      <c r="J71" s="10">
        <f t="shared" si="84"/>
        <v>195.41865552095106</v>
      </c>
      <c r="K71" s="10">
        <f t="shared" si="84"/>
        <v>207.648584694699</v>
      </c>
      <c r="L71" s="10">
        <f t="shared" si="84"/>
        <v>406.56382900867641</v>
      </c>
      <c r="M71" s="10">
        <f t="shared" si="84"/>
        <v>106.41014173382014</v>
      </c>
      <c r="N71" s="10">
        <f t="shared" si="84"/>
        <v>225.09900225245372</v>
      </c>
      <c r="O71" s="10">
        <f>SUM(Table1[[#This Row],[MHB_CFS]:[MIL_CFS]])</f>
        <v>1208.827666962115</v>
      </c>
    </row>
    <row r="72" spans="1:15" x14ac:dyDescent="0.25">
      <c r="A72" s="19" t="s">
        <v>127</v>
      </c>
      <c r="B72" s="20">
        <v>38076</v>
      </c>
      <c r="C72" s="20">
        <v>65251</v>
      </c>
      <c r="D72" s="20">
        <v>91289</v>
      </c>
      <c r="E72" s="20">
        <v>114000</v>
      </c>
      <c r="F72" s="20">
        <v>24628</v>
      </c>
      <c r="G72" s="20">
        <v>42000</v>
      </c>
      <c r="H72" s="10">
        <f t="shared" si="81"/>
        <v>375244</v>
      </c>
      <c r="I72" s="10">
        <f t="shared" ref="I72:N72" si="85">B72/1.9835/28</f>
        <v>685.5846447477403</v>
      </c>
      <c r="J72" s="10">
        <f t="shared" si="85"/>
        <v>1174.8892650077426</v>
      </c>
      <c r="K72" s="10">
        <f t="shared" si="85"/>
        <v>1643.7214159674456</v>
      </c>
      <c r="L72" s="10">
        <f t="shared" si="85"/>
        <v>2052.6486369692821</v>
      </c>
      <c r="M72" s="10">
        <f t="shared" si="85"/>
        <v>443.44412834455687</v>
      </c>
      <c r="N72" s="10">
        <f t="shared" si="85"/>
        <v>756.23897151499864</v>
      </c>
      <c r="O72" s="10">
        <f>SUM(Table1[[#This Row],[MHB_CFS]:[MIL_CFS]])</f>
        <v>6756.527062551766</v>
      </c>
    </row>
    <row r="73" spans="1:15" x14ac:dyDescent="0.25">
      <c r="A73" s="11" t="s">
        <v>128</v>
      </c>
      <c r="B73" s="22">
        <v>30000</v>
      </c>
      <c r="C73" s="23">
        <v>51000</v>
      </c>
      <c r="D73" s="10">
        <v>14000</v>
      </c>
      <c r="E73" s="10">
        <v>34000</v>
      </c>
      <c r="F73" s="10">
        <v>17000</v>
      </c>
      <c r="G73" s="10">
        <v>24000</v>
      </c>
      <c r="H73" s="10">
        <f t="shared" si="81"/>
        <v>170000</v>
      </c>
      <c r="I73" s="10">
        <f t="shared" ref="I73:N73" si="86">B73/1.9835/31</f>
        <v>487.89611065483786</v>
      </c>
      <c r="J73" s="10">
        <f t="shared" si="86"/>
        <v>829.42338811322441</v>
      </c>
      <c r="K73" s="10">
        <f t="shared" si="86"/>
        <v>227.68485163892436</v>
      </c>
      <c r="L73" s="10">
        <f t="shared" si="86"/>
        <v>552.94892540881619</v>
      </c>
      <c r="M73" s="10">
        <f t="shared" si="86"/>
        <v>276.4744627044081</v>
      </c>
      <c r="N73" s="10">
        <f t="shared" si="86"/>
        <v>390.31688852387032</v>
      </c>
      <c r="O73" s="10">
        <f>SUM(Table1[[#This Row],[MHB_CFS]:[MIL_CFS]])</f>
        <v>2764.7446270440814</v>
      </c>
    </row>
    <row r="74" spans="1:15" x14ac:dyDescent="0.25">
      <c r="A74" s="11" t="s">
        <v>129</v>
      </c>
      <c r="B74" s="22">
        <v>20000</v>
      </c>
      <c r="C74" s="23">
        <v>70000</v>
      </c>
      <c r="D74" s="10">
        <v>23000</v>
      </c>
      <c r="E74" s="10">
        <v>61000</v>
      </c>
      <c r="F74" s="10">
        <v>20000</v>
      </c>
      <c r="G74" s="10">
        <v>47000</v>
      </c>
      <c r="H74" s="10">
        <f t="shared" si="81"/>
        <v>241000</v>
      </c>
      <c r="I74" s="10">
        <f t="shared" ref="I74:N74" si="87">B74/1.9835/30</f>
        <v>336.10620956222169</v>
      </c>
      <c r="J74" s="10">
        <f t="shared" si="87"/>
        <v>1176.3717334677758</v>
      </c>
      <c r="K74" s="10">
        <f t="shared" si="87"/>
        <v>386.52214099655492</v>
      </c>
      <c r="L74" s="10">
        <f t="shared" si="87"/>
        <v>1025.1239391647762</v>
      </c>
      <c r="M74" s="10">
        <f t="shared" si="87"/>
        <v>336.10620956222169</v>
      </c>
      <c r="N74" s="10">
        <f t="shared" si="87"/>
        <v>789.84959247122083</v>
      </c>
      <c r="O74" s="10">
        <f>SUM(Table1[[#This Row],[MHB_CFS]:[MIL_CFS]])</f>
        <v>4050.0798252247714</v>
      </c>
    </row>
    <row r="75" spans="1:15" x14ac:dyDescent="0.25">
      <c r="A75" s="11" t="s">
        <v>130</v>
      </c>
      <c r="B75" s="22">
        <v>10000</v>
      </c>
      <c r="C75" s="23">
        <v>80000</v>
      </c>
      <c r="D75" s="10">
        <v>25000</v>
      </c>
      <c r="E75" s="10">
        <v>79000</v>
      </c>
      <c r="F75" s="10">
        <v>28000</v>
      </c>
      <c r="G75" s="10">
        <v>63000</v>
      </c>
      <c r="H75" s="10">
        <f t="shared" si="81"/>
        <v>285000</v>
      </c>
      <c r="I75" s="10">
        <f t="shared" ref="I75:M75" si="88">B75/1.9835/31</f>
        <v>162.63203688494596</v>
      </c>
      <c r="J75" s="10">
        <f t="shared" si="88"/>
        <v>1301.0562950795677</v>
      </c>
      <c r="K75" s="10">
        <f t="shared" si="88"/>
        <v>406.58009221236495</v>
      </c>
      <c r="L75" s="10">
        <f t="shared" si="88"/>
        <v>1284.7930913910732</v>
      </c>
      <c r="M75" s="10">
        <f t="shared" si="88"/>
        <v>455.36970327784871</v>
      </c>
      <c r="N75" s="10">
        <f>G75/1.9835/31</f>
        <v>1024.5818323751596</v>
      </c>
      <c r="O75" s="10">
        <f>SUM(Table1[[#This Row],[MHB_CFS]:[MIL_CFS]])</f>
        <v>4635.0130512209598</v>
      </c>
    </row>
    <row r="76" spans="1:15" x14ac:dyDescent="0.25">
      <c r="A76" s="11" t="s">
        <v>131</v>
      </c>
      <c r="B76" s="22">
        <v>4000</v>
      </c>
      <c r="C76" s="23">
        <v>18000</v>
      </c>
      <c r="D76" s="10">
        <v>10000</v>
      </c>
      <c r="E76" s="10">
        <v>36000</v>
      </c>
      <c r="F76" s="10">
        <v>6000</v>
      </c>
      <c r="G76" s="10">
        <v>35000</v>
      </c>
      <c r="H76" s="10">
        <f t="shared" si="81"/>
        <v>109000</v>
      </c>
      <c r="I76" s="10">
        <f t="shared" ref="I76:N76" si="89">B76/1.9835/30</f>
        <v>67.221241912444327</v>
      </c>
      <c r="J76" s="10">
        <f t="shared" si="89"/>
        <v>302.4955886059995</v>
      </c>
      <c r="K76" s="10">
        <f t="shared" si="89"/>
        <v>168.05310478111085</v>
      </c>
      <c r="L76" s="10">
        <f t="shared" si="89"/>
        <v>604.991177211999</v>
      </c>
      <c r="M76" s="10">
        <f t="shared" si="89"/>
        <v>100.83186286866651</v>
      </c>
      <c r="N76" s="10">
        <f t="shared" si="89"/>
        <v>588.18586673388791</v>
      </c>
      <c r="O76" s="10">
        <f>SUM(Table1[[#This Row],[MHB_CFS]:[MIL_CFS]])</f>
        <v>1831.7788421141081</v>
      </c>
    </row>
    <row r="77" spans="1:15" x14ac:dyDescent="0.25">
      <c r="A77" s="11" t="s">
        <v>132</v>
      </c>
      <c r="B77" s="22">
        <v>1000</v>
      </c>
      <c r="C77" s="23">
        <v>2000</v>
      </c>
      <c r="D77" s="10">
        <v>2000</v>
      </c>
      <c r="E77" s="10">
        <v>5000</v>
      </c>
      <c r="F77" s="10">
        <v>2000</v>
      </c>
      <c r="G77" s="10">
        <v>9000</v>
      </c>
      <c r="H77" s="10">
        <f t="shared" si="81"/>
        <v>21000</v>
      </c>
      <c r="I77" s="10">
        <f t="shared" ref="I77:N78" si="90">B77/1.9835/31</f>
        <v>16.263203688494595</v>
      </c>
      <c r="J77" s="10">
        <f t="shared" si="90"/>
        <v>32.526407376989191</v>
      </c>
      <c r="K77" s="10">
        <f t="shared" si="90"/>
        <v>32.526407376989191</v>
      </c>
      <c r="L77" s="10">
        <f t="shared" si="90"/>
        <v>81.316018442472981</v>
      </c>
      <c r="M77" s="10">
        <f t="shared" si="90"/>
        <v>32.526407376989191</v>
      </c>
      <c r="N77" s="10">
        <f t="shared" si="90"/>
        <v>146.36883319645136</v>
      </c>
      <c r="O77" s="10">
        <f>SUM(Table1[[#This Row],[MHB_CFS]:[MIL_CFS]])</f>
        <v>341.52727745838649</v>
      </c>
    </row>
    <row r="78" spans="1:15" x14ac:dyDescent="0.25">
      <c r="A78" s="11" t="s">
        <v>133</v>
      </c>
      <c r="B78" s="22">
        <v>0</v>
      </c>
      <c r="C78" s="23">
        <v>1000</v>
      </c>
      <c r="D78" s="10">
        <v>0</v>
      </c>
      <c r="E78" s="10">
        <v>0</v>
      </c>
      <c r="F78" s="10">
        <v>0</v>
      </c>
      <c r="G78" s="10">
        <v>5000</v>
      </c>
      <c r="H78" s="10">
        <f t="shared" si="81"/>
        <v>6000</v>
      </c>
      <c r="I78" s="10">
        <f t="shared" si="90"/>
        <v>0</v>
      </c>
      <c r="J78" s="10">
        <f t="shared" si="90"/>
        <v>16.263203688494595</v>
      </c>
      <c r="K78" s="10">
        <f t="shared" si="90"/>
        <v>0</v>
      </c>
      <c r="L78" s="10">
        <f t="shared" si="90"/>
        <v>0</v>
      </c>
      <c r="M78" s="10">
        <f t="shared" si="90"/>
        <v>0</v>
      </c>
      <c r="N78" s="10">
        <f t="shared" si="90"/>
        <v>81.316018442472981</v>
      </c>
      <c r="O78" s="10">
        <f>SUM(Table1[[#This Row],[MHB_CFS]:[MIL_CFS]])</f>
        <v>97.57922213096758</v>
      </c>
    </row>
    <row r="79" spans="1:15" x14ac:dyDescent="0.25">
      <c r="A79" s="11" t="s">
        <v>134</v>
      </c>
      <c r="B79" s="22">
        <v>0</v>
      </c>
      <c r="C79" s="23">
        <v>0</v>
      </c>
      <c r="D79" s="10">
        <v>0</v>
      </c>
      <c r="E79" s="10">
        <v>0</v>
      </c>
      <c r="F79" s="10">
        <v>0</v>
      </c>
      <c r="G79" s="10">
        <v>2000</v>
      </c>
      <c r="H79" s="10">
        <f t="shared" si="81"/>
        <v>2000</v>
      </c>
      <c r="I79" s="10">
        <f t="shared" ref="I79:N79" si="91">B79/1.9835/30</f>
        <v>0</v>
      </c>
      <c r="J79" s="10">
        <f t="shared" si="91"/>
        <v>0</v>
      </c>
      <c r="K79" s="10">
        <f t="shared" si="91"/>
        <v>0</v>
      </c>
      <c r="L79" s="10">
        <f t="shared" si="91"/>
        <v>0</v>
      </c>
      <c r="M79" s="10">
        <f t="shared" si="91"/>
        <v>0</v>
      </c>
      <c r="N79" s="10">
        <f t="shared" si="91"/>
        <v>33.610620956222164</v>
      </c>
      <c r="O79" s="10">
        <f>SUM(Table1[[#This Row],[MHB_CFS]:[MIL_CFS]])</f>
        <v>33.610620956222164</v>
      </c>
    </row>
    <row r="81" spans="1:6" x14ac:dyDescent="0.25">
      <c r="A81" s="14" t="s">
        <v>37</v>
      </c>
    </row>
    <row r="82" spans="1:6" x14ac:dyDescent="0.25">
      <c r="A82" s="12" t="s">
        <v>21</v>
      </c>
      <c r="B82" s="12" t="s">
        <v>38</v>
      </c>
      <c r="C82" s="12" t="s">
        <v>39</v>
      </c>
      <c r="D82" s="12" t="s">
        <v>40</v>
      </c>
      <c r="E82" s="12" t="s">
        <v>42</v>
      </c>
      <c r="F82" s="12" t="s">
        <v>41</v>
      </c>
    </row>
    <row r="83" spans="1:6" x14ac:dyDescent="0.25">
      <c r="A83" s="11" t="s">
        <v>123</v>
      </c>
      <c r="B83" s="10">
        <f t="shared" ref="B83:B94" si="92">F4</f>
        <v>350420</v>
      </c>
      <c r="C83" s="10">
        <f t="shared" ref="C83:C94" si="93">H52</f>
        <v>13073</v>
      </c>
      <c r="D83" s="10">
        <f t="shared" ref="D83:D94" si="94">SUM(B83:C83)</f>
        <v>363493</v>
      </c>
      <c r="E83" s="15">
        <f>Table4[[#This Row],[Sacramento]]/Table4[[#This Row],[Total]]</f>
        <v>0.96403507082667339</v>
      </c>
      <c r="F83" s="15">
        <f>Table4[[#This Row],[San Joaquin]]/Table4[[#This Row],[Total]]</f>
        <v>3.5964929173326582E-2</v>
      </c>
    </row>
    <row r="84" spans="1:6" x14ac:dyDescent="0.25">
      <c r="A84" s="11" t="s">
        <v>124</v>
      </c>
      <c r="B84" s="10">
        <f t="shared" si="92"/>
        <v>433138</v>
      </c>
      <c r="C84" s="10">
        <f t="shared" si="93"/>
        <v>29585</v>
      </c>
      <c r="D84" s="10">
        <f t="shared" si="94"/>
        <v>462723</v>
      </c>
      <c r="E84" s="15">
        <f>Table4[[#This Row],[Sacramento]]/Table4[[#This Row],[Total]]</f>
        <v>0.93606326030908338</v>
      </c>
      <c r="F84" s="15">
        <f>Table4[[#This Row],[San Joaquin]]/Table4[[#This Row],[Total]]</f>
        <v>6.3936739690916594E-2</v>
      </c>
    </row>
    <row r="85" spans="1:6" x14ac:dyDescent="0.25">
      <c r="A85" s="11" t="s">
        <v>125</v>
      </c>
      <c r="B85" s="10">
        <f t="shared" si="92"/>
        <v>2767934</v>
      </c>
      <c r="C85" s="10">
        <f t="shared" si="93"/>
        <v>138390</v>
      </c>
      <c r="D85" s="10">
        <f t="shared" si="94"/>
        <v>2906324</v>
      </c>
      <c r="E85" s="15">
        <f>Table4[[#This Row],[Sacramento]]/Table4[[#This Row],[Total]]</f>
        <v>0.95238314792156686</v>
      </c>
      <c r="F85" s="15">
        <f>Table4[[#This Row],[San Joaquin]]/Table4[[#This Row],[Total]]</f>
        <v>4.7616852078433101E-2</v>
      </c>
    </row>
    <row r="86" spans="1:6" x14ac:dyDescent="0.25">
      <c r="A86" s="11" t="s">
        <v>126</v>
      </c>
      <c r="B86" s="10">
        <f t="shared" si="92"/>
        <v>746930</v>
      </c>
      <c r="C86" s="10">
        <f t="shared" si="93"/>
        <v>58151</v>
      </c>
      <c r="D86" s="10">
        <f t="shared" si="94"/>
        <v>805081</v>
      </c>
      <c r="E86" s="15">
        <f>Table4[[#This Row],[Sacramento]]/Table4[[#This Row],[Total]]</f>
        <v>0.92777000078252991</v>
      </c>
      <c r="F86" s="15">
        <f>Table4[[#This Row],[San Joaquin]]/Table4[[#This Row],[Total]]</f>
        <v>7.2229999217470045E-2</v>
      </c>
    </row>
    <row r="87" spans="1:6" x14ac:dyDescent="0.25">
      <c r="A87" s="11" t="s">
        <v>127</v>
      </c>
      <c r="B87" s="10">
        <f t="shared" si="92"/>
        <v>1955922</v>
      </c>
      <c r="C87" s="10">
        <f t="shared" si="93"/>
        <v>271917</v>
      </c>
      <c r="D87" s="10">
        <f t="shared" si="94"/>
        <v>2227839</v>
      </c>
      <c r="E87" s="15">
        <f>Table4[[#This Row],[Sacramento]]/Table4[[#This Row],[Total]]</f>
        <v>0.87794584797195852</v>
      </c>
      <c r="F87" s="15">
        <f>Table4[[#This Row],[San Joaquin]]/Table4[[#This Row],[Total]]</f>
        <v>0.12205415202804153</v>
      </c>
    </row>
    <row r="88" spans="1:6" x14ac:dyDescent="0.25">
      <c r="A88" s="11" t="s">
        <v>128</v>
      </c>
      <c r="B88" s="10">
        <f t="shared" si="92"/>
        <v>689000</v>
      </c>
      <c r="C88" s="10">
        <f t="shared" si="93"/>
        <v>175000</v>
      </c>
      <c r="D88" s="10">
        <f t="shared" si="94"/>
        <v>864000</v>
      </c>
      <c r="E88" s="15">
        <f>Table4[[#This Row],[Sacramento]]/Table4[[#This Row],[Total]]</f>
        <v>0.79745370370370372</v>
      </c>
      <c r="F88" s="15">
        <f>Table4[[#This Row],[San Joaquin]]/Table4[[#This Row],[Total]]</f>
        <v>0.20254629629629631</v>
      </c>
    </row>
    <row r="89" spans="1:6" x14ac:dyDescent="0.25">
      <c r="A89" s="11" t="s">
        <v>129</v>
      </c>
      <c r="B89" s="10">
        <f t="shared" si="92"/>
        <v>595000</v>
      </c>
      <c r="C89" s="10">
        <f t="shared" si="93"/>
        <v>219000</v>
      </c>
      <c r="D89" s="10">
        <f t="shared" si="94"/>
        <v>814000</v>
      </c>
      <c r="E89" s="15">
        <f>Table4[[#This Row],[Sacramento]]/Table4[[#This Row],[Total]]</f>
        <v>0.73095823095823098</v>
      </c>
      <c r="F89" s="15">
        <f>Table4[[#This Row],[San Joaquin]]/Table4[[#This Row],[Total]]</f>
        <v>0.26904176904176902</v>
      </c>
    </row>
    <row r="90" spans="1:6" x14ac:dyDescent="0.25">
      <c r="A90" s="11" t="s">
        <v>130</v>
      </c>
      <c r="B90" s="10">
        <f t="shared" si="92"/>
        <v>505000</v>
      </c>
      <c r="C90" s="10">
        <f t="shared" si="93"/>
        <v>285000</v>
      </c>
      <c r="D90" s="10">
        <f t="shared" si="94"/>
        <v>790000</v>
      </c>
      <c r="E90" s="15">
        <f>Table4[[#This Row],[Sacramento]]/Table4[[#This Row],[Total]]</f>
        <v>0.63924050632911389</v>
      </c>
      <c r="F90" s="15">
        <f>Table4[[#This Row],[San Joaquin]]/Table4[[#This Row],[Total]]</f>
        <v>0.36075949367088606</v>
      </c>
    </row>
    <row r="91" spans="1:6" x14ac:dyDescent="0.25">
      <c r="A91" s="11" t="s">
        <v>131</v>
      </c>
      <c r="B91" s="10">
        <f t="shared" si="92"/>
        <v>290000</v>
      </c>
      <c r="C91" s="10">
        <f t="shared" si="93"/>
        <v>130000</v>
      </c>
      <c r="D91" s="10">
        <f t="shared" si="94"/>
        <v>420000</v>
      </c>
      <c r="E91" s="15">
        <f>Table4[[#This Row],[Sacramento]]/Table4[[#This Row],[Total]]</f>
        <v>0.69047619047619047</v>
      </c>
      <c r="F91" s="15">
        <f>Table4[[#This Row],[San Joaquin]]/Table4[[#This Row],[Total]]</f>
        <v>0.30952380952380953</v>
      </c>
    </row>
    <row r="92" spans="1:6" x14ac:dyDescent="0.25">
      <c r="A92" s="11" t="s">
        <v>132</v>
      </c>
      <c r="B92" s="10">
        <f t="shared" si="92"/>
        <v>180000</v>
      </c>
      <c r="C92" s="10">
        <f t="shared" si="93"/>
        <v>26000</v>
      </c>
      <c r="D92" s="10">
        <f t="shared" si="94"/>
        <v>206000</v>
      </c>
      <c r="E92" s="15">
        <f>Table4[[#This Row],[Sacramento]]/Table4[[#This Row],[Total]]</f>
        <v>0.87378640776699024</v>
      </c>
      <c r="F92" s="15">
        <f>Table4[[#This Row],[San Joaquin]]/Table4[[#This Row],[Total]]</f>
        <v>0.12621359223300971</v>
      </c>
    </row>
    <row r="93" spans="1:6" x14ac:dyDescent="0.25">
      <c r="A93" s="11" t="s">
        <v>133</v>
      </c>
      <c r="B93" s="10">
        <f t="shared" si="92"/>
        <v>155000</v>
      </c>
      <c r="C93" s="10">
        <f t="shared" si="93"/>
        <v>9000</v>
      </c>
      <c r="D93" s="10">
        <f t="shared" si="94"/>
        <v>164000</v>
      </c>
      <c r="E93" s="15">
        <f>Table4[[#This Row],[Sacramento]]/Table4[[#This Row],[Total]]</f>
        <v>0.94512195121951215</v>
      </c>
      <c r="F93" s="15">
        <f>Table4[[#This Row],[San Joaquin]]/Table4[[#This Row],[Total]]</f>
        <v>5.4878048780487805E-2</v>
      </c>
    </row>
    <row r="94" spans="1:6" x14ac:dyDescent="0.25">
      <c r="A94" s="11" t="s">
        <v>134</v>
      </c>
      <c r="B94" s="10">
        <f t="shared" si="92"/>
        <v>153000</v>
      </c>
      <c r="C94" s="10">
        <f t="shared" si="93"/>
        <v>3000</v>
      </c>
      <c r="D94" s="10">
        <f t="shared" si="94"/>
        <v>156000</v>
      </c>
      <c r="E94" s="15">
        <f>Table4[[#This Row],[Sacramento]]/Table4[[#This Row],[Total]]</f>
        <v>0.98076923076923073</v>
      </c>
      <c r="F94" s="15">
        <f>Table4[[#This Row],[San Joaquin]]/Table4[[#This Row],[Total]]</f>
        <v>1.9230769230769232E-2</v>
      </c>
    </row>
  </sheetData>
  <mergeCells count="9">
    <mergeCell ref="A33:O33"/>
    <mergeCell ref="B34:H34"/>
    <mergeCell ref="I34:O34"/>
    <mergeCell ref="A65:O65"/>
    <mergeCell ref="B66:H66"/>
    <mergeCell ref="I66:O66"/>
    <mergeCell ref="A49:O49"/>
    <mergeCell ref="B50:H50"/>
    <mergeCell ref="I50:O50"/>
  </mergeCells>
  <pageMargins left="0.7" right="0.7" top="0.75" bottom="0.75" header="0.3" footer="0.3"/>
  <pageSetup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97" workbookViewId="0">
      <selection activeCell="I97" sqref="I97:N110"/>
    </sheetView>
  </sheetViews>
  <sheetFormatPr defaultRowHeight="15" x14ac:dyDescent="0.25"/>
  <cols>
    <col min="1" max="1" width="10.7109375" bestFit="1" customWidth="1"/>
    <col min="2" max="3" width="13.5703125" customWidth="1"/>
    <col min="4" max="4" width="13.28515625" bestFit="1" customWidth="1"/>
    <col min="5" max="6" width="15.5703125" customWidth="1"/>
    <col min="7" max="7" width="11.140625" customWidth="1"/>
    <col min="8" max="8" width="11.5703125" bestFit="1" customWidth="1"/>
    <col min="9" max="9" width="12.28515625" customWidth="1"/>
    <col min="10" max="11" width="13.5703125" customWidth="1"/>
    <col min="12" max="12" width="11.42578125" customWidth="1"/>
    <col min="13" max="14" width="13.5703125" bestFit="1" customWidth="1"/>
    <col min="15" max="15" width="13.7109375" customWidth="1"/>
    <col min="17" max="17" width="10.7109375" bestFit="1" customWidth="1"/>
  </cols>
  <sheetData>
    <row r="1" spans="1:11" x14ac:dyDescent="0.25">
      <c r="A1" s="14" t="s">
        <v>91</v>
      </c>
    </row>
    <row r="2" spans="1:11" x14ac:dyDescent="0.25">
      <c r="B2" t="s">
        <v>19</v>
      </c>
      <c r="G2" t="s">
        <v>20</v>
      </c>
    </row>
    <row r="3" spans="1:11" x14ac:dyDescent="0.25">
      <c r="A3" s="12" t="s">
        <v>21</v>
      </c>
      <c r="B3" s="12" t="s">
        <v>0</v>
      </c>
      <c r="C3" s="12" t="s">
        <v>1</v>
      </c>
      <c r="D3" s="12" t="s">
        <v>2</v>
      </c>
      <c r="E3" s="12" t="s">
        <v>3</v>
      </c>
      <c r="F3" s="12" t="s">
        <v>16</v>
      </c>
      <c r="G3" s="12" t="s">
        <v>22</v>
      </c>
      <c r="H3" s="12" t="s">
        <v>23</v>
      </c>
      <c r="I3" s="12" t="s">
        <v>24</v>
      </c>
      <c r="J3" s="12" t="s">
        <v>25</v>
      </c>
      <c r="K3" s="12" t="s">
        <v>26</v>
      </c>
    </row>
    <row r="4" spans="1:11" x14ac:dyDescent="0.25">
      <c r="A4" s="19" t="s">
        <v>123</v>
      </c>
      <c r="B4" s="20">
        <v>262428</v>
      </c>
      <c r="C4" s="20">
        <v>53782</v>
      </c>
      <c r="D4" s="20">
        <v>26606</v>
      </c>
      <c r="E4" s="20">
        <v>7604</v>
      </c>
      <c r="F4" s="16">
        <f t="shared" ref="F4:F15" si="0">SUM(B4:E4)</f>
        <v>350420</v>
      </c>
      <c r="G4" s="10">
        <f>B4/1.9835/31</f>
        <v>4267.92001756426</v>
      </c>
      <c r="H4" s="10">
        <f>C4/1.9835/31</f>
        <v>874.66762077461635</v>
      </c>
      <c r="I4" s="10">
        <f>D4/1.9835/31</f>
        <v>432.69879733608718</v>
      </c>
      <c r="J4" s="10">
        <f>E4/1.9835/31</f>
        <v>123.66540084731291</v>
      </c>
      <c r="K4" s="16">
        <f t="shared" ref="K4:K15" si="1">SUM(G4:J4)</f>
        <v>5698.9518365222775</v>
      </c>
    </row>
    <row r="5" spans="1:11" x14ac:dyDescent="0.25">
      <c r="A5" s="19" t="s">
        <v>124</v>
      </c>
      <c r="B5" s="20">
        <v>261622</v>
      </c>
      <c r="C5" s="20">
        <v>89541</v>
      </c>
      <c r="D5" s="20">
        <v>52247</v>
      </c>
      <c r="E5" s="20">
        <v>29728</v>
      </c>
      <c r="F5" s="16">
        <f t="shared" si="0"/>
        <v>433138</v>
      </c>
      <c r="G5" s="10">
        <f>B5/1.9835/30</f>
        <v>4396.6389379043776</v>
      </c>
      <c r="H5" s="10">
        <f>C5/1.9835/30</f>
        <v>1504.7643055205444</v>
      </c>
      <c r="I5" s="10">
        <f>D5/1.9835/30</f>
        <v>878.02705654986983</v>
      </c>
      <c r="J5" s="10">
        <f>E5/1.9835/30</f>
        <v>499.58826989328628</v>
      </c>
      <c r="K5" s="16">
        <f t="shared" si="1"/>
        <v>7279.018569868078</v>
      </c>
    </row>
    <row r="6" spans="1:11" x14ac:dyDescent="0.25">
      <c r="A6" s="19" t="s">
        <v>125</v>
      </c>
      <c r="B6" s="20">
        <v>1693807</v>
      </c>
      <c r="C6" s="20">
        <v>594771</v>
      </c>
      <c r="D6" s="20">
        <v>251961</v>
      </c>
      <c r="E6" s="20">
        <v>227395</v>
      </c>
      <c r="F6" s="16">
        <f t="shared" si="0"/>
        <v>2767934</v>
      </c>
      <c r="G6" s="10">
        <f t="shared" ref="G6:G7" si="2">B6/1.9835/31</f>
        <v>27546.728249997966</v>
      </c>
      <c r="H6" s="10">
        <f t="shared" ref="H6:H7" si="3">C6/1.9835/31</f>
        <v>9672.881921009619</v>
      </c>
      <c r="I6" s="10">
        <f t="shared" ref="I6:I7" si="4">D6/1.9835/31</f>
        <v>4097.6930645567872</v>
      </c>
      <c r="J6" s="10">
        <f t="shared" ref="J6:J7" si="5">E6/1.9835/31</f>
        <v>3698.1712027452286</v>
      </c>
      <c r="K6" s="16">
        <f t="shared" si="1"/>
        <v>45015.474438309604</v>
      </c>
    </row>
    <row r="7" spans="1:11" x14ac:dyDescent="0.25">
      <c r="A7" s="19" t="s">
        <v>126</v>
      </c>
      <c r="B7" s="20">
        <v>434253</v>
      </c>
      <c r="C7" s="20">
        <v>177710</v>
      </c>
      <c r="D7" s="20">
        <v>67615</v>
      </c>
      <c r="E7" s="20">
        <v>67352</v>
      </c>
      <c r="F7" s="16">
        <f t="shared" si="0"/>
        <v>746930</v>
      </c>
      <c r="G7" s="10">
        <f t="shared" si="2"/>
        <v>7062.3449913398435</v>
      </c>
      <c r="H7" s="10">
        <f t="shared" si="3"/>
        <v>2890.1339274823745</v>
      </c>
      <c r="I7" s="10">
        <f t="shared" si="4"/>
        <v>1099.6365173975621</v>
      </c>
      <c r="J7" s="10">
        <f t="shared" si="5"/>
        <v>1095.3592948274882</v>
      </c>
      <c r="K7" s="16">
        <f t="shared" si="1"/>
        <v>12147.47473104727</v>
      </c>
    </row>
    <row r="8" spans="1:11" x14ac:dyDescent="0.25">
      <c r="A8" s="19" t="s">
        <v>127</v>
      </c>
      <c r="B8" s="20">
        <v>1067730</v>
      </c>
      <c r="C8" s="20">
        <v>441888</v>
      </c>
      <c r="D8" s="20">
        <v>204095</v>
      </c>
      <c r="E8" s="20">
        <v>242209</v>
      </c>
      <c r="F8" s="16">
        <f t="shared" si="0"/>
        <v>1955922</v>
      </c>
      <c r="G8" s="10">
        <f>B8/1.9835/28</f>
        <v>19225.215167993087</v>
      </c>
      <c r="H8" s="10">
        <f>C8/1.9835/28</f>
        <v>7956.4982534480896</v>
      </c>
      <c r="I8" s="10">
        <f>D8/1.9835/28</f>
        <v>3674.8712593179444</v>
      </c>
      <c r="J8" s="10">
        <f>E8/1.9835/28</f>
        <v>4361.140120278008</v>
      </c>
      <c r="K8" s="16">
        <f t="shared" si="1"/>
        <v>35217.724801037133</v>
      </c>
    </row>
    <row r="9" spans="1:11" x14ac:dyDescent="0.25">
      <c r="A9" s="19" t="s">
        <v>128</v>
      </c>
      <c r="B9" s="20">
        <v>348016</v>
      </c>
      <c r="C9" s="20">
        <v>157105</v>
      </c>
      <c r="D9" s="20">
        <v>103004</v>
      </c>
      <c r="E9" s="20">
        <v>85351</v>
      </c>
      <c r="F9" s="16">
        <f t="shared" si="0"/>
        <v>693476</v>
      </c>
      <c r="G9" s="10">
        <f>B9/1.9835/31</f>
        <v>5659.8550948551356</v>
      </c>
      <c r="H9" s="10">
        <f>C9/1.9835/31</f>
        <v>2555.0306154809432</v>
      </c>
      <c r="I9" s="10">
        <f>D9/1.9835/31</f>
        <v>1675.1750327296975</v>
      </c>
      <c r="J9" s="10">
        <f>E9/1.9835/31</f>
        <v>1388.0806980167024</v>
      </c>
      <c r="K9" s="16">
        <f t="shared" si="1"/>
        <v>11278.141441082478</v>
      </c>
    </row>
    <row r="10" spans="1:11" x14ac:dyDescent="0.25">
      <c r="A10" s="11" t="s">
        <v>129</v>
      </c>
      <c r="B10" s="10">
        <v>425000</v>
      </c>
      <c r="C10" s="10">
        <v>170000</v>
      </c>
      <c r="D10" s="10">
        <v>105000</v>
      </c>
      <c r="E10" s="10">
        <v>105000</v>
      </c>
      <c r="F10" s="16">
        <f t="shared" si="0"/>
        <v>805000</v>
      </c>
      <c r="G10" s="10">
        <f>B10/1.9835/30</f>
        <v>7142.2569531972104</v>
      </c>
      <c r="H10" s="10">
        <f>C10/1.9835/30</f>
        <v>2856.902781278884</v>
      </c>
      <c r="I10" s="10">
        <f>D10/1.9835/30</f>
        <v>1764.5576002016637</v>
      </c>
      <c r="J10" s="10">
        <f>E10/1.9835/30</f>
        <v>1764.5576002016637</v>
      </c>
      <c r="K10" s="16">
        <f t="shared" si="1"/>
        <v>13528.274934879422</v>
      </c>
    </row>
    <row r="11" spans="1:11" x14ac:dyDescent="0.25">
      <c r="A11" s="11" t="s">
        <v>130</v>
      </c>
      <c r="B11" s="10">
        <v>320000</v>
      </c>
      <c r="C11" s="10">
        <v>135000</v>
      </c>
      <c r="D11" s="10">
        <v>80000</v>
      </c>
      <c r="E11" s="10">
        <v>85000</v>
      </c>
      <c r="F11" s="16">
        <f t="shared" si="0"/>
        <v>620000</v>
      </c>
      <c r="G11" s="10">
        <f>B11/1.9835/31</f>
        <v>5204.2251803182708</v>
      </c>
      <c r="H11" s="10">
        <f>C11/1.9835/31</f>
        <v>2195.5324979467705</v>
      </c>
      <c r="I11" s="10">
        <f>D11/1.9835/31</f>
        <v>1301.0562950795677</v>
      </c>
      <c r="J11" s="10">
        <f>E11/1.9835/31</f>
        <v>1382.3723135220407</v>
      </c>
      <c r="K11" s="16">
        <f t="shared" si="1"/>
        <v>10083.18628686665</v>
      </c>
    </row>
    <row r="12" spans="1:11" x14ac:dyDescent="0.25">
      <c r="A12" s="11" t="s">
        <v>131</v>
      </c>
      <c r="B12" s="10">
        <v>245000</v>
      </c>
      <c r="C12" s="10">
        <v>85000</v>
      </c>
      <c r="D12" s="10">
        <v>25000</v>
      </c>
      <c r="E12" s="10">
        <v>20000</v>
      </c>
      <c r="F12" s="16">
        <f t="shared" si="0"/>
        <v>375000</v>
      </c>
      <c r="G12" s="10">
        <f>B12/1.9835/30</f>
        <v>4117.3010671372149</v>
      </c>
      <c r="H12" s="10">
        <f>C12/1.9835/30</f>
        <v>1428.451390639442</v>
      </c>
      <c r="I12" s="10">
        <f>D12/1.9835/30</f>
        <v>420.13276195277712</v>
      </c>
      <c r="J12" s="10">
        <f>E12/1.9835/30</f>
        <v>336.10620956222169</v>
      </c>
      <c r="K12" s="16">
        <f t="shared" si="1"/>
        <v>6301.9914292916565</v>
      </c>
    </row>
    <row r="13" spans="1:11" x14ac:dyDescent="0.25">
      <c r="A13" s="11" t="s">
        <v>132</v>
      </c>
      <c r="B13" s="10">
        <v>200000</v>
      </c>
      <c r="C13" s="10">
        <v>70000</v>
      </c>
      <c r="D13" s="10">
        <v>10000</v>
      </c>
      <c r="E13" s="10">
        <v>0</v>
      </c>
      <c r="F13" s="16">
        <f t="shared" si="0"/>
        <v>280000</v>
      </c>
      <c r="G13" s="10">
        <f t="shared" ref="G13:G14" si="6">B13/1.9835/31</f>
        <v>3252.6407376989196</v>
      </c>
      <c r="H13" s="10">
        <f t="shared" ref="H13:H14" si="7">C13/1.9835/31</f>
        <v>1138.4242581946219</v>
      </c>
      <c r="I13" s="10">
        <f t="shared" ref="I13:I14" si="8">D13/1.9835/31</f>
        <v>162.63203688494596</v>
      </c>
      <c r="J13" s="10">
        <f t="shared" ref="J13:J14" si="9">E13/1.9835/31</f>
        <v>0</v>
      </c>
      <c r="K13" s="16">
        <f t="shared" si="1"/>
        <v>4553.6970327784866</v>
      </c>
    </row>
    <row r="14" spans="1:11" x14ac:dyDescent="0.25">
      <c r="A14" s="11" t="s">
        <v>133</v>
      </c>
      <c r="B14" s="10">
        <v>183000</v>
      </c>
      <c r="C14" s="10">
        <v>62000</v>
      </c>
      <c r="D14" s="10">
        <v>3000</v>
      </c>
      <c r="E14" s="10">
        <v>0</v>
      </c>
      <c r="F14" s="16">
        <f t="shared" si="0"/>
        <v>248000</v>
      </c>
      <c r="G14" s="10">
        <f t="shared" si="6"/>
        <v>2976.1662749945112</v>
      </c>
      <c r="H14" s="10">
        <f t="shared" si="7"/>
        <v>1008.318628686665</v>
      </c>
      <c r="I14" s="10">
        <f t="shared" si="8"/>
        <v>48.78961106548379</v>
      </c>
      <c r="J14" s="10">
        <f t="shared" si="9"/>
        <v>0</v>
      </c>
      <c r="K14" s="16">
        <f t="shared" si="1"/>
        <v>4033.2745147466599</v>
      </c>
    </row>
    <row r="15" spans="1:11" x14ac:dyDescent="0.25">
      <c r="A15" s="11" t="s">
        <v>134</v>
      </c>
      <c r="B15" s="10">
        <v>179000</v>
      </c>
      <c r="C15" s="10">
        <v>53000</v>
      </c>
      <c r="D15" s="10">
        <v>3000</v>
      </c>
      <c r="E15" s="10">
        <v>0</v>
      </c>
      <c r="F15" s="16">
        <f t="shared" si="0"/>
        <v>235000</v>
      </c>
      <c r="G15" s="10">
        <f>B15/1.9835/30</f>
        <v>3008.1505755818839</v>
      </c>
      <c r="H15" s="10">
        <f>C15/1.9835/30</f>
        <v>890.68145533988741</v>
      </c>
      <c r="I15" s="10">
        <f>D15/1.9835/30</f>
        <v>50.415931434333253</v>
      </c>
      <c r="J15" s="10">
        <f>E15/1.9835/30</f>
        <v>0</v>
      </c>
      <c r="K15" s="16">
        <f t="shared" si="1"/>
        <v>3949.2479623561048</v>
      </c>
    </row>
    <row r="17" spans="1:11" x14ac:dyDescent="0.25">
      <c r="A17" s="14" t="s">
        <v>18</v>
      </c>
    </row>
    <row r="18" spans="1:11" x14ac:dyDescent="0.25">
      <c r="B18" t="s">
        <v>19</v>
      </c>
      <c r="G18" t="s">
        <v>20</v>
      </c>
    </row>
    <row r="19" spans="1:11" x14ac:dyDescent="0.25">
      <c r="A19" s="12" t="s">
        <v>21</v>
      </c>
      <c r="B19" s="12" t="s">
        <v>0</v>
      </c>
      <c r="C19" s="12" t="s">
        <v>1</v>
      </c>
      <c r="D19" s="12" t="s">
        <v>2</v>
      </c>
      <c r="E19" s="12" t="s">
        <v>3</v>
      </c>
      <c r="F19" s="12" t="s">
        <v>16</v>
      </c>
      <c r="G19" s="12" t="s">
        <v>22</v>
      </c>
      <c r="H19" s="12" t="s">
        <v>23</v>
      </c>
      <c r="I19" s="12" t="s">
        <v>24</v>
      </c>
      <c r="J19" s="12" t="s">
        <v>25</v>
      </c>
      <c r="K19" s="12" t="s">
        <v>26</v>
      </c>
    </row>
    <row r="20" spans="1:11" x14ac:dyDescent="0.25">
      <c r="A20" s="19" t="s">
        <v>123</v>
      </c>
      <c r="B20" s="20">
        <v>262428</v>
      </c>
      <c r="C20" s="20">
        <v>53782</v>
      </c>
      <c r="D20" s="20">
        <v>26606</v>
      </c>
      <c r="E20" s="20">
        <v>7604</v>
      </c>
      <c r="F20" s="16">
        <f t="shared" ref="F20:F31" si="10">SUM(B20:E20)</f>
        <v>350420</v>
      </c>
      <c r="G20" s="10">
        <f>B20/1.9835/31</f>
        <v>4267.92001756426</v>
      </c>
      <c r="H20" s="10">
        <f>C20/1.9835/31</f>
        <v>874.66762077461635</v>
      </c>
      <c r="I20" s="10">
        <f>D20/1.9835/31</f>
        <v>432.69879733608718</v>
      </c>
      <c r="J20" s="10">
        <f>E20/1.9835/31</f>
        <v>123.66540084731291</v>
      </c>
      <c r="K20" s="16">
        <f t="shared" ref="K20:K31" si="11">SUM(G20:J20)</f>
        <v>5698.9518365222775</v>
      </c>
    </row>
    <row r="21" spans="1:11" x14ac:dyDescent="0.25">
      <c r="A21" s="19" t="s">
        <v>124</v>
      </c>
      <c r="B21" s="20">
        <v>261622</v>
      </c>
      <c r="C21" s="20">
        <v>89541</v>
      </c>
      <c r="D21" s="20">
        <v>52247</v>
      </c>
      <c r="E21" s="20">
        <v>29728</v>
      </c>
      <c r="F21" s="16">
        <f t="shared" si="10"/>
        <v>433138</v>
      </c>
      <c r="G21" s="10">
        <f>B21/1.9835/30</f>
        <v>4396.6389379043776</v>
      </c>
      <c r="H21" s="10">
        <f>C21/1.9835/30</f>
        <v>1504.7643055205444</v>
      </c>
      <c r="I21" s="10">
        <f>D21/1.9835/30</f>
        <v>878.02705654986983</v>
      </c>
      <c r="J21" s="10">
        <f>E21/1.9835/30</f>
        <v>499.58826989328628</v>
      </c>
      <c r="K21" s="16">
        <f t="shared" si="11"/>
        <v>7279.018569868078</v>
      </c>
    </row>
    <row r="22" spans="1:11" x14ac:dyDescent="0.25">
      <c r="A22" s="19" t="s">
        <v>125</v>
      </c>
      <c r="B22" s="20">
        <v>1693807</v>
      </c>
      <c r="C22" s="20">
        <v>594771</v>
      </c>
      <c r="D22" s="20">
        <v>251961</v>
      </c>
      <c r="E22" s="20">
        <v>227395</v>
      </c>
      <c r="F22" s="16">
        <f t="shared" si="10"/>
        <v>2767934</v>
      </c>
      <c r="G22" s="10">
        <f t="shared" ref="G22:J23" si="12">B22/1.9835/31</f>
        <v>27546.728249997966</v>
      </c>
      <c r="H22" s="10">
        <f t="shared" si="12"/>
        <v>9672.881921009619</v>
      </c>
      <c r="I22" s="10">
        <f t="shared" si="12"/>
        <v>4097.6930645567872</v>
      </c>
      <c r="J22" s="10">
        <f t="shared" si="12"/>
        <v>3698.1712027452286</v>
      </c>
      <c r="K22" s="16">
        <f t="shared" si="11"/>
        <v>45015.474438309604</v>
      </c>
    </row>
    <row r="23" spans="1:11" x14ac:dyDescent="0.25">
      <c r="A23" s="19" t="s">
        <v>126</v>
      </c>
      <c r="B23" s="20">
        <v>434253</v>
      </c>
      <c r="C23" s="20">
        <v>177710</v>
      </c>
      <c r="D23" s="20">
        <v>67615</v>
      </c>
      <c r="E23" s="20">
        <v>67352</v>
      </c>
      <c r="F23" s="16">
        <f t="shared" si="10"/>
        <v>746930</v>
      </c>
      <c r="G23" s="10">
        <f t="shared" si="12"/>
        <v>7062.3449913398435</v>
      </c>
      <c r="H23" s="10">
        <f t="shared" si="12"/>
        <v>2890.1339274823745</v>
      </c>
      <c r="I23" s="10">
        <f t="shared" si="12"/>
        <v>1099.6365173975621</v>
      </c>
      <c r="J23" s="10">
        <f t="shared" si="12"/>
        <v>1095.3592948274882</v>
      </c>
      <c r="K23" s="16">
        <f t="shared" si="11"/>
        <v>12147.47473104727</v>
      </c>
    </row>
    <row r="24" spans="1:11" x14ac:dyDescent="0.25">
      <c r="A24" s="19" t="s">
        <v>127</v>
      </c>
      <c r="B24" s="20">
        <v>1067730</v>
      </c>
      <c r="C24" s="20">
        <v>441888</v>
      </c>
      <c r="D24" s="20">
        <v>204095</v>
      </c>
      <c r="E24" s="20">
        <v>242209</v>
      </c>
      <c r="F24" s="16">
        <f t="shared" si="10"/>
        <v>1955922</v>
      </c>
      <c r="G24" s="10">
        <f>B24/1.9835/28</f>
        <v>19225.215167993087</v>
      </c>
      <c r="H24" s="10">
        <f>C24/1.9835/28</f>
        <v>7956.4982534480896</v>
      </c>
      <c r="I24" s="10">
        <f>D24/1.9835/28</f>
        <v>3674.8712593179444</v>
      </c>
      <c r="J24" s="10">
        <f>E24/1.9835/28</f>
        <v>4361.140120278008</v>
      </c>
      <c r="K24" s="16">
        <f t="shared" si="11"/>
        <v>35217.724801037133</v>
      </c>
    </row>
    <row r="25" spans="1:11" x14ac:dyDescent="0.25">
      <c r="A25" s="19" t="s">
        <v>128</v>
      </c>
      <c r="B25" s="20">
        <v>348016</v>
      </c>
      <c r="C25" s="20">
        <v>157105</v>
      </c>
      <c r="D25" s="20">
        <v>103004</v>
      </c>
      <c r="E25" s="20">
        <v>85351</v>
      </c>
      <c r="F25" s="16">
        <f t="shared" si="10"/>
        <v>693476</v>
      </c>
      <c r="G25" s="10">
        <f>B25/1.9835/31</f>
        <v>5659.8550948551356</v>
      </c>
      <c r="H25" s="10">
        <f>C25/1.9835/31</f>
        <v>2555.0306154809432</v>
      </c>
      <c r="I25" s="10">
        <f>D25/1.9835/31</f>
        <v>1675.1750327296975</v>
      </c>
      <c r="J25" s="10">
        <f>E25/1.9835/31</f>
        <v>1388.0806980167024</v>
      </c>
      <c r="K25" s="16">
        <f t="shared" si="11"/>
        <v>11278.141441082478</v>
      </c>
    </row>
    <row r="26" spans="1:11" x14ac:dyDescent="0.25">
      <c r="A26" s="11" t="s">
        <v>129</v>
      </c>
      <c r="B26" s="10">
        <v>230000</v>
      </c>
      <c r="C26" s="10">
        <v>110000</v>
      </c>
      <c r="D26" s="10">
        <v>60000</v>
      </c>
      <c r="E26" s="10">
        <v>85000</v>
      </c>
      <c r="F26" s="16">
        <f t="shared" si="10"/>
        <v>485000</v>
      </c>
      <c r="G26" s="10">
        <f>B26/1.9835/30</f>
        <v>3865.2214099655489</v>
      </c>
      <c r="H26" s="10">
        <f>C26/1.9835/30</f>
        <v>1848.584152592219</v>
      </c>
      <c r="I26" s="10">
        <f>D26/1.9835/30</f>
        <v>1008.318628686665</v>
      </c>
      <c r="J26" s="10">
        <f>E26/1.9835/30</f>
        <v>1428.451390639442</v>
      </c>
      <c r="K26" s="16">
        <f t="shared" si="11"/>
        <v>8150.5755818838752</v>
      </c>
    </row>
    <row r="27" spans="1:11" x14ac:dyDescent="0.25">
      <c r="A27" s="11" t="s">
        <v>130</v>
      </c>
      <c r="B27" s="10">
        <v>210000</v>
      </c>
      <c r="C27" s="10">
        <v>105000</v>
      </c>
      <c r="D27" s="10">
        <v>65000</v>
      </c>
      <c r="E27" s="10">
        <v>70000</v>
      </c>
      <c r="F27" s="16">
        <f t="shared" si="10"/>
        <v>450000</v>
      </c>
      <c r="G27" s="10">
        <f>B27/1.9835/31</f>
        <v>3415.2727745838652</v>
      </c>
      <c r="H27" s="10">
        <f>C27/1.9835/31</f>
        <v>1707.6363872919326</v>
      </c>
      <c r="I27" s="10">
        <f>D27/1.9835/31</f>
        <v>1057.1082397521486</v>
      </c>
      <c r="J27" s="10">
        <f>E27/1.9835/31</f>
        <v>1138.4242581946219</v>
      </c>
      <c r="K27" s="16">
        <f t="shared" si="11"/>
        <v>7318.441659822568</v>
      </c>
    </row>
    <row r="28" spans="1:11" x14ac:dyDescent="0.25">
      <c r="A28" s="11" t="s">
        <v>131</v>
      </c>
      <c r="B28" s="10">
        <v>190000</v>
      </c>
      <c r="C28" s="10">
        <v>55000</v>
      </c>
      <c r="D28" s="10">
        <v>15000</v>
      </c>
      <c r="E28" s="10">
        <v>10000</v>
      </c>
      <c r="F28" s="16">
        <f t="shared" si="10"/>
        <v>270000</v>
      </c>
      <c r="G28" s="10">
        <f>B28/1.9835/30</f>
        <v>3193.0089908411055</v>
      </c>
      <c r="H28" s="10">
        <f>C28/1.9835/30</f>
        <v>924.29207629610949</v>
      </c>
      <c r="I28" s="10">
        <f>D28/1.9835/30</f>
        <v>252.07965717166624</v>
      </c>
      <c r="J28" s="10">
        <f>E28/1.9835/30</f>
        <v>168.05310478111085</v>
      </c>
      <c r="K28" s="16">
        <f t="shared" si="11"/>
        <v>4537.4338290899923</v>
      </c>
    </row>
    <row r="29" spans="1:11" x14ac:dyDescent="0.25">
      <c r="A29" s="11" t="s">
        <v>132</v>
      </c>
      <c r="B29" s="10">
        <v>170000</v>
      </c>
      <c r="C29" s="10">
        <v>50000</v>
      </c>
      <c r="D29" s="10">
        <v>5000</v>
      </c>
      <c r="E29" s="10">
        <v>0</v>
      </c>
      <c r="F29" s="16">
        <f t="shared" si="10"/>
        <v>225000</v>
      </c>
      <c r="G29" s="10">
        <f t="shared" ref="G29:J30" si="13">B29/1.9835/31</f>
        <v>2764.7446270440814</v>
      </c>
      <c r="H29" s="10">
        <f t="shared" si="13"/>
        <v>813.16018442472989</v>
      </c>
      <c r="I29" s="10">
        <f t="shared" si="13"/>
        <v>81.316018442472981</v>
      </c>
      <c r="J29" s="10">
        <f t="shared" si="13"/>
        <v>0</v>
      </c>
      <c r="K29" s="16">
        <f t="shared" si="11"/>
        <v>3659.220829911284</v>
      </c>
    </row>
    <row r="30" spans="1:11" x14ac:dyDescent="0.25">
      <c r="A30" s="11" t="s">
        <v>133</v>
      </c>
      <c r="B30" s="10">
        <v>140000</v>
      </c>
      <c r="C30" s="10">
        <v>45000</v>
      </c>
      <c r="D30" s="10">
        <v>0</v>
      </c>
      <c r="E30" s="10">
        <v>0</v>
      </c>
      <c r="F30" s="16">
        <f t="shared" si="10"/>
        <v>185000</v>
      </c>
      <c r="G30" s="10">
        <f t="shared" si="13"/>
        <v>2276.8485163892437</v>
      </c>
      <c r="H30" s="10">
        <f t="shared" si="13"/>
        <v>731.84416598225687</v>
      </c>
      <c r="I30" s="10">
        <f t="shared" si="13"/>
        <v>0</v>
      </c>
      <c r="J30" s="10">
        <f t="shared" si="13"/>
        <v>0</v>
      </c>
      <c r="K30" s="16">
        <f t="shared" si="11"/>
        <v>3008.6926823715007</v>
      </c>
    </row>
    <row r="31" spans="1:11" x14ac:dyDescent="0.25">
      <c r="A31" s="11" t="s">
        <v>134</v>
      </c>
      <c r="B31" s="10">
        <v>143000</v>
      </c>
      <c r="C31" s="10">
        <v>41000</v>
      </c>
      <c r="D31" s="10">
        <v>0</v>
      </c>
      <c r="E31" s="10">
        <v>0</v>
      </c>
      <c r="F31" s="16">
        <f t="shared" si="10"/>
        <v>184000</v>
      </c>
      <c r="G31" s="10">
        <f>B31/1.9835/30</f>
        <v>2403.1593983698849</v>
      </c>
      <c r="H31" s="10">
        <f>C31/1.9835/30</f>
        <v>689.01772960255437</v>
      </c>
      <c r="I31" s="10">
        <f>D31/1.9835/30</f>
        <v>0</v>
      </c>
      <c r="J31" s="10">
        <f>E31/1.9835/30</f>
        <v>0</v>
      </c>
      <c r="K31" s="16">
        <f t="shared" si="11"/>
        <v>3092.1771279724394</v>
      </c>
    </row>
    <row r="33" spans="1:11" x14ac:dyDescent="0.25">
      <c r="A33" s="14" t="s">
        <v>27</v>
      </c>
    </row>
    <row r="34" spans="1:11" x14ac:dyDescent="0.25">
      <c r="B34" t="s">
        <v>19</v>
      </c>
      <c r="G34" t="s">
        <v>20</v>
      </c>
    </row>
    <row r="35" spans="1:11" x14ac:dyDescent="0.25">
      <c r="A35" s="12" t="s">
        <v>21</v>
      </c>
      <c r="B35" s="12" t="s">
        <v>0</v>
      </c>
      <c r="C35" s="12" t="s">
        <v>1</v>
      </c>
      <c r="D35" s="12" t="s">
        <v>2</v>
      </c>
      <c r="E35" s="12" t="s">
        <v>3</v>
      </c>
      <c r="F35" s="12" t="s">
        <v>16</v>
      </c>
      <c r="G35" s="12" t="s">
        <v>22</v>
      </c>
      <c r="H35" s="12" t="s">
        <v>23</v>
      </c>
      <c r="I35" s="12" t="s">
        <v>24</v>
      </c>
      <c r="J35" s="12" t="s">
        <v>25</v>
      </c>
      <c r="K35" s="12" t="s">
        <v>26</v>
      </c>
    </row>
    <row r="36" spans="1:11" x14ac:dyDescent="0.25">
      <c r="A36" s="19" t="s">
        <v>123</v>
      </c>
      <c r="B36" s="20">
        <v>262428</v>
      </c>
      <c r="C36" s="20">
        <v>53782</v>
      </c>
      <c r="D36" s="20">
        <v>26606</v>
      </c>
      <c r="E36" s="20">
        <v>7604</v>
      </c>
      <c r="F36" s="16">
        <f t="shared" ref="F36:F47" si="14">SUM(B36:E36)</f>
        <v>350420</v>
      </c>
      <c r="G36" s="10">
        <f>B36/1.9835/31</f>
        <v>4267.92001756426</v>
      </c>
      <c r="H36" s="10">
        <f>C36/1.9835/31</f>
        <v>874.66762077461635</v>
      </c>
      <c r="I36" s="10">
        <f>D36/1.9835/31</f>
        <v>432.69879733608718</v>
      </c>
      <c r="J36" s="10">
        <f>E36/1.9835/31</f>
        <v>123.66540084731291</v>
      </c>
      <c r="K36" s="16">
        <f t="shared" ref="K36:K47" si="15">SUM(G36:J36)</f>
        <v>5698.9518365222775</v>
      </c>
    </row>
    <row r="37" spans="1:11" x14ac:dyDescent="0.25">
      <c r="A37" s="19" t="s">
        <v>124</v>
      </c>
      <c r="B37" s="20">
        <v>261622</v>
      </c>
      <c r="C37" s="20">
        <v>89541</v>
      </c>
      <c r="D37" s="20">
        <v>52247</v>
      </c>
      <c r="E37" s="20">
        <v>29728</v>
      </c>
      <c r="F37" s="16">
        <f t="shared" si="14"/>
        <v>433138</v>
      </c>
      <c r="G37" s="10">
        <f>B37/1.9835/30</f>
        <v>4396.6389379043776</v>
      </c>
      <c r="H37" s="10">
        <f>C37/1.9835/30</f>
        <v>1504.7643055205444</v>
      </c>
      <c r="I37" s="10">
        <f>D37/1.9835/30</f>
        <v>878.02705654986983</v>
      </c>
      <c r="J37" s="10">
        <f>E37/1.9835/30</f>
        <v>499.58826989328628</v>
      </c>
      <c r="K37" s="16">
        <f t="shared" si="15"/>
        <v>7279.018569868078</v>
      </c>
    </row>
    <row r="38" spans="1:11" x14ac:dyDescent="0.25">
      <c r="A38" s="19" t="s">
        <v>125</v>
      </c>
      <c r="B38" s="20">
        <v>1693807</v>
      </c>
      <c r="C38" s="20">
        <v>594771</v>
      </c>
      <c r="D38" s="20">
        <v>251961</v>
      </c>
      <c r="E38" s="20">
        <v>227395</v>
      </c>
      <c r="F38" s="16">
        <f t="shared" si="14"/>
        <v>2767934</v>
      </c>
      <c r="G38" s="10">
        <f t="shared" ref="G38:J39" si="16">B38/1.9835/31</f>
        <v>27546.728249997966</v>
      </c>
      <c r="H38" s="10">
        <f t="shared" si="16"/>
        <v>9672.881921009619</v>
      </c>
      <c r="I38" s="10">
        <f t="shared" si="16"/>
        <v>4097.6930645567872</v>
      </c>
      <c r="J38" s="10">
        <f t="shared" si="16"/>
        <v>3698.1712027452286</v>
      </c>
      <c r="K38" s="16">
        <f t="shared" si="15"/>
        <v>45015.474438309604</v>
      </c>
    </row>
    <row r="39" spans="1:11" x14ac:dyDescent="0.25">
      <c r="A39" s="19" t="s">
        <v>126</v>
      </c>
      <c r="B39" s="20">
        <v>434253</v>
      </c>
      <c r="C39" s="20">
        <v>177710</v>
      </c>
      <c r="D39" s="20">
        <v>67615</v>
      </c>
      <c r="E39" s="20">
        <v>67352</v>
      </c>
      <c r="F39" s="16">
        <f t="shared" si="14"/>
        <v>746930</v>
      </c>
      <c r="G39" s="10">
        <f t="shared" si="16"/>
        <v>7062.3449913398435</v>
      </c>
      <c r="H39" s="10">
        <f t="shared" si="16"/>
        <v>2890.1339274823745</v>
      </c>
      <c r="I39" s="10">
        <f t="shared" si="16"/>
        <v>1099.6365173975621</v>
      </c>
      <c r="J39" s="10">
        <f t="shared" si="16"/>
        <v>1095.3592948274882</v>
      </c>
      <c r="K39" s="16">
        <f t="shared" si="15"/>
        <v>12147.47473104727</v>
      </c>
    </row>
    <row r="40" spans="1:11" x14ac:dyDescent="0.25">
      <c r="A40" s="19" t="s">
        <v>127</v>
      </c>
      <c r="B40" s="20">
        <v>1067730</v>
      </c>
      <c r="C40" s="20">
        <v>441888</v>
      </c>
      <c r="D40" s="20">
        <v>204095</v>
      </c>
      <c r="E40" s="20">
        <v>242209</v>
      </c>
      <c r="F40" s="16">
        <f t="shared" si="14"/>
        <v>1955922</v>
      </c>
      <c r="G40" s="10">
        <f>B40/1.9835/28</f>
        <v>19225.215167993087</v>
      </c>
      <c r="H40" s="10">
        <f>C40/1.9835/28</f>
        <v>7956.4982534480896</v>
      </c>
      <c r="I40" s="10">
        <f>D40/1.9835/28</f>
        <v>3674.8712593179444</v>
      </c>
      <c r="J40" s="10">
        <f>E40/1.9835/28</f>
        <v>4361.140120278008</v>
      </c>
      <c r="K40" s="16">
        <f t="shared" si="15"/>
        <v>35217.724801037133</v>
      </c>
    </row>
    <row r="41" spans="1:11" x14ac:dyDescent="0.25">
      <c r="A41" s="19" t="s">
        <v>128</v>
      </c>
      <c r="B41" s="20">
        <v>348016</v>
      </c>
      <c r="C41" s="20">
        <v>157105</v>
      </c>
      <c r="D41" s="20">
        <v>103004</v>
      </c>
      <c r="E41" s="20">
        <v>85351</v>
      </c>
      <c r="F41" s="16">
        <f t="shared" si="14"/>
        <v>693476</v>
      </c>
      <c r="G41" s="10">
        <f>B41/1.9835/31</f>
        <v>5659.8550948551356</v>
      </c>
      <c r="H41" s="10">
        <f>C41/1.9835/31</f>
        <v>2555.0306154809432</v>
      </c>
      <c r="I41" s="10">
        <f>D41/1.9835/31</f>
        <v>1675.1750327296975</v>
      </c>
      <c r="J41" s="10">
        <f>E41/1.9835/31</f>
        <v>1388.0806980167024</v>
      </c>
      <c r="K41" s="16">
        <f t="shared" si="15"/>
        <v>11278.141441082478</v>
      </c>
    </row>
    <row r="42" spans="1:11" x14ac:dyDescent="0.25">
      <c r="A42" s="11" t="s">
        <v>129</v>
      </c>
      <c r="B42" s="10">
        <v>180000</v>
      </c>
      <c r="C42" s="10">
        <v>90000</v>
      </c>
      <c r="D42" s="10">
        <v>45000</v>
      </c>
      <c r="E42" s="10">
        <v>75000</v>
      </c>
      <c r="F42" s="16">
        <f t="shared" si="14"/>
        <v>390000</v>
      </c>
      <c r="G42" s="10">
        <f>B42/1.9835/30</f>
        <v>3024.955886059995</v>
      </c>
      <c r="H42" s="10">
        <f>C42/1.9835/30</f>
        <v>1512.4779430299975</v>
      </c>
      <c r="I42" s="10">
        <f>D42/1.9835/30</f>
        <v>756.23897151499875</v>
      </c>
      <c r="J42" s="10">
        <f>E42/1.9835/30</f>
        <v>1260.3982858583311</v>
      </c>
      <c r="K42" s="16">
        <f t="shared" si="15"/>
        <v>6554.071086463322</v>
      </c>
    </row>
    <row r="43" spans="1:11" x14ac:dyDescent="0.25">
      <c r="A43" s="11" t="s">
        <v>130</v>
      </c>
      <c r="B43" s="10">
        <v>155000</v>
      </c>
      <c r="C43" s="10">
        <v>80000</v>
      </c>
      <c r="D43" s="10">
        <v>50000</v>
      </c>
      <c r="E43" s="10">
        <v>61000</v>
      </c>
      <c r="F43" s="16">
        <f t="shared" si="14"/>
        <v>346000</v>
      </c>
      <c r="G43" s="10">
        <f>B43/1.9835/31</f>
        <v>2520.7965717166626</v>
      </c>
      <c r="H43" s="10">
        <f>C43/1.9835/31</f>
        <v>1301.0562950795677</v>
      </c>
      <c r="I43" s="10">
        <f>D43/1.9835/31</f>
        <v>813.16018442472989</v>
      </c>
      <c r="J43" s="10">
        <f>E43/1.9835/31</f>
        <v>992.05542499817034</v>
      </c>
      <c r="K43" s="16">
        <f t="shared" si="15"/>
        <v>5627.0684762191304</v>
      </c>
    </row>
    <row r="44" spans="1:11" x14ac:dyDescent="0.25">
      <c r="A44" s="11" t="s">
        <v>131</v>
      </c>
      <c r="B44" s="10">
        <v>130000</v>
      </c>
      <c r="C44" s="10">
        <v>40000</v>
      </c>
      <c r="D44" s="10">
        <v>8000</v>
      </c>
      <c r="E44" s="10">
        <v>5000</v>
      </c>
      <c r="F44" s="16">
        <f t="shared" si="14"/>
        <v>183000</v>
      </c>
      <c r="G44" s="10">
        <f>B44/1.9835/30</f>
        <v>2184.6903621544407</v>
      </c>
      <c r="H44" s="10">
        <f>C44/1.9835/30</f>
        <v>672.21241912444339</v>
      </c>
      <c r="I44" s="10">
        <f>D44/1.9835/30</f>
        <v>134.44248382488865</v>
      </c>
      <c r="J44" s="10">
        <f>E44/1.9835/30</f>
        <v>84.026552390555423</v>
      </c>
      <c r="K44" s="16">
        <f t="shared" si="15"/>
        <v>3075.3718174943283</v>
      </c>
    </row>
    <row r="45" spans="1:11" x14ac:dyDescent="0.25">
      <c r="A45" s="11" t="s">
        <v>132</v>
      </c>
      <c r="B45" s="10">
        <v>130000</v>
      </c>
      <c r="C45" s="10">
        <v>35000</v>
      </c>
      <c r="D45" s="10">
        <v>2000</v>
      </c>
      <c r="E45" s="10">
        <v>0</v>
      </c>
      <c r="F45" s="16">
        <f t="shared" si="14"/>
        <v>167000</v>
      </c>
      <c r="G45" s="10">
        <f t="shared" ref="G45:J46" si="17">B45/1.9835/31</f>
        <v>2114.2164795042972</v>
      </c>
      <c r="H45" s="10">
        <f t="shared" si="17"/>
        <v>569.21212909731094</v>
      </c>
      <c r="I45" s="10">
        <f t="shared" si="17"/>
        <v>32.526407376989191</v>
      </c>
      <c r="J45" s="10">
        <f t="shared" si="17"/>
        <v>0</v>
      </c>
      <c r="K45" s="16">
        <f t="shared" si="15"/>
        <v>2715.9550159785972</v>
      </c>
    </row>
    <row r="46" spans="1:11" x14ac:dyDescent="0.25">
      <c r="A46" s="11" t="s">
        <v>133</v>
      </c>
      <c r="B46" s="10">
        <v>118000</v>
      </c>
      <c r="C46" s="10">
        <v>31000</v>
      </c>
      <c r="D46" s="10">
        <v>0</v>
      </c>
      <c r="E46" s="10">
        <v>0</v>
      </c>
      <c r="F46" s="16">
        <f t="shared" si="14"/>
        <v>149000</v>
      </c>
      <c r="G46" s="10">
        <f t="shared" si="17"/>
        <v>1919.0580352423624</v>
      </c>
      <c r="H46" s="10">
        <f t="shared" si="17"/>
        <v>504.15931434333248</v>
      </c>
      <c r="I46" s="10">
        <f t="shared" si="17"/>
        <v>0</v>
      </c>
      <c r="J46" s="10">
        <f t="shared" si="17"/>
        <v>0</v>
      </c>
      <c r="K46" s="16">
        <f t="shared" si="15"/>
        <v>2423.217349585695</v>
      </c>
    </row>
    <row r="47" spans="1:11" x14ac:dyDescent="0.25">
      <c r="A47" s="11" t="s">
        <v>134</v>
      </c>
      <c r="B47" s="10">
        <v>120000</v>
      </c>
      <c r="C47" s="10">
        <v>30000</v>
      </c>
      <c r="D47" s="10">
        <v>0</v>
      </c>
      <c r="E47" s="10">
        <v>0</v>
      </c>
      <c r="F47" s="16">
        <f t="shared" si="14"/>
        <v>150000</v>
      </c>
      <c r="G47" s="10">
        <f>B47/1.9835/30</f>
        <v>2016.6372573733299</v>
      </c>
      <c r="H47" s="10">
        <f>C47/1.9835/30</f>
        <v>504.15931434333248</v>
      </c>
      <c r="I47" s="10">
        <f>D47/1.9835/30</f>
        <v>0</v>
      </c>
      <c r="J47" s="10">
        <f>E47/1.9835/30</f>
        <v>0</v>
      </c>
      <c r="K47" s="16">
        <f t="shared" si="15"/>
        <v>2520.7965717166626</v>
      </c>
    </row>
    <row r="48" spans="1:11" x14ac:dyDescent="0.25">
      <c r="A48" s="11"/>
      <c r="B48" s="10"/>
      <c r="C48" s="10"/>
      <c r="D48" s="10"/>
      <c r="E48" s="10"/>
      <c r="F48" s="17"/>
      <c r="G48" s="18"/>
      <c r="H48" s="18"/>
      <c r="I48" s="18"/>
      <c r="J48" s="18"/>
      <c r="K48" s="17"/>
    </row>
    <row r="49" spans="1:18" x14ac:dyDescent="0.25">
      <c r="A49" s="85" t="s">
        <v>54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1:18" x14ac:dyDescent="0.25">
      <c r="B50" s="86" t="s">
        <v>19</v>
      </c>
      <c r="C50" s="86"/>
      <c r="D50" s="86"/>
      <c r="E50" s="86"/>
      <c r="F50" s="86"/>
      <c r="G50" s="86"/>
      <c r="H50" s="86"/>
      <c r="I50" s="86" t="s">
        <v>20</v>
      </c>
      <c r="J50" s="86"/>
      <c r="K50" s="86"/>
      <c r="L50" s="86"/>
      <c r="M50" s="86"/>
      <c r="N50" s="86"/>
      <c r="O50" s="86"/>
      <c r="P50" s="36"/>
      <c r="Q50" s="36"/>
      <c r="R50" s="36"/>
    </row>
    <row r="51" spans="1:18" x14ac:dyDescent="0.25">
      <c r="A51" t="s">
        <v>21</v>
      </c>
      <c r="B51" s="13" t="s">
        <v>5</v>
      </c>
      <c r="C51" s="13" t="s">
        <v>28</v>
      </c>
      <c r="D51" s="13" t="s">
        <v>17</v>
      </c>
      <c r="E51" s="13" t="s">
        <v>92</v>
      </c>
      <c r="F51" s="13" t="s">
        <v>121</v>
      </c>
      <c r="G51" s="13" t="s">
        <v>4</v>
      </c>
      <c r="H51" s="13" t="s">
        <v>16</v>
      </c>
      <c r="I51" s="13" t="s">
        <v>30</v>
      </c>
      <c r="J51" s="13" t="s">
        <v>31</v>
      </c>
      <c r="K51" s="13" t="s">
        <v>32</v>
      </c>
      <c r="L51" s="13" t="s">
        <v>135</v>
      </c>
      <c r="M51" s="13" t="s">
        <v>122</v>
      </c>
      <c r="N51" s="13" t="s">
        <v>34</v>
      </c>
      <c r="O51" s="13" t="s">
        <v>26</v>
      </c>
    </row>
    <row r="52" spans="1:18" x14ac:dyDescent="0.25">
      <c r="A52" s="19" t="s">
        <v>123</v>
      </c>
      <c r="B52" s="20">
        <v>562</v>
      </c>
      <c r="C52" s="20">
        <v>534</v>
      </c>
      <c r="D52" s="20">
        <v>7122</v>
      </c>
      <c r="E52" s="20">
        <v>2646</v>
      </c>
      <c r="F52" s="20">
        <v>0</v>
      </c>
      <c r="G52" s="20">
        <v>3305</v>
      </c>
      <c r="H52" s="20">
        <f t="shared" ref="H52:H63" si="18">SUM(D52:G52)</f>
        <v>13073</v>
      </c>
      <c r="I52" s="20">
        <f t="shared" ref="I52:N52" si="19">B52/1.9835/31</f>
        <v>9.139920472933964</v>
      </c>
      <c r="J52" s="20">
        <f t="shared" si="19"/>
        <v>8.6845507696561146</v>
      </c>
      <c r="K52" s="20">
        <f t="shared" si="19"/>
        <v>115.82653666945852</v>
      </c>
      <c r="L52" s="20">
        <f t="shared" si="19"/>
        <v>43.032436959756701</v>
      </c>
      <c r="M52" s="20">
        <f t="shared" si="19"/>
        <v>0</v>
      </c>
      <c r="N52" s="20">
        <f t="shared" si="19"/>
        <v>53.749888190474643</v>
      </c>
      <c r="O52" s="20">
        <f t="shared" ref="O52:O63" si="20">SUM(I52:N52)</f>
        <v>230.43333306227996</v>
      </c>
      <c r="Q52" s="11"/>
    </row>
    <row r="53" spans="1:18" x14ac:dyDescent="0.25">
      <c r="A53" s="19" t="s">
        <v>124</v>
      </c>
      <c r="B53" s="20">
        <v>1367</v>
      </c>
      <c r="C53" s="20">
        <v>2809</v>
      </c>
      <c r="D53" s="20">
        <v>8968</v>
      </c>
      <c r="E53" s="20">
        <v>8952</v>
      </c>
      <c r="F53" s="20">
        <v>3011</v>
      </c>
      <c r="G53" s="20">
        <v>8654</v>
      </c>
      <c r="H53" s="20">
        <f t="shared" si="18"/>
        <v>29585</v>
      </c>
      <c r="I53" s="20">
        <f t="shared" ref="I53:N53" si="21">B53/1.9835/30</f>
        <v>22.972859423577852</v>
      </c>
      <c r="J53" s="20">
        <f t="shared" si="21"/>
        <v>47.206117133014033</v>
      </c>
      <c r="K53" s="20">
        <f t="shared" si="21"/>
        <v>150.71002436770019</v>
      </c>
      <c r="L53" s="20">
        <f t="shared" si="21"/>
        <v>150.44113940005042</v>
      </c>
      <c r="M53" s="20">
        <f t="shared" si="21"/>
        <v>50.600789849592474</v>
      </c>
      <c r="N53" s="20">
        <f t="shared" si="21"/>
        <v>145.43315687757331</v>
      </c>
      <c r="O53" s="20">
        <f t="shared" si="20"/>
        <v>567.36408705150825</v>
      </c>
      <c r="Q53" s="11"/>
    </row>
    <row r="54" spans="1:18" x14ac:dyDescent="0.25">
      <c r="A54" s="19" t="s">
        <v>125</v>
      </c>
      <c r="B54" s="20">
        <v>16184</v>
      </c>
      <c r="C54" s="20">
        <v>27273</v>
      </c>
      <c r="D54" s="20">
        <v>35142</v>
      </c>
      <c r="E54" s="20">
        <v>69403</v>
      </c>
      <c r="F54" s="20">
        <v>12645</v>
      </c>
      <c r="G54" s="20">
        <v>21200</v>
      </c>
      <c r="H54" s="20">
        <f t="shared" si="18"/>
        <v>138390</v>
      </c>
      <c r="I54" s="20">
        <f t="shared" ref="I54:N55" si="22">B54/1.9835/31</f>
        <v>263.20368849459658</v>
      </c>
      <c r="J54" s="20">
        <f t="shared" si="22"/>
        <v>443.54635419631313</v>
      </c>
      <c r="K54" s="20">
        <f t="shared" si="22"/>
        <v>571.52150402107713</v>
      </c>
      <c r="L54" s="20">
        <f t="shared" si="22"/>
        <v>1128.7151255925905</v>
      </c>
      <c r="M54" s="20">
        <f t="shared" si="22"/>
        <v>205.64821064101417</v>
      </c>
      <c r="N54" s="20">
        <f t="shared" si="22"/>
        <v>344.77991819608542</v>
      </c>
      <c r="O54" s="20">
        <f t="shared" si="20"/>
        <v>2957.4148011416769</v>
      </c>
      <c r="Q54" s="11"/>
    </row>
    <row r="55" spans="1:18" x14ac:dyDescent="0.25">
      <c r="A55" s="19" t="s">
        <v>126</v>
      </c>
      <c r="B55" s="20">
        <v>4162</v>
      </c>
      <c r="C55" s="20">
        <v>12016</v>
      </c>
      <c r="D55" s="20">
        <v>12768</v>
      </c>
      <c r="E55" s="20">
        <v>24999</v>
      </c>
      <c r="F55" s="20">
        <v>6543</v>
      </c>
      <c r="G55" s="20">
        <v>13841</v>
      </c>
      <c r="H55" s="20">
        <f t="shared" si="18"/>
        <v>58151</v>
      </c>
      <c r="I55" s="20">
        <f t="shared" si="22"/>
        <v>67.687453751514511</v>
      </c>
      <c r="J55" s="20">
        <f t="shared" si="22"/>
        <v>195.41865552095106</v>
      </c>
      <c r="K55" s="20">
        <f t="shared" si="22"/>
        <v>207.648584694699</v>
      </c>
      <c r="L55" s="20">
        <f t="shared" si="22"/>
        <v>406.56382900867641</v>
      </c>
      <c r="M55" s="20">
        <f t="shared" si="22"/>
        <v>106.41014173382014</v>
      </c>
      <c r="N55" s="20">
        <f t="shared" si="22"/>
        <v>225.09900225245372</v>
      </c>
      <c r="O55" s="20">
        <f t="shared" si="20"/>
        <v>1208.827666962115</v>
      </c>
      <c r="Q55" s="11"/>
    </row>
    <row r="56" spans="1:18" x14ac:dyDescent="0.25">
      <c r="A56" s="19" t="s">
        <v>127</v>
      </c>
      <c r="B56" s="20">
        <v>38076</v>
      </c>
      <c r="C56" s="20">
        <v>65251</v>
      </c>
      <c r="D56" s="20">
        <v>91289</v>
      </c>
      <c r="E56" s="20">
        <v>114000</v>
      </c>
      <c r="F56" s="20">
        <v>24628</v>
      </c>
      <c r="G56" s="20">
        <v>42000</v>
      </c>
      <c r="H56" s="20">
        <f t="shared" si="18"/>
        <v>271917</v>
      </c>
      <c r="I56" s="20">
        <f t="shared" ref="I56:N56" si="23">B56/1.9835/28</f>
        <v>685.5846447477403</v>
      </c>
      <c r="J56" s="20">
        <f t="shared" si="23"/>
        <v>1174.8892650077426</v>
      </c>
      <c r="K56" s="20">
        <f t="shared" si="23"/>
        <v>1643.7214159674456</v>
      </c>
      <c r="L56" s="20">
        <f t="shared" si="23"/>
        <v>2052.6486369692821</v>
      </c>
      <c r="M56" s="20">
        <f t="shared" si="23"/>
        <v>443.44412834455687</v>
      </c>
      <c r="N56" s="20">
        <f t="shared" si="23"/>
        <v>756.23897151499864</v>
      </c>
      <c r="O56" s="20">
        <f t="shared" si="20"/>
        <v>6756.527062551766</v>
      </c>
      <c r="Q56" s="11"/>
    </row>
    <row r="57" spans="1:18" x14ac:dyDescent="0.25">
      <c r="A57" s="19" t="s">
        <v>128</v>
      </c>
      <c r="B57" s="20">
        <v>9000</v>
      </c>
      <c r="C57" s="20">
        <v>30000</v>
      </c>
      <c r="D57" s="20">
        <v>38000</v>
      </c>
      <c r="E57" s="20">
        <v>57000</v>
      </c>
      <c r="F57" s="20">
        <v>20000</v>
      </c>
      <c r="G57" s="20">
        <v>34000</v>
      </c>
      <c r="H57" s="20">
        <f t="shared" si="18"/>
        <v>149000</v>
      </c>
      <c r="I57" s="20">
        <f t="shared" ref="I57:N57" si="24">B57/1.9835/31</f>
        <v>146.36883319645136</v>
      </c>
      <c r="J57" s="20">
        <f t="shared" si="24"/>
        <v>487.89611065483786</v>
      </c>
      <c r="K57" s="20">
        <f t="shared" si="24"/>
        <v>618.0017401627947</v>
      </c>
      <c r="L57" s="20">
        <f t="shared" si="24"/>
        <v>927.00261024419194</v>
      </c>
      <c r="M57" s="20">
        <f t="shared" si="24"/>
        <v>325.26407376989192</v>
      </c>
      <c r="N57" s="20">
        <f t="shared" si="24"/>
        <v>552.94892540881619</v>
      </c>
      <c r="O57" s="20">
        <f t="shared" si="20"/>
        <v>3057.482293436984</v>
      </c>
      <c r="Q57" s="11"/>
    </row>
    <row r="58" spans="1:18" x14ac:dyDescent="0.25">
      <c r="A58" s="11" t="s">
        <v>129</v>
      </c>
      <c r="B58" s="10">
        <v>10000</v>
      </c>
      <c r="C58" s="10">
        <v>36000</v>
      </c>
      <c r="D58" s="10">
        <v>80000</v>
      </c>
      <c r="E58" s="10">
        <v>95000</v>
      </c>
      <c r="F58" s="10">
        <v>35000</v>
      </c>
      <c r="G58" s="10">
        <v>55000</v>
      </c>
      <c r="H58" s="10">
        <f t="shared" si="18"/>
        <v>265000</v>
      </c>
      <c r="I58" s="10">
        <f t="shared" ref="I58:N58" si="25">B58/1.9835/30</f>
        <v>168.05310478111085</v>
      </c>
      <c r="J58" s="10">
        <f t="shared" si="25"/>
        <v>604.991177211999</v>
      </c>
      <c r="K58" s="10">
        <f t="shared" si="25"/>
        <v>1344.4248382488868</v>
      </c>
      <c r="L58" s="10">
        <f t="shared" si="25"/>
        <v>1596.5044954205528</v>
      </c>
      <c r="M58" s="10">
        <f t="shared" si="25"/>
        <v>588.18586673388791</v>
      </c>
      <c r="N58" s="10">
        <f t="shared" si="25"/>
        <v>924.29207629610949</v>
      </c>
      <c r="O58" s="10">
        <f t="shared" si="20"/>
        <v>5226.4515586925463</v>
      </c>
      <c r="Q58" s="11"/>
    </row>
    <row r="59" spans="1:18" x14ac:dyDescent="0.25">
      <c r="A59" s="11" t="s">
        <v>130</v>
      </c>
      <c r="B59" s="10">
        <v>6000</v>
      </c>
      <c r="C59" s="10">
        <v>45000</v>
      </c>
      <c r="D59" s="10">
        <v>61000</v>
      </c>
      <c r="E59" s="10">
        <v>125000</v>
      </c>
      <c r="F59" s="10">
        <v>39000</v>
      </c>
      <c r="G59" s="10">
        <v>70000</v>
      </c>
      <c r="H59" s="10">
        <f t="shared" si="18"/>
        <v>295000</v>
      </c>
      <c r="I59" s="10">
        <f t="shared" ref="I59:N59" si="26">B59/1.9835/31</f>
        <v>97.57922213096758</v>
      </c>
      <c r="J59" s="10">
        <f t="shared" si="26"/>
        <v>731.84416598225687</v>
      </c>
      <c r="K59" s="10">
        <f t="shared" si="26"/>
        <v>992.05542499817034</v>
      </c>
      <c r="L59" s="10">
        <f t="shared" si="26"/>
        <v>2032.9004610618244</v>
      </c>
      <c r="M59" s="10">
        <f t="shared" si="26"/>
        <v>634.26494385128922</v>
      </c>
      <c r="N59" s="10">
        <f t="shared" si="26"/>
        <v>1138.4242581946219</v>
      </c>
      <c r="O59" s="10">
        <f t="shared" si="20"/>
        <v>5627.0684762191304</v>
      </c>
      <c r="Q59" s="11"/>
    </row>
    <row r="60" spans="1:18" x14ac:dyDescent="0.25">
      <c r="A60" s="11" t="s">
        <v>131</v>
      </c>
      <c r="B60" s="10">
        <v>2000</v>
      </c>
      <c r="C60" s="10">
        <v>12000</v>
      </c>
      <c r="D60" s="10">
        <v>15000</v>
      </c>
      <c r="E60" s="10">
        <v>30000</v>
      </c>
      <c r="F60" s="10">
        <v>13000</v>
      </c>
      <c r="G60" s="10">
        <v>30000</v>
      </c>
      <c r="H60" s="10">
        <f t="shared" si="18"/>
        <v>88000</v>
      </c>
      <c r="I60" s="10">
        <f t="shared" ref="I60:N60" si="27">B60/1.9835/30</f>
        <v>33.610620956222164</v>
      </c>
      <c r="J60" s="10">
        <f t="shared" si="27"/>
        <v>201.66372573733301</v>
      </c>
      <c r="K60" s="10">
        <f t="shared" si="27"/>
        <v>252.07965717166624</v>
      </c>
      <c r="L60" s="10">
        <f t="shared" si="27"/>
        <v>504.15931434333248</v>
      </c>
      <c r="M60" s="10">
        <f t="shared" si="27"/>
        <v>218.46903621544408</v>
      </c>
      <c r="N60" s="10">
        <f t="shared" si="27"/>
        <v>504.15931434333248</v>
      </c>
      <c r="O60" s="10">
        <f t="shared" si="20"/>
        <v>1714.1416687673304</v>
      </c>
      <c r="Q60" s="11"/>
    </row>
    <row r="61" spans="1:18" x14ac:dyDescent="0.25">
      <c r="A61" s="11" t="s">
        <v>132</v>
      </c>
      <c r="B61" s="10">
        <v>0</v>
      </c>
      <c r="C61" s="10">
        <v>2000</v>
      </c>
      <c r="D61" s="10">
        <v>4000</v>
      </c>
      <c r="E61" s="10">
        <v>10000</v>
      </c>
      <c r="F61" s="10">
        <v>3000</v>
      </c>
      <c r="G61" s="10">
        <v>15000</v>
      </c>
      <c r="H61" s="10">
        <f t="shared" si="18"/>
        <v>32000</v>
      </c>
      <c r="I61" s="10">
        <f t="shared" ref="I61:N62" si="28">B61/1.9835/31</f>
        <v>0</v>
      </c>
      <c r="J61" s="10">
        <f t="shared" si="28"/>
        <v>32.526407376989191</v>
      </c>
      <c r="K61" s="10">
        <f t="shared" si="28"/>
        <v>65.052814753978382</v>
      </c>
      <c r="L61" s="10">
        <f t="shared" si="28"/>
        <v>162.63203688494596</v>
      </c>
      <c r="M61" s="10">
        <f t="shared" si="28"/>
        <v>48.78961106548379</v>
      </c>
      <c r="N61" s="10">
        <f t="shared" si="28"/>
        <v>243.94805532741893</v>
      </c>
      <c r="O61" s="10">
        <f t="shared" si="20"/>
        <v>552.94892540881619</v>
      </c>
      <c r="Q61" s="11"/>
    </row>
    <row r="62" spans="1:18" x14ac:dyDescent="0.25">
      <c r="A62" s="11" t="s">
        <v>133</v>
      </c>
      <c r="B62" s="10">
        <v>0</v>
      </c>
      <c r="C62" s="10">
        <v>0</v>
      </c>
      <c r="D62" s="10">
        <v>0</v>
      </c>
      <c r="E62" s="10">
        <v>2000</v>
      </c>
      <c r="F62" s="10">
        <v>0</v>
      </c>
      <c r="G62" s="10">
        <v>8000</v>
      </c>
      <c r="H62" s="10">
        <f t="shared" si="18"/>
        <v>10000</v>
      </c>
      <c r="I62" s="10">
        <f t="shared" si="28"/>
        <v>0</v>
      </c>
      <c r="J62" s="10">
        <f t="shared" si="28"/>
        <v>0</v>
      </c>
      <c r="K62" s="10">
        <f t="shared" si="28"/>
        <v>0</v>
      </c>
      <c r="L62" s="10">
        <f t="shared" si="28"/>
        <v>32.526407376989191</v>
      </c>
      <c r="M62" s="10">
        <f t="shared" si="28"/>
        <v>0</v>
      </c>
      <c r="N62" s="10">
        <f t="shared" si="28"/>
        <v>130.10562950795676</v>
      </c>
      <c r="O62" s="10">
        <f t="shared" si="20"/>
        <v>162.63203688494596</v>
      </c>
      <c r="Q62" s="11"/>
    </row>
    <row r="63" spans="1:18" x14ac:dyDescent="0.25">
      <c r="A63" s="11" t="s">
        <v>134</v>
      </c>
      <c r="B63" s="10">
        <v>0</v>
      </c>
      <c r="C63" s="10">
        <v>0</v>
      </c>
      <c r="D63" s="10">
        <v>0</v>
      </c>
      <c r="E63" s="10">
        <v>1000</v>
      </c>
      <c r="F63" s="10">
        <v>0</v>
      </c>
      <c r="G63" s="10">
        <v>3000</v>
      </c>
      <c r="H63" s="10">
        <f t="shared" si="18"/>
        <v>4000</v>
      </c>
      <c r="I63" s="10">
        <f t="shared" ref="I63:N63" si="29">B63/1.9835/30</f>
        <v>0</v>
      </c>
      <c r="J63" s="10">
        <f t="shared" si="29"/>
        <v>0</v>
      </c>
      <c r="K63" s="10">
        <f t="shared" si="29"/>
        <v>0</v>
      </c>
      <c r="L63" s="10">
        <f t="shared" si="29"/>
        <v>16.805310478111082</v>
      </c>
      <c r="M63" s="10">
        <f t="shared" si="29"/>
        <v>0</v>
      </c>
      <c r="N63" s="10">
        <f t="shared" si="29"/>
        <v>50.415931434333253</v>
      </c>
      <c r="O63" s="10">
        <f t="shared" si="20"/>
        <v>67.221241912444327</v>
      </c>
      <c r="Q63" s="11"/>
    </row>
    <row r="65" spans="1:15" x14ac:dyDescent="0.25">
      <c r="A65" s="85" t="s">
        <v>35</v>
      </c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</row>
    <row r="66" spans="1:15" x14ac:dyDescent="0.25">
      <c r="B66" s="86" t="s">
        <v>19</v>
      </c>
      <c r="C66" s="86"/>
      <c r="D66" s="86"/>
      <c r="E66" s="86"/>
      <c r="F66" s="86"/>
      <c r="G66" s="86"/>
      <c r="H66" s="86"/>
      <c r="I66" s="86" t="s">
        <v>20</v>
      </c>
      <c r="J66" s="86"/>
      <c r="K66" s="86"/>
      <c r="L66" s="86"/>
      <c r="M66" s="86"/>
      <c r="N66" s="86"/>
      <c r="O66" s="86"/>
    </row>
    <row r="67" spans="1:15" x14ac:dyDescent="0.25">
      <c r="A67" t="s">
        <v>21</v>
      </c>
      <c r="B67" s="21" t="s">
        <v>58</v>
      </c>
      <c r="C67" s="21" t="s">
        <v>59</v>
      </c>
      <c r="D67" s="13" t="s">
        <v>17</v>
      </c>
      <c r="E67" s="13" t="s">
        <v>92</v>
      </c>
      <c r="F67" s="13" t="s">
        <v>121</v>
      </c>
      <c r="G67" s="13" t="s">
        <v>4</v>
      </c>
      <c r="H67" s="13" t="s">
        <v>16</v>
      </c>
      <c r="I67" s="13" t="s">
        <v>30</v>
      </c>
      <c r="J67" s="13" t="s">
        <v>31</v>
      </c>
      <c r="K67" s="13" t="s">
        <v>32</v>
      </c>
      <c r="L67" s="13" t="s">
        <v>135</v>
      </c>
      <c r="M67" s="13" t="s">
        <v>122</v>
      </c>
      <c r="N67" s="13" t="s">
        <v>34</v>
      </c>
      <c r="O67" s="13" t="s">
        <v>26</v>
      </c>
    </row>
    <row r="68" spans="1:15" x14ac:dyDescent="0.25">
      <c r="A68" s="19" t="s">
        <v>123</v>
      </c>
      <c r="B68" s="20">
        <v>562</v>
      </c>
      <c r="C68" s="20">
        <v>534</v>
      </c>
      <c r="D68" s="20">
        <v>7122</v>
      </c>
      <c r="E68" s="20">
        <v>2646</v>
      </c>
      <c r="F68" s="20">
        <v>0</v>
      </c>
      <c r="G68" s="20">
        <v>3305</v>
      </c>
      <c r="H68" s="20">
        <f t="shared" ref="H68:H79" si="30">SUM(D68:G68)</f>
        <v>13073</v>
      </c>
      <c r="I68" s="20">
        <f t="shared" ref="I68:N68" si="31">B68/1.9835/31</f>
        <v>9.139920472933964</v>
      </c>
      <c r="J68" s="20">
        <f t="shared" si="31"/>
        <v>8.6845507696561146</v>
      </c>
      <c r="K68" s="20">
        <f t="shared" si="31"/>
        <v>115.82653666945852</v>
      </c>
      <c r="L68" s="20">
        <f t="shared" si="31"/>
        <v>43.032436959756701</v>
      </c>
      <c r="M68" s="20">
        <f t="shared" si="31"/>
        <v>0</v>
      </c>
      <c r="N68" s="20">
        <f t="shared" si="31"/>
        <v>53.749888190474643</v>
      </c>
      <c r="O68" s="20">
        <f>SUM(Table215[[#This Row],[MHB_CFS]:[MIL_CFS]])</f>
        <v>230.43333306227996</v>
      </c>
    </row>
    <row r="69" spans="1:15" x14ac:dyDescent="0.25">
      <c r="A69" s="19" t="s">
        <v>124</v>
      </c>
      <c r="B69" s="20">
        <v>1367</v>
      </c>
      <c r="C69" s="20">
        <v>2809</v>
      </c>
      <c r="D69" s="20">
        <v>8968</v>
      </c>
      <c r="E69" s="20">
        <v>8952</v>
      </c>
      <c r="F69" s="20">
        <v>3011</v>
      </c>
      <c r="G69" s="20">
        <v>8654</v>
      </c>
      <c r="H69" s="20">
        <f t="shared" si="30"/>
        <v>29585</v>
      </c>
      <c r="I69" s="20">
        <f t="shared" ref="I69:N69" si="32">B69/1.9835/30</f>
        <v>22.972859423577852</v>
      </c>
      <c r="J69" s="20">
        <f t="shared" si="32"/>
        <v>47.206117133014033</v>
      </c>
      <c r="K69" s="20">
        <f t="shared" si="32"/>
        <v>150.71002436770019</v>
      </c>
      <c r="L69" s="20">
        <f t="shared" si="32"/>
        <v>150.44113940005042</v>
      </c>
      <c r="M69" s="20">
        <f t="shared" si="32"/>
        <v>50.600789849592474</v>
      </c>
      <c r="N69" s="20">
        <f t="shared" si="32"/>
        <v>145.43315687757331</v>
      </c>
      <c r="O69" s="20">
        <f>SUM(Table215[[#This Row],[MHB_CFS]:[MIL_CFS]])</f>
        <v>567.36408705150825</v>
      </c>
    </row>
    <row r="70" spans="1:15" x14ac:dyDescent="0.25">
      <c r="A70" s="19" t="s">
        <v>125</v>
      </c>
      <c r="B70" s="20">
        <v>16184</v>
      </c>
      <c r="C70" s="20">
        <v>27273</v>
      </c>
      <c r="D70" s="20">
        <v>35142</v>
      </c>
      <c r="E70" s="20">
        <v>69403</v>
      </c>
      <c r="F70" s="20">
        <v>12645</v>
      </c>
      <c r="G70" s="20">
        <v>21200</v>
      </c>
      <c r="H70" s="20">
        <f t="shared" si="30"/>
        <v>138390</v>
      </c>
      <c r="I70" s="20">
        <f t="shared" ref="I70:N71" si="33">B70/1.9835/31</f>
        <v>263.20368849459658</v>
      </c>
      <c r="J70" s="20">
        <f t="shared" si="33"/>
        <v>443.54635419631313</v>
      </c>
      <c r="K70" s="20">
        <f t="shared" si="33"/>
        <v>571.52150402107713</v>
      </c>
      <c r="L70" s="20">
        <f t="shared" si="33"/>
        <v>1128.7151255925905</v>
      </c>
      <c r="M70" s="20">
        <f t="shared" si="33"/>
        <v>205.64821064101417</v>
      </c>
      <c r="N70" s="20">
        <f t="shared" si="33"/>
        <v>344.77991819608542</v>
      </c>
      <c r="O70" s="20">
        <f>SUM(Table215[[#This Row],[MHB_CFS]:[MIL_CFS]])</f>
        <v>2957.4148011416769</v>
      </c>
    </row>
    <row r="71" spans="1:15" x14ac:dyDescent="0.25">
      <c r="A71" s="19" t="s">
        <v>126</v>
      </c>
      <c r="B71" s="20">
        <v>4162</v>
      </c>
      <c r="C71" s="20">
        <v>12016</v>
      </c>
      <c r="D71" s="20">
        <v>12768</v>
      </c>
      <c r="E71" s="20">
        <v>24999</v>
      </c>
      <c r="F71" s="20">
        <v>6543</v>
      </c>
      <c r="G71" s="20">
        <v>13841</v>
      </c>
      <c r="H71" s="20">
        <f t="shared" si="30"/>
        <v>58151</v>
      </c>
      <c r="I71" s="20">
        <f t="shared" si="33"/>
        <v>67.687453751514511</v>
      </c>
      <c r="J71" s="20">
        <f t="shared" si="33"/>
        <v>195.41865552095106</v>
      </c>
      <c r="K71" s="20">
        <f t="shared" si="33"/>
        <v>207.648584694699</v>
      </c>
      <c r="L71" s="20">
        <f t="shared" si="33"/>
        <v>406.56382900867641</v>
      </c>
      <c r="M71" s="20">
        <f t="shared" si="33"/>
        <v>106.41014173382014</v>
      </c>
      <c r="N71" s="20">
        <f t="shared" si="33"/>
        <v>225.09900225245372</v>
      </c>
      <c r="O71" s="20">
        <f>SUM(Table215[[#This Row],[MHB_CFS]:[MIL_CFS]])</f>
        <v>1208.827666962115</v>
      </c>
    </row>
    <row r="72" spans="1:15" x14ac:dyDescent="0.25">
      <c r="A72" s="19" t="s">
        <v>127</v>
      </c>
      <c r="B72" s="20">
        <v>38076</v>
      </c>
      <c r="C72" s="20">
        <v>65251</v>
      </c>
      <c r="D72" s="20">
        <v>91289</v>
      </c>
      <c r="E72" s="20">
        <v>114000</v>
      </c>
      <c r="F72" s="20">
        <v>24628</v>
      </c>
      <c r="G72" s="20">
        <v>42000</v>
      </c>
      <c r="H72" s="20">
        <f t="shared" si="30"/>
        <v>271917</v>
      </c>
      <c r="I72" s="20">
        <f t="shared" ref="I72:N72" si="34">B72/1.9835/28</f>
        <v>685.5846447477403</v>
      </c>
      <c r="J72" s="20">
        <f t="shared" si="34"/>
        <v>1174.8892650077426</v>
      </c>
      <c r="K72" s="20">
        <f t="shared" si="34"/>
        <v>1643.7214159674456</v>
      </c>
      <c r="L72" s="20">
        <f t="shared" si="34"/>
        <v>2052.6486369692821</v>
      </c>
      <c r="M72" s="20">
        <f t="shared" si="34"/>
        <v>443.44412834455687</v>
      </c>
      <c r="N72" s="20">
        <f t="shared" si="34"/>
        <v>756.23897151499864</v>
      </c>
      <c r="O72" s="20">
        <f>SUM(Table215[[#This Row],[MHB_CFS]:[MIL_CFS]])</f>
        <v>6756.527062551766</v>
      </c>
    </row>
    <row r="73" spans="1:15" x14ac:dyDescent="0.25">
      <c r="A73" s="19" t="s">
        <v>128</v>
      </c>
      <c r="B73" s="31">
        <v>9000</v>
      </c>
      <c r="C73" s="31">
        <v>30000</v>
      </c>
      <c r="D73" s="20">
        <v>38000</v>
      </c>
      <c r="E73" s="20">
        <v>57000</v>
      </c>
      <c r="F73" s="20">
        <v>20000</v>
      </c>
      <c r="G73" s="20">
        <v>34000</v>
      </c>
      <c r="H73" s="20">
        <f t="shared" si="30"/>
        <v>149000</v>
      </c>
      <c r="I73" s="20">
        <f t="shared" ref="I73:N73" si="35">B73/1.9835/31</f>
        <v>146.36883319645136</v>
      </c>
      <c r="J73" s="20">
        <f t="shared" si="35"/>
        <v>487.89611065483786</v>
      </c>
      <c r="K73" s="20">
        <f t="shared" si="35"/>
        <v>618.0017401627947</v>
      </c>
      <c r="L73" s="20">
        <f t="shared" si="35"/>
        <v>927.00261024419194</v>
      </c>
      <c r="M73" s="20">
        <f t="shared" si="35"/>
        <v>325.26407376989192</v>
      </c>
      <c r="N73" s="20">
        <f t="shared" si="35"/>
        <v>552.94892540881619</v>
      </c>
      <c r="O73" s="20">
        <f>SUM(Table215[[#This Row],[MHB_CFS]:[MIL_CFS]])</f>
        <v>3057.482293436984</v>
      </c>
    </row>
    <row r="74" spans="1:15" x14ac:dyDescent="0.25">
      <c r="A74" s="11" t="s">
        <v>129</v>
      </c>
      <c r="B74" s="29">
        <v>10000</v>
      </c>
      <c r="C74" s="30">
        <v>36000</v>
      </c>
      <c r="D74" s="10">
        <v>33000</v>
      </c>
      <c r="E74" s="10">
        <v>63000</v>
      </c>
      <c r="F74" s="10">
        <v>24000</v>
      </c>
      <c r="G74" s="10">
        <v>42000</v>
      </c>
      <c r="H74" s="10">
        <f t="shared" si="30"/>
        <v>162000</v>
      </c>
      <c r="I74" s="10">
        <f t="shared" ref="I74:N74" si="36">B74/1.9835/30</f>
        <v>168.05310478111085</v>
      </c>
      <c r="J74" s="10">
        <f t="shared" si="36"/>
        <v>604.991177211999</v>
      </c>
      <c r="K74" s="10">
        <f t="shared" si="36"/>
        <v>554.57524577766571</v>
      </c>
      <c r="L74" s="10">
        <f t="shared" si="36"/>
        <v>1058.7345601209984</v>
      </c>
      <c r="M74" s="10">
        <f t="shared" si="36"/>
        <v>403.32745147466602</v>
      </c>
      <c r="N74" s="10">
        <f t="shared" si="36"/>
        <v>705.82304008066546</v>
      </c>
      <c r="O74" s="10">
        <f>SUM(Table215[[#This Row],[MHB_CFS]:[MIL_CFS]])</f>
        <v>3495.5045794471052</v>
      </c>
    </row>
    <row r="75" spans="1:15" x14ac:dyDescent="0.25">
      <c r="A75" s="11" t="s">
        <v>130</v>
      </c>
      <c r="B75" s="22">
        <v>6000</v>
      </c>
      <c r="C75" s="23">
        <v>45000</v>
      </c>
      <c r="D75" s="10">
        <v>34000</v>
      </c>
      <c r="E75" s="10">
        <v>86000</v>
      </c>
      <c r="F75" s="10">
        <v>29000</v>
      </c>
      <c r="G75" s="10">
        <v>60000</v>
      </c>
      <c r="H75" s="10">
        <f t="shared" si="30"/>
        <v>209000</v>
      </c>
      <c r="I75" s="10">
        <f t="shared" ref="I75:N75" si="37">B75/1.9835/31</f>
        <v>97.57922213096758</v>
      </c>
      <c r="J75" s="10">
        <f t="shared" si="37"/>
        <v>731.84416598225687</v>
      </c>
      <c r="K75" s="10">
        <f t="shared" si="37"/>
        <v>552.94892540881619</v>
      </c>
      <c r="L75" s="10">
        <f t="shared" si="37"/>
        <v>1398.6355172105352</v>
      </c>
      <c r="M75" s="10">
        <f t="shared" si="37"/>
        <v>471.63290696634328</v>
      </c>
      <c r="N75" s="10">
        <f t="shared" si="37"/>
        <v>975.79222130967571</v>
      </c>
      <c r="O75" s="10">
        <f>SUM(Table215[[#This Row],[MHB_CFS]:[MIL_CFS]])</f>
        <v>4228.4329590085945</v>
      </c>
    </row>
    <row r="76" spans="1:15" x14ac:dyDescent="0.25">
      <c r="A76" s="11" t="s">
        <v>131</v>
      </c>
      <c r="B76" s="22">
        <v>2000</v>
      </c>
      <c r="C76" s="23">
        <v>12000</v>
      </c>
      <c r="D76" s="10">
        <v>7000</v>
      </c>
      <c r="E76" s="10">
        <v>20000</v>
      </c>
      <c r="F76" s="10">
        <v>11000</v>
      </c>
      <c r="G76" s="10">
        <v>24000</v>
      </c>
      <c r="H76" s="10">
        <f t="shared" si="30"/>
        <v>62000</v>
      </c>
      <c r="I76" s="10">
        <f t="shared" ref="I76:N76" si="38">B76/1.9835/30</f>
        <v>33.610620956222164</v>
      </c>
      <c r="J76" s="10">
        <f t="shared" si="38"/>
        <v>201.66372573733301</v>
      </c>
      <c r="K76" s="10">
        <f t="shared" si="38"/>
        <v>117.63717334677759</v>
      </c>
      <c r="L76" s="10">
        <f t="shared" si="38"/>
        <v>336.10620956222169</v>
      </c>
      <c r="M76" s="10">
        <f t="shared" si="38"/>
        <v>184.85841525922191</v>
      </c>
      <c r="N76" s="10">
        <f t="shared" si="38"/>
        <v>403.32745147466602</v>
      </c>
      <c r="O76" s="10">
        <f>SUM(Table215[[#This Row],[MHB_CFS]:[MIL_CFS]])</f>
        <v>1277.2035963364424</v>
      </c>
    </row>
    <row r="77" spans="1:15" x14ac:dyDescent="0.25">
      <c r="A77" s="11" t="s">
        <v>132</v>
      </c>
      <c r="B77" s="22">
        <v>0</v>
      </c>
      <c r="C77" s="23">
        <v>2000</v>
      </c>
      <c r="D77" s="10">
        <v>1000</v>
      </c>
      <c r="E77" s="10">
        <v>6000</v>
      </c>
      <c r="F77" s="10">
        <v>1000</v>
      </c>
      <c r="G77" s="10">
        <v>9000</v>
      </c>
      <c r="H77" s="10">
        <f t="shared" si="30"/>
        <v>17000</v>
      </c>
      <c r="I77" s="10">
        <f t="shared" ref="I77:N78" si="39">B77/1.9835/31</f>
        <v>0</v>
      </c>
      <c r="J77" s="10">
        <f t="shared" si="39"/>
        <v>32.526407376989191</v>
      </c>
      <c r="K77" s="10">
        <f t="shared" si="39"/>
        <v>16.263203688494595</v>
      </c>
      <c r="L77" s="10">
        <f t="shared" si="39"/>
        <v>97.57922213096758</v>
      </c>
      <c r="M77" s="10">
        <f t="shared" si="39"/>
        <v>16.263203688494595</v>
      </c>
      <c r="N77" s="10">
        <f t="shared" si="39"/>
        <v>146.36883319645136</v>
      </c>
      <c r="O77" s="10">
        <f>SUM(Table215[[#This Row],[MHB_CFS]:[MIL_CFS]])</f>
        <v>309.00087008139735</v>
      </c>
    </row>
    <row r="78" spans="1:15" x14ac:dyDescent="0.25">
      <c r="A78" s="11" t="s">
        <v>133</v>
      </c>
      <c r="B78" s="22">
        <v>0</v>
      </c>
      <c r="C78" s="23">
        <v>0</v>
      </c>
      <c r="D78" s="10">
        <v>0</v>
      </c>
      <c r="E78" s="10">
        <v>0</v>
      </c>
      <c r="F78" s="10">
        <v>0</v>
      </c>
      <c r="G78" s="10">
        <v>4000</v>
      </c>
      <c r="H78" s="10">
        <f t="shared" si="30"/>
        <v>4000</v>
      </c>
      <c r="I78" s="10">
        <f t="shared" si="39"/>
        <v>0</v>
      </c>
      <c r="J78" s="10">
        <f t="shared" si="39"/>
        <v>0</v>
      </c>
      <c r="K78" s="10">
        <f t="shared" si="39"/>
        <v>0</v>
      </c>
      <c r="L78" s="10">
        <f t="shared" si="39"/>
        <v>0</v>
      </c>
      <c r="M78" s="10">
        <f t="shared" si="39"/>
        <v>0</v>
      </c>
      <c r="N78" s="10">
        <f t="shared" si="39"/>
        <v>65.052814753978382</v>
      </c>
      <c r="O78" s="10">
        <f>SUM(Table215[[#This Row],[MHB_CFS]:[MIL_CFS]])</f>
        <v>65.052814753978382</v>
      </c>
    </row>
    <row r="79" spans="1:15" x14ac:dyDescent="0.25">
      <c r="A79" s="11" t="s">
        <v>134</v>
      </c>
      <c r="B79" s="22">
        <v>0</v>
      </c>
      <c r="C79" s="23">
        <v>0</v>
      </c>
      <c r="D79" s="10">
        <v>0</v>
      </c>
      <c r="E79" s="10">
        <v>0</v>
      </c>
      <c r="F79" s="10">
        <v>0</v>
      </c>
      <c r="G79" s="10">
        <v>2000</v>
      </c>
      <c r="H79" s="10">
        <f t="shared" si="30"/>
        <v>2000</v>
      </c>
      <c r="I79" s="10">
        <f t="shared" ref="I79:N79" si="40">B79/1.9835/30</f>
        <v>0</v>
      </c>
      <c r="J79" s="10">
        <f t="shared" si="40"/>
        <v>0</v>
      </c>
      <c r="K79" s="10">
        <f t="shared" si="40"/>
        <v>0</v>
      </c>
      <c r="L79" s="10">
        <f t="shared" si="40"/>
        <v>0</v>
      </c>
      <c r="M79" s="10">
        <f t="shared" si="40"/>
        <v>0</v>
      </c>
      <c r="N79" s="10">
        <f t="shared" si="40"/>
        <v>33.610620956222164</v>
      </c>
      <c r="O79" s="10">
        <f>SUM(Table215[[#This Row],[MHB_CFS]:[MIL_CFS]])</f>
        <v>33.610620956222164</v>
      </c>
    </row>
    <row r="80" spans="1:15" x14ac:dyDescent="0.25">
      <c r="A80" s="11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spans="1:15" x14ac:dyDescent="0.25">
      <c r="A81" s="85" t="s">
        <v>36</v>
      </c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</row>
    <row r="82" spans="1:15" x14ac:dyDescent="0.25">
      <c r="B82" s="86" t="s">
        <v>19</v>
      </c>
      <c r="C82" s="86"/>
      <c r="D82" s="86"/>
      <c r="E82" s="86"/>
      <c r="F82" s="86"/>
      <c r="G82" s="86"/>
      <c r="H82" s="86"/>
      <c r="I82" s="86" t="s">
        <v>20</v>
      </c>
      <c r="J82" s="86"/>
      <c r="K82" s="86"/>
      <c r="L82" s="86"/>
      <c r="M82" s="86"/>
      <c r="N82" s="86"/>
      <c r="O82" s="86"/>
    </row>
    <row r="83" spans="1:15" x14ac:dyDescent="0.25">
      <c r="A83" t="s">
        <v>21</v>
      </c>
      <c r="B83" s="21" t="s">
        <v>58</v>
      </c>
      <c r="C83" s="21" t="s">
        <v>59</v>
      </c>
      <c r="D83" s="12" t="s">
        <v>17</v>
      </c>
      <c r="E83" s="12" t="s">
        <v>92</v>
      </c>
      <c r="F83" s="12" t="s">
        <v>121</v>
      </c>
      <c r="G83" s="12" t="s">
        <v>4</v>
      </c>
      <c r="H83" s="12" t="s">
        <v>16</v>
      </c>
      <c r="I83" s="12" t="s">
        <v>30</v>
      </c>
      <c r="J83" s="12" t="s">
        <v>31</v>
      </c>
      <c r="K83" s="12" t="s">
        <v>32</v>
      </c>
      <c r="L83" s="12" t="s">
        <v>135</v>
      </c>
      <c r="M83" s="12" t="s">
        <v>122</v>
      </c>
      <c r="N83" s="12" t="s">
        <v>34</v>
      </c>
      <c r="O83" s="12" t="s">
        <v>26</v>
      </c>
    </row>
    <row r="84" spans="1:15" x14ac:dyDescent="0.25">
      <c r="A84" s="19" t="s">
        <v>123</v>
      </c>
      <c r="B84" s="20">
        <v>562</v>
      </c>
      <c r="C84" s="20">
        <v>534</v>
      </c>
      <c r="D84" s="20">
        <v>7122</v>
      </c>
      <c r="E84" s="20">
        <v>2646</v>
      </c>
      <c r="F84" s="20">
        <v>0</v>
      </c>
      <c r="G84" s="20">
        <v>3305</v>
      </c>
      <c r="H84" s="20">
        <f t="shared" ref="H84:H95" si="41">SUM(B84:G84)</f>
        <v>14169</v>
      </c>
      <c r="I84" s="20">
        <f t="shared" ref="I84:N84" si="42">B84/1.9835/31</f>
        <v>9.139920472933964</v>
      </c>
      <c r="J84" s="20">
        <f t="shared" si="42"/>
        <v>8.6845507696561146</v>
      </c>
      <c r="K84" s="20">
        <f t="shared" si="42"/>
        <v>115.82653666945852</v>
      </c>
      <c r="L84" s="20">
        <f t="shared" si="42"/>
        <v>43.032436959756701</v>
      </c>
      <c r="M84" s="20">
        <f t="shared" si="42"/>
        <v>0</v>
      </c>
      <c r="N84" s="20">
        <f t="shared" si="42"/>
        <v>53.749888190474643</v>
      </c>
      <c r="O84" s="20">
        <f>SUM(Table113[[#This Row],[MHB_CFS]:[MIL_CFS]])</f>
        <v>230.43333306227996</v>
      </c>
    </row>
    <row r="85" spans="1:15" x14ac:dyDescent="0.25">
      <c r="A85" s="19" t="s">
        <v>124</v>
      </c>
      <c r="B85" s="20">
        <v>1367</v>
      </c>
      <c r="C85" s="20">
        <v>2809</v>
      </c>
      <c r="D85" s="20">
        <v>8968</v>
      </c>
      <c r="E85" s="20">
        <v>8952</v>
      </c>
      <c r="F85" s="20">
        <v>3011</v>
      </c>
      <c r="G85" s="20">
        <v>8654</v>
      </c>
      <c r="H85" s="20">
        <f t="shared" si="41"/>
        <v>33761</v>
      </c>
      <c r="I85" s="20">
        <f t="shared" ref="I85:N85" si="43">B85/1.9835/30</f>
        <v>22.972859423577852</v>
      </c>
      <c r="J85" s="20">
        <f t="shared" si="43"/>
        <v>47.206117133014033</v>
      </c>
      <c r="K85" s="20">
        <f t="shared" si="43"/>
        <v>150.71002436770019</v>
      </c>
      <c r="L85" s="20">
        <f t="shared" si="43"/>
        <v>150.44113940005042</v>
      </c>
      <c r="M85" s="20">
        <f t="shared" si="43"/>
        <v>50.600789849592474</v>
      </c>
      <c r="N85" s="20">
        <f t="shared" si="43"/>
        <v>145.43315687757331</v>
      </c>
      <c r="O85" s="20">
        <f>SUM(Table113[[#This Row],[MHB_CFS]:[MIL_CFS]])</f>
        <v>567.36408705150825</v>
      </c>
    </row>
    <row r="86" spans="1:15" x14ac:dyDescent="0.25">
      <c r="A86" s="19" t="s">
        <v>125</v>
      </c>
      <c r="B86" s="20">
        <v>16184</v>
      </c>
      <c r="C86" s="20">
        <v>27273</v>
      </c>
      <c r="D86" s="20">
        <v>35142</v>
      </c>
      <c r="E86" s="20">
        <v>69403</v>
      </c>
      <c r="F86" s="20">
        <v>12645</v>
      </c>
      <c r="G86" s="20">
        <v>21200</v>
      </c>
      <c r="H86" s="20">
        <f t="shared" si="41"/>
        <v>181847</v>
      </c>
      <c r="I86" s="20">
        <f t="shared" ref="I86:N87" si="44">B86/1.9835/31</f>
        <v>263.20368849459658</v>
      </c>
      <c r="J86" s="20">
        <f t="shared" si="44"/>
        <v>443.54635419631313</v>
      </c>
      <c r="K86" s="20">
        <f t="shared" si="44"/>
        <v>571.52150402107713</v>
      </c>
      <c r="L86" s="20">
        <f t="shared" si="44"/>
        <v>1128.7151255925905</v>
      </c>
      <c r="M86" s="20">
        <f t="shared" si="44"/>
        <v>205.64821064101417</v>
      </c>
      <c r="N86" s="20">
        <f t="shared" si="44"/>
        <v>344.77991819608542</v>
      </c>
      <c r="O86" s="20">
        <f>SUM(Table113[[#This Row],[MHB_CFS]:[MIL_CFS]])</f>
        <v>2957.4148011416769</v>
      </c>
    </row>
    <row r="87" spans="1:15" x14ac:dyDescent="0.25">
      <c r="A87" s="19" t="s">
        <v>126</v>
      </c>
      <c r="B87" s="20">
        <v>4162</v>
      </c>
      <c r="C87" s="20">
        <v>12016</v>
      </c>
      <c r="D87" s="20">
        <v>12768</v>
      </c>
      <c r="E87" s="20">
        <v>24999</v>
      </c>
      <c r="F87" s="20">
        <v>6543</v>
      </c>
      <c r="G87" s="20">
        <v>13841</v>
      </c>
      <c r="H87" s="20">
        <f t="shared" si="41"/>
        <v>74329</v>
      </c>
      <c r="I87" s="20">
        <f t="shared" si="44"/>
        <v>67.687453751514511</v>
      </c>
      <c r="J87" s="20">
        <f t="shared" si="44"/>
        <v>195.41865552095106</v>
      </c>
      <c r="K87" s="20">
        <f t="shared" si="44"/>
        <v>207.648584694699</v>
      </c>
      <c r="L87" s="20">
        <f t="shared" si="44"/>
        <v>406.56382900867641</v>
      </c>
      <c r="M87" s="20">
        <f t="shared" si="44"/>
        <v>106.41014173382014</v>
      </c>
      <c r="N87" s="20">
        <f t="shared" si="44"/>
        <v>225.09900225245372</v>
      </c>
      <c r="O87" s="20">
        <f>SUM(Table113[[#This Row],[MHB_CFS]:[MIL_CFS]])</f>
        <v>1208.827666962115</v>
      </c>
    </row>
    <row r="88" spans="1:15" x14ac:dyDescent="0.25">
      <c r="A88" s="19" t="s">
        <v>127</v>
      </c>
      <c r="B88" s="20">
        <v>38076</v>
      </c>
      <c r="C88" s="20">
        <v>65251</v>
      </c>
      <c r="D88" s="20">
        <v>91289</v>
      </c>
      <c r="E88" s="20">
        <v>114000</v>
      </c>
      <c r="F88" s="20">
        <v>24628</v>
      </c>
      <c r="G88" s="20">
        <v>42000</v>
      </c>
      <c r="H88" s="20">
        <f t="shared" si="41"/>
        <v>375244</v>
      </c>
      <c r="I88" s="20">
        <f t="shared" ref="I88:N88" si="45">B88/1.9835/28</f>
        <v>685.5846447477403</v>
      </c>
      <c r="J88" s="20">
        <f t="shared" si="45"/>
        <v>1174.8892650077426</v>
      </c>
      <c r="K88" s="20">
        <f t="shared" si="45"/>
        <v>1643.7214159674456</v>
      </c>
      <c r="L88" s="20">
        <f t="shared" si="45"/>
        <v>2052.6486369692821</v>
      </c>
      <c r="M88" s="20">
        <f t="shared" si="45"/>
        <v>443.44412834455687</v>
      </c>
      <c r="N88" s="20">
        <f t="shared" si="45"/>
        <v>756.23897151499864</v>
      </c>
      <c r="O88" s="20">
        <f>SUM(Table113[[#This Row],[MHB_CFS]:[MIL_CFS]])</f>
        <v>6756.527062551766</v>
      </c>
    </row>
    <row r="89" spans="1:15" x14ac:dyDescent="0.25">
      <c r="A89" s="19" t="s">
        <v>128</v>
      </c>
      <c r="B89" s="31">
        <v>9000</v>
      </c>
      <c r="C89" s="31">
        <v>30000</v>
      </c>
      <c r="D89" s="20">
        <v>38000</v>
      </c>
      <c r="E89" s="20">
        <v>57000</v>
      </c>
      <c r="F89" s="20">
        <v>20000</v>
      </c>
      <c r="G89" s="20">
        <v>34000</v>
      </c>
      <c r="H89" s="20">
        <f t="shared" si="41"/>
        <v>188000</v>
      </c>
      <c r="I89" s="20">
        <f t="shared" ref="I89:N89" si="46">B89/1.9835/31</f>
        <v>146.36883319645136</v>
      </c>
      <c r="J89" s="20">
        <f t="shared" si="46"/>
        <v>487.89611065483786</v>
      </c>
      <c r="K89" s="20">
        <f t="shared" si="46"/>
        <v>618.0017401627947</v>
      </c>
      <c r="L89" s="20">
        <f t="shared" si="46"/>
        <v>927.00261024419194</v>
      </c>
      <c r="M89" s="20">
        <f t="shared" si="46"/>
        <v>325.26407376989192</v>
      </c>
      <c r="N89" s="20">
        <f t="shared" si="46"/>
        <v>552.94892540881619</v>
      </c>
      <c r="O89" s="20">
        <f>SUM(Table113[[#This Row],[MHB_CFS]:[MIL_CFS]])</f>
        <v>3057.482293436984</v>
      </c>
    </row>
    <row r="90" spans="1:15" x14ac:dyDescent="0.25">
      <c r="A90" s="11" t="s">
        <v>129</v>
      </c>
      <c r="B90" s="29">
        <v>10000</v>
      </c>
      <c r="C90" s="30">
        <v>36000</v>
      </c>
      <c r="D90" s="10">
        <v>21000</v>
      </c>
      <c r="E90" s="10">
        <v>48000</v>
      </c>
      <c r="F90" s="10">
        <v>17000</v>
      </c>
      <c r="G90" s="10">
        <v>35000</v>
      </c>
      <c r="H90" s="10">
        <f t="shared" si="41"/>
        <v>167000</v>
      </c>
      <c r="I90" s="10">
        <f t="shared" ref="I90:N90" si="47">B90/1.9835/30</f>
        <v>168.05310478111085</v>
      </c>
      <c r="J90" s="10">
        <f t="shared" si="47"/>
        <v>604.991177211999</v>
      </c>
      <c r="K90" s="10">
        <f t="shared" si="47"/>
        <v>352.91152004033273</v>
      </c>
      <c r="L90" s="10">
        <f t="shared" si="47"/>
        <v>806.65490294933204</v>
      </c>
      <c r="M90" s="10">
        <f t="shared" si="47"/>
        <v>285.6902781278884</v>
      </c>
      <c r="N90" s="10">
        <f t="shared" si="47"/>
        <v>588.18586673388791</v>
      </c>
      <c r="O90" s="10">
        <f>SUM(Table113[[#This Row],[MHB_CFS]:[MIL_CFS]])</f>
        <v>2806.4868498445508</v>
      </c>
    </row>
    <row r="91" spans="1:15" x14ac:dyDescent="0.25">
      <c r="A91" s="11" t="s">
        <v>130</v>
      </c>
      <c r="B91" s="22">
        <v>6000</v>
      </c>
      <c r="C91" s="23">
        <v>45000</v>
      </c>
      <c r="D91" s="10">
        <v>22000</v>
      </c>
      <c r="E91" s="10">
        <v>61000</v>
      </c>
      <c r="F91" s="10">
        <v>22000</v>
      </c>
      <c r="G91" s="10">
        <v>48000</v>
      </c>
      <c r="H91" s="10">
        <f t="shared" si="41"/>
        <v>204000</v>
      </c>
      <c r="I91" s="10">
        <f t="shared" ref="I91:M91" si="48">B91/1.9835/31</f>
        <v>97.57922213096758</v>
      </c>
      <c r="J91" s="10">
        <f t="shared" si="48"/>
        <v>731.84416598225687</v>
      </c>
      <c r="K91" s="10">
        <f t="shared" si="48"/>
        <v>357.79048114688112</v>
      </c>
      <c r="L91" s="10">
        <f t="shared" si="48"/>
        <v>992.05542499817034</v>
      </c>
      <c r="M91" s="10">
        <f t="shared" si="48"/>
        <v>357.79048114688112</v>
      </c>
      <c r="N91" s="10">
        <f>G91/1.9835/31</f>
        <v>780.63377704774064</v>
      </c>
      <c r="O91" s="10">
        <f>SUM(Table113[[#This Row],[MHB_CFS]:[MIL_CFS]])</f>
        <v>3317.6935524528981</v>
      </c>
    </row>
    <row r="92" spans="1:15" x14ac:dyDescent="0.25">
      <c r="A92" s="11" t="s">
        <v>131</v>
      </c>
      <c r="B92" s="22">
        <v>2000</v>
      </c>
      <c r="C92" s="23">
        <v>12000</v>
      </c>
      <c r="D92" s="10">
        <v>4000</v>
      </c>
      <c r="E92" s="10">
        <v>15000</v>
      </c>
      <c r="F92" s="10">
        <v>9000</v>
      </c>
      <c r="G92" s="10">
        <v>18000</v>
      </c>
      <c r="H92" s="10">
        <f t="shared" si="41"/>
        <v>60000</v>
      </c>
      <c r="I92" s="10">
        <f t="shared" ref="I92:N92" si="49">B92/1.9835/30</f>
        <v>33.610620956222164</v>
      </c>
      <c r="J92" s="10">
        <f t="shared" si="49"/>
        <v>201.66372573733301</v>
      </c>
      <c r="K92" s="10">
        <f t="shared" si="49"/>
        <v>67.221241912444327</v>
      </c>
      <c r="L92" s="10">
        <f t="shared" si="49"/>
        <v>252.07965717166624</v>
      </c>
      <c r="M92" s="10">
        <f t="shared" si="49"/>
        <v>151.24779430299975</v>
      </c>
      <c r="N92" s="10">
        <f t="shared" si="49"/>
        <v>302.4955886059995</v>
      </c>
      <c r="O92" s="10">
        <f>SUM(Table113[[#This Row],[MHB_CFS]:[MIL_CFS]])</f>
        <v>1008.318628686665</v>
      </c>
    </row>
    <row r="93" spans="1:15" x14ac:dyDescent="0.25">
      <c r="A93" s="11" t="s">
        <v>132</v>
      </c>
      <c r="B93" s="22">
        <v>0</v>
      </c>
      <c r="C93" s="23">
        <v>2000</v>
      </c>
      <c r="D93" s="10">
        <v>0</v>
      </c>
      <c r="E93" s="10">
        <v>4000</v>
      </c>
      <c r="F93" s="10">
        <v>0</v>
      </c>
      <c r="G93" s="10">
        <v>6000</v>
      </c>
      <c r="H93" s="10">
        <f t="shared" si="41"/>
        <v>12000</v>
      </c>
      <c r="I93" s="10">
        <f t="shared" ref="I93:N94" si="50">B93/1.9835/31</f>
        <v>0</v>
      </c>
      <c r="J93" s="10">
        <f t="shared" si="50"/>
        <v>32.526407376989191</v>
      </c>
      <c r="K93" s="10">
        <f t="shared" si="50"/>
        <v>0</v>
      </c>
      <c r="L93" s="10">
        <f t="shared" si="50"/>
        <v>65.052814753978382</v>
      </c>
      <c r="M93" s="10">
        <f t="shared" si="50"/>
        <v>0</v>
      </c>
      <c r="N93" s="10">
        <f t="shared" si="50"/>
        <v>97.57922213096758</v>
      </c>
      <c r="O93" s="10">
        <f>SUM(Table113[[#This Row],[MHB_CFS]:[MIL_CFS]])</f>
        <v>195.15844426193513</v>
      </c>
    </row>
    <row r="94" spans="1:15" x14ac:dyDescent="0.25">
      <c r="A94" s="11" t="s">
        <v>133</v>
      </c>
      <c r="B94" s="22">
        <v>0</v>
      </c>
      <c r="C94" s="23">
        <v>0</v>
      </c>
      <c r="D94" s="10">
        <v>0</v>
      </c>
      <c r="E94" s="10">
        <v>0</v>
      </c>
      <c r="F94" s="10">
        <v>0</v>
      </c>
      <c r="G94" s="10">
        <v>3000</v>
      </c>
      <c r="H94" s="10">
        <f t="shared" si="41"/>
        <v>3000</v>
      </c>
      <c r="I94" s="10">
        <f t="shared" si="50"/>
        <v>0</v>
      </c>
      <c r="J94" s="10">
        <f t="shared" si="50"/>
        <v>0</v>
      </c>
      <c r="K94" s="10">
        <f t="shared" si="50"/>
        <v>0</v>
      </c>
      <c r="L94" s="10">
        <f t="shared" si="50"/>
        <v>0</v>
      </c>
      <c r="M94" s="10">
        <f t="shared" si="50"/>
        <v>0</v>
      </c>
      <c r="N94" s="10">
        <f t="shared" si="50"/>
        <v>48.78961106548379</v>
      </c>
      <c r="O94" s="10">
        <f>SUM(Table113[[#This Row],[MHB_CFS]:[MIL_CFS]])</f>
        <v>48.78961106548379</v>
      </c>
    </row>
    <row r="95" spans="1:15" x14ac:dyDescent="0.25">
      <c r="A95" s="11" t="s">
        <v>134</v>
      </c>
      <c r="B95" s="22">
        <v>0</v>
      </c>
      <c r="C95" s="23">
        <v>0</v>
      </c>
      <c r="D95" s="10">
        <v>0</v>
      </c>
      <c r="E95" s="10">
        <v>0</v>
      </c>
      <c r="F95" s="10">
        <v>0</v>
      </c>
      <c r="G95" s="10">
        <v>1000</v>
      </c>
      <c r="H95" s="10">
        <f t="shared" si="41"/>
        <v>1000</v>
      </c>
      <c r="I95" s="10">
        <f t="shared" ref="I95:N95" si="51">B95/1.9835/30</f>
        <v>0</v>
      </c>
      <c r="J95" s="10">
        <f t="shared" si="51"/>
        <v>0</v>
      </c>
      <c r="K95" s="10">
        <f t="shared" si="51"/>
        <v>0</v>
      </c>
      <c r="L95" s="10">
        <f t="shared" si="51"/>
        <v>0</v>
      </c>
      <c r="M95" s="10">
        <f t="shared" si="51"/>
        <v>0</v>
      </c>
      <c r="N95" s="10">
        <f t="shared" si="51"/>
        <v>16.805310478111082</v>
      </c>
      <c r="O95" s="10">
        <f>SUM(Table113[[#This Row],[MHB_CFS]:[MIL_CFS]])</f>
        <v>16.805310478111082</v>
      </c>
    </row>
    <row r="97" spans="1:6" x14ac:dyDescent="0.25">
      <c r="A97" s="14" t="s">
        <v>37</v>
      </c>
    </row>
    <row r="98" spans="1:6" x14ac:dyDescent="0.25">
      <c r="A98" s="12" t="s">
        <v>21</v>
      </c>
      <c r="B98" s="12" t="s">
        <v>38</v>
      </c>
      <c r="C98" s="12" t="s">
        <v>39</v>
      </c>
      <c r="D98" s="12" t="s">
        <v>40</v>
      </c>
      <c r="E98" s="12" t="s">
        <v>42</v>
      </c>
      <c r="F98" s="12" t="s">
        <v>41</v>
      </c>
    </row>
    <row r="99" spans="1:6" x14ac:dyDescent="0.25">
      <c r="A99" s="11" t="s">
        <v>123</v>
      </c>
      <c r="B99" s="10">
        <f t="shared" ref="B99:B110" si="52">F20</f>
        <v>350420</v>
      </c>
      <c r="C99" s="10">
        <f t="shared" ref="C99:C110" si="53">H68</f>
        <v>13073</v>
      </c>
      <c r="D99" s="10">
        <f t="shared" ref="D99:D110" si="54">SUM(B99:C99)</f>
        <v>363493</v>
      </c>
      <c r="E99" s="15">
        <f>Table416[[#This Row],[Sacramento]]/Table416[[#This Row],[Total]]</f>
        <v>0.96403507082667339</v>
      </c>
      <c r="F99" s="15">
        <f>Table416[[#This Row],[San Joaquin]]/Table416[[#This Row],[Total]]</f>
        <v>3.5964929173326582E-2</v>
      </c>
    </row>
    <row r="100" spans="1:6" x14ac:dyDescent="0.25">
      <c r="A100" s="11" t="s">
        <v>124</v>
      </c>
      <c r="B100" s="10">
        <f t="shared" si="52"/>
        <v>433138</v>
      </c>
      <c r="C100" s="10">
        <f t="shared" si="53"/>
        <v>29585</v>
      </c>
      <c r="D100" s="10">
        <f t="shared" si="54"/>
        <v>462723</v>
      </c>
      <c r="E100" s="15">
        <f>Table416[[#This Row],[Sacramento]]/Table416[[#This Row],[Total]]</f>
        <v>0.93606326030908338</v>
      </c>
      <c r="F100" s="15">
        <f>Table416[[#This Row],[San Joaquin]]/Table416[[#This Row],[Total]]</f>
        <v>6.3936739690916594E-2</v>
      </c>
    </row>
    <row r="101" spans="1:6" x14ac:dyDescent="0.25">
      <c r="A101" s="11" t="s">
        <v>125</v>
      </c>
      <c r="B101" s="10">
        <f t="shared" si="52"/>
        <v>2767934</v>
      </c>
      <c r="C101" s="10">
        <f t="shared" si="53"/>
        <v>138390</v>
      </c>
      <c r="D101" s="10">
        <f t="shared" si="54"/>
        <v>2906324</v>
      </c>
      <c r="E101" s="15">
        <f>Table416[[#This Row],[Sacramento]]/Table416[[#This Row],[Total]]</f>
        <v>0.95238314792156686</v>
      </c>
      <c r="F101" s="15">
        <f>Table416[[#This Row],[San Joaquin]]/Table416[[#This Row],[Total]]</f>
        <v>4.7616852078433101E-2</v>
      </c>
    </row>
    <row r="102" spans="1:6" x14ac:dyDescent="0.25">
      <c r="A102" s="11" t="s">
        <v>126</v>
      </c>
      <c r="B102" s="10">
        <f t="shared" si="52"/>
        <v>746930</v>
      </c>
      <c r="C102" s="10">
        <f t="shared" si="53"/>
        <v>58151</v>
      </c>
      <c r="D102" s="10">
        <f t="shared" si="54"/>
        <v>805081</v>
      </c>
      <c r="E102" s="15">
        <f>Table416[[#This Row],[Sacramento]]/Table416[[#This Row],[Total]]</f>
        <v>0.92777000078252991</v>
      </c>
      <c r="F102" s="15">
        <f>Table416[[#This Row],[San Joaquin]]/Table416[[#This Row],[Total]]</f>
        <v>7.2229999217470045E-2</v>
      </c>
    </row>
    <row r="103" spans="1:6" x14ac:dyDescent="0.25">
      <c r="A103" s="11" t="s">
        <v>127</v>
      </c>
      <c r="B103" s="10">
        <f t="shared" si="52"/>
        <v>1955922</v>
      </c>
      <c r="C103" s="10">
        <f t="shared" si="53"/>
        <v>271917</v>
      </c>
      <c r="D103" s="10">
        <f t="shared" si="54"/>
        <v>2227839</v>
      </c>
      <c r="E103" s="15">
        <f>Table416[[#This Row],[Sacramento]]/Table416[[#This Row],[Total]]</f>
        <v>0.87794584797195852</v>
      </c>
      <c r="F103" s="15">
        <f>Table416[[#This Row],[San Joaquin]]/Table416[[#This Row],[Total]]</f>
        <v>0.12205415202804153</v>
      </c>
    </row>
    <row r="104" spans="1:6" x14ac:dyDescent="0.25">
      <c r="A104" s="11" t="s">
        <v>128</v>
      </c>
      <c r="B104" s="10">
        <f t="shared" si="52"/>
        <v>693476</v>
      </c>
      <c r="C104" s="10">
        <f t="shared" si="53"/>
        <v>149000</v>
      </c>
      <c r="D104" s="10">
        <f t="shared" si="54"/>
        <v>842476</v>
      </c>
      <c r="E104" s="15">
        <f>Table416[[#This Row],[Sacramento]]/Table416[[#This Row],[Total]]</f>
        <v>0.82314036245542899</v>
      </c>
      <c r="F104" s="15">
        <f>Table416[[#This Row],[San Joaquin]]/Table416[[#This Row],[Total]]</f>
        <v>0.17685963754457101</v>
      </c>
    </row>
    <row r="105" spans="1:6" x14ac:dyDescent="0.25">
      <c r="A105" s="11" t="s">
        <v>129</v>
      </c>
      <c r="B105" s="10">
        <f t="shared" si="52"/>
        <v>485000</v>
      </c>
      <c r="C105" s="10">
        <f t="shared" si="53"/>
        <v>162000</v>
      </c>
      <c r="D105" s="10">
        <f t="shared" si="54"/>
        <v>647000</v>
      </c>
      <c r="E105" s="15">
        <f>Table416[[#This Row],[Sacramento]]/Table416[[#This Row],[Total]]</f>
        <v>0.74961360123647602</v>
      </c>
      <c r="F105" s="15">
        <f>Table416[[#This Row],[San Joaquin]]/Table416[[#This Row],[Total]]</f>
        <v>0.25038639876352398</v>
      </c>
    </row>
    <row r="106" spans="1:6" x14ac:dyDescent="0.25">
      <c r="A106" s="11" t="s">
        <v>130</v>
      </c>
      <c r="B106" s="10">
        <f t="shared" si="52"/>
        <v>450000</v>
      </c>
      <c r="C106" s="10">
        <f t="shared" si="53"/>
        <v>209000</v>
      </c>
      <c r="D106" s="10">
        <f t="shared" si="54"/>
        <v>659000</v>
      </c>
      <c r="E106" s="15">
        <f>Table416[[#This Row],[Sacramento]]/Table416[[#This Row],[Total]]</f>
        <v>0.6828528072837633</v>
      </c>
      <c r="F106" s="15">
        <f>Table416[[#This Row],[San Joaquin]]/Table416[[#This Row],[Total]]</f>
        <v>0.3171471927162367</v>
      </c>
    </row>
    <row r="107" spans="1:6" x14ac:dyDescent="0.25">
      <c r="A107" s="11" t="s">
        <v>131</v>
      </c>
      <c r="B107" s="10">
        <f t="shared" si="52"/>
        <v>270000</v>
      </c>
      <c r="C107" s="10">
        <f t="shared" si="53"/>
        <v>62000</v>
      </c>
      <c r="D107" s="10">
        <f t="shared" si="54"/>
        <v>332000</v>
      </c>
      <c r="E107" s="15">
        <f>Table416[[#This Row],[Sacramento]]/Table416[[#This Row],[Total]]</f>
        <v>0.81325301204819278</v>
      </c>
      <c r="F107" s="15">
        <f>Table416[[#This Row],[San Joaquin]]/Table416[[#This Row],[Total]]</f>
        <v>0.18674698795180722</v>
      </c>
    </row>
    <row r="108" spans="1:6" x14ac:dyDescent="0.25">
      <c r="A108" s="11" t="s">
        <v>132</v>
      </c>
      <c r="B108" s="10">
        <f t="shared" si="52"/>
        <v>225000</v>
      </c>
      <c r="C108" s="10">
        <f t="shared" si="53"/>
        <v>17000</v>
      </c>
      <c r="D108" s="10">
        <f t="shared" si="54"/>
        <v>242000</v>
      </c>
      <c r="E108" s="15">
        <f>Table416[[#This Row],[Sacramento]]/Table416[[#This Row],[Total]]</f>
        <v>0.92975206611570249</v>
      </c>
      <c r="F108" s="15">
        <f>Table416[[#This Row],[San Joaquin]]/Table416[[#This Row],[Total]]</f>
        <v>7.0247933884297523E-2</v>
      </c>
    </row>
    <row r="109" spans="1:6" x14ac:dyDescent="0.25">
      <c r="A109" s="11" t="s">
        <v>133</v>
      </c>
      <c r="B109" s="10">
        <f t="shared" si="52"/>
        <v>185000</v>
      </c>
      <c r="C109" s="10">
        <f t="shared" si="53"/>
        <v>4000</v>
      </c>
      <c r="D109" s="10">
        <f t="shared" si="54"/>
        <v>189000</v>
      </c>
      <c r="E109" s="15">
        <f>Table416[[#This Row],[Sacramento]]/Table416[[#This Row],[Total]]</f>
        <v>0.97883597883597884</v>
      </c>
      <c r="F109" s="15">
        <f>Table416[[#This Row],[San Joaquin]]/Table416[[#This Row],[Total]]</f>
        <v>2.1164021164021163E-2</v>
      </c>
    </row>
    <row r="110" spans="1:6" x14ac:dyDescent="0.25">
      <c r="A110" s="11" t="s">
        <v>134</v>
      </c>
      <c r="B110" s="10">
        <f t="shared" si="52"/>
        <v>184000</v>
      </c>
      <c r="C110" s="10">
        <f t="shared" si="53"/>
        <v>2000</v>
      </c>
      <c r="D110" s="10">
        <f t="shared" si="54"/>
        <v>186000</v>
      </c>
      <c r="E110" s="15">
        <f>Table416[[#This Row],[Sacramento]]/Table416[[#This Row],[Total]]</f>
        <v>0.989247311827957</v>
      </c>
      <c r="F110" s="15">
        <f>Table416[[#This Row],[San Joaquin]]/Table416[[#This Row],[Total]]</f>
        <v>1.0752688172043012E-2</v>
      </c>
    </row>
  </sheetData>
  <mergeCells count="9">
    <mergeCell ref="B82:H82"/>
    <mergeCell ref="I82:O82"/>
    <mergeCell ref="A49:O49"/>
    <mergeCell ref="B50:H50"/>
    <mergeCell ref="I50:O50"/>
    <mergeCell ref="A65:O65"/>
    <mergeCell ref="B66:H66"/>
    <mergeCell ref="I66:O66"/>
    <mergeCell ref="A81:O81"/>
  </mergeCells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0"/>
  <sheetViews>
    <sheetView topLeftCell="A112" workbookViewId="0">
      <selection activeCell="R119" sqref="R119:R125"/>
    </sheetView>
  </sheetViews>
  <sheetFormatPr defaultRowHeight="15" x14ac:dyDescent="0.25"/>
  <cols>
    <col min="1" max="1" width="10.7109375" bestFit="1" customWidth="1"/>
    <col min="2" max="3" width="13.5703125" customWidth="1"/>
    <col min="4" max="4" width="13.28515625" bestFit="1" customWidth="1"/>
    <col min="5" max="6" width="15.5703125" customWidth="1"/>
    <col min="7" max="7" width="11.140625" customWidth="1"/>
    <col min="8" max="8" width="11.5703125" bestFit="1" customWidth="1"/>
    <col min="9" max="9" width="12.28515625" customWidth="1"/>
    <col min="10" max="11" width="13.5703125" customWidth="1"/>
    <col min="12" max="12" width="11.42578125" customWidth="1"/>
    <col min="13" max="13" width="13.5703125" bestFit="1" customWidth="1"/>
    <col min="14" max="14" width="9.85546875" bestFit="1" customWidth="1"/>
    <col min="15" max="15" width="12.140625" bestFit="1" customWidth="1"/>
    <col min="16" max="16" width="11.42578125" bestFit="1" customWidth="1"/>
    <col min="17" max="17" width="8" bestFit="1" customWidth="1"/>
    <col min="18" max="19" width="13.5703125" bestFit="1" customWidth="1"/>
  </cols>
  <sheetData>
    <row r="1" spans="1:13" x14ac:dyDescent="0.25">
      <c r="A1" s="14" t="s">
        <v>91</v>
      </c>
    </row>
    <row r="2" spans="1:13" x14ac:dyDescent="0.25">
      <c r="B2" s="86" t="s">
        <v>19</v>
      </c>
      <c r="C2" s="86"/>
      <c r="D2" s="86"/>
      <c r="E2" s="86"/>
      <c r="F2" s="86"/>
      <c r="G2" s="86" t="s">
        <v>20</v>
      </c>
      <c r="H2" s="86"/>
      <c r="I2" s="86"/>
      <c r="J2" s="86"/>
      <c r="K2" s="86"/>
      <c r="M2" s="68" t="s">
        <v>20</v>
      </c>
    </row>
    <row r="3" spans="1:13" x14ac:dyDescent="0.25">
      <c r="A3" s="12" t="s">
        <v>21</v>
      </c>
      <c r="B3" s="12" t="s">
        <v>0</v>
      </c>
      <c r="C3" s="12" t="s">
        <v>1</v>
      </c>
      <c r="D3" s="12" t="s">
        <v>2</v>
      </c>
      <c r="E3" s="12" t="s">
        <v>3</v>
      </c>
      <c r="F3" s="12" t="s">
        <v>16</v>
      </c>
      <c r="G3" s="12" t="s">
        <v>22</v>
      </c>
      <c r="H3" s="12" t="s">
        <v>23</v>
      </c>
      <c r="I3" s="12" t="s">
        <v>24</v>
      </c>
      <c r="J3" s="12" t="s">
        <v>25</v>
      </c>
      <c r="K3" s="12" t="s">
        <v>26</v>
      </c>
      <c r="M3" s="68" t="s">
        <v>158</v>
      </c>
    </row>
    <row r="4" spans="1:13" x14ac:dyDescent="0.25">
      <c r="A4" s="49" t="s">
        <v>123</v>
      </c>
      <c r="B4" s="20">
        <v>262428</v>
      </c>
      <c r="C4" s="20">
        <v>53782</v>
      </c>
      <c r="D4" s="20">
        <v>26606</v>
      </c>
      <c r="E4" s="20">
        <v>7604</v>
      </c>
      <c r="F4" s="20">
        <f t="shared" ref="F4:F15" si="0">SUM(B4:E4)</f>
        <v>350420</v>
      </c>
      <c r="G4" s="20">
        <f>B4/1.9835/31</f>
        <v>4267.92001756426</v>
      </c>
      <c r="H4" s="20">
        <f>C4/1.9835/31</f>
        <v>874.66762077461635</v>
      </c>
      <c r="I4" s="20">
        <f>D4/1.9835/31</f>
        <v>432.69879733608718</v>
      </c>
      <c r="J4" s="20">
        <f>E4/1.9835/31</f>
        <v>123.66540084731291</v>
      </c>
      <c r="K4" s="20">
        <f t="shared" ref="K4:K15" si="1">SUM(G4:J4)</f>
        <v>5698.9518365222775</v>
      </c>
      <c r="M4" s="10">
        <f>Table820740[[#This Row],[BND_CFS]]+Table820740[[#This Row],[ORO_CFS]]</f>
        <v>5142.5876383388768</v>
      </c>
    </row>
    <row r="5" spans="1:13" x14ac:dyDescent="0.25">
      <c r="A5" s="49" t="s">
        <v>124</v>
      </c>
      <c r="B5" s="20">
        <v>261622</v>
      </c>
      <c r="C5" s="20">
        <v>89541</v>
      </c>
      <c r="D5" s="20">
        <v>52247</v>
      </c>
      <c r="E5" s="20">
        <v>29728</v>
      </c>
      <c r="F5" s="20">
        <f t="shared" si="0"/>
        <v>433138</v>
      </c>
      <c r="G5" s="20">
        <f>B5/1.9835/30</f>
        <v>4396.6389379043776</v>
      </c>
      <c r="H5" s="20">
        <f>C5/1.9835/30</f>
        <v>1504.7643055205444</v>
      </c>
      <c r="I5" s="20">
        <f>D5/1.9835/30</f>
        <v>878.02705654986983</v>
      </c>
      <c r="J5" s="20">
        <f>E5/1.9835/30</f>
        <v>499.58826989328628</v>
      </c>
      <c r="K5" s="20">
        <f t="shared" si="1"/>
        <v>7279.018569868078</v>
      </c>
      <c r="M5" s="10">
        <f>Table820740[[#This Row],[BND_CFS]]+Table820740[[#This Row],[ORO_CFS]]</f>
        <v>5901.403243424922</v>
      </c>
    </row>
    <row r="6" spans="1:13" x14ac:dyDescent="0.25">
      <c r="A6" s="49" t="s">
        <v>125</v>
      </c>
      <c r="B6" s="20">
        <v>1693807</v>
      </c>
      <c r="C6" s="20">
        <v>594771</v>
      </c>
      <c r="D6" s="20">
        <v>251961</v>
      </c>
      <c r="E6" s="20">
        <v>227395</v>
      </c>
      <c r="F6" s="20">
        <f t="shared" si="0"/>
        <v>2767934</v>
      </c>
      <c r="G6" s="20">
        <f t="shared" ref="G6:J7" si="2">B6/1.9835/31</f>
        <v>27546.728249997966</v>
      </c>
      <c r="H6" s="20">
        <f t="shared" si="2"/>
        <v>9672.881921009619</v>
      </c>
      <c r="I6" s="20">
        <f t="shared" si="2"/>
        <v>4097.6930645567872</v>
      </c>
      <c r="J6" s="20">
        <f t="shared" si="2"/>
        <v>3698.1712027452286</v>
      </c>
      <c r="K6" s="20">
        <f t="shared" si="1"/>
        <v>45015.474438309604</v>
      </c>
      <c r="M6" s="10">
        <f>Table820740[[#This Row],[BND_CFS]]+Table820740[[#This Row],[ORO_CFS]]</f>
        <v>37219.610171007589</v>
      </c>
    </row>
    <row r="7" spans="1:13" x14ac:dyDescent="0.25">
      <c r="A7" s="49" t="s">
        <v>126</v>
      </c>
      <c r="B7" s="20">
        <v>434253</v>
      </c>
      <c r="C7" s="20">
        <v>177710</v>
      </c>
      <c r="D7" s="20">
        <v>67615</v>
      </c>
      <c r="E7" s="20">
        <v>67352</v>
      </c>
      <c r="F7" s="20">
        <f t="shared" si="0"/>
        <v>746930</v>
      </c>
      <c r="G7" s="20">
        <f t="shared" si="2"/>
        <v>7062.3449913398435</v>
      </c>
      <c r="H7" s="20">
        <f t="shared" si="2"/>
        <v>2890.1339274823745</v>
      </c>
      <c r="I7" s="20">
        <f t="shared" si="2"/>
        <v>1099.6365173975621</v>
      </c>
      <c r="J7" s="20">
        <f t="shared" si="2"/>
        <v>1095.3592948274882</v>
      </c>
      <c r="K7" s="20">
        <f t="shared" si="1"/>
        <v>12147.47473104727</v>
      </c>
      <c r="M7" s="10">
        <f>Table820740[[#This Row],[BND_CFS]]+Table820740[[#This Row],[ORO_CFS]]</f>
        <v>9952.4789188222185</v>
      </c>
    </row>
    <row r="8" spans="1:13" x14ac:dyDescent="0.25">
      <c r="A8" s="49" t="s">
        <v>127</v>
      </c>
      <c r="B8" s="20">
        <v>1067730</v>
      </c>
      <c r="C8" s="20">
        <v>441888</v>
      </c>
      <c r="D8" s="20">
        <v>204095</v>
      </c>
      <c r="E8" s="20">
        <v>242209</v>
      </c>
      <c r="F8" s="20">
        <f t="shared" si="0"/>
        <v>1955922</v>
      </c>
      <c r="G8" s="20">
        <f>B8/1.9835/28</f>
        <v>19225.215167993087</v>
      </c>
      <c r="H8" s="20">
        <f>C8/1.9835/28</f>
        <v>7956.4982534480896</v>
      </c>
      <c r="I8" s="20">
        <f>D8/1.9835/28</f>
        <v>3674.8712593179444</v>
      </c>
      <c r="J8" s="20">
        <f>E8/1.9835/28</f>
        <v>4361.140120278008</v>
      </c>
      <c r="K8" s="20">
        <f t="shared" si="1"/>
        <v>35217.724801037133</v>
      </c>
      <c r="M8" s="10">
        <f>Table820740[[#This Row],[BND_CFS]]+Table820740[[#This Row],[ORO_CFS]]</f>
        <v>27181.713421441178</v>
      </c>
    </row>
    <row r="9" spans="1:13" ht="15.75" thickBot="1" x14ac:dyDescent="0.3">
      <c r="A9" s="49" t="s">
        <v>128</v>
      </c>
      <c r="B9" s="20">
        <v>348016</v>
      </c>
      <c r="C9" s="20">
        <v>157105</v>
      </c>
      <c r="D9" s="20">
        <v>103004</v>
      </c>
      <c r="E9" s="20">
        <v>85351</v>
      </c>
      <c r="F9" s="20">
        <f t="shared" si="0"/>
        <v>693476</v>
      </c>
      <c r="G9" s="20">
        <f>B9/1.9835/31</f>
        <v>5659.8550948551356</v>
      </c>
      <c r="H9" s="20">
        <f>C9/1.9835/31</f>
        <v>2555.0306154809432</v>
      </c>
      <c r="I9" s="20">
        <f>D9/1.9835/31</f>
        <v>1675.1750327296975</v>
      </c>
      <c r="J9" s="20">
        <f>E9/1.9835/31</f>
        <v>1388.0806980167024</v>
      </c>
      <c r="K9" s="20">
        <f t="shared" si="1"/>
        <v>11278.141441082478</v>
      </c>
      <c r="M9" s="10">
        <f>Table820740[[#This Row],[BND_CFS]]+Table820740[[#This Row],[ORO_CFS]]</f>
        <v>8214.8857103360788</v>
      </c>
    </row>
    <row r="10" spans="1:13" x14ac:dyDescent="0.25">
      <c r="A10" s="49" t="s">
        <v>129</v>
      </c>
      <c r="B10" s="38">
        <v>306000</v>
      </c>
      <c r="C10" s="39">
        <v>121000</v>
      </c>
      <c r="D10" s="39">
        <v>67000</v>
      </c>
      <c r="E10" s="40">
        <v>80000</v>
      </c>
      <c r="F10" s="20">
        <f t="shared" si="0"/>
        <v>574000</v>
      </c>
      <c r="G10" s="20">
        <f>B10/1.9835/30</f>
        <v>5142.4250063019908</v>
      </c>
      <c r="H10" s="20">
        <f>C10/1.9835/30</f>
        <v>2033.442567851441</v>
      </c>
      <c r="I10" s="20">
        <f>D10/1.9835/30</f>
        <v>1125.9558020334428</v>
      </c>
      <c r="J10" s="20">
        <f>E10/1.9835/30</f>
        <v>1344.4248382488868</v>
      </c>
      <c r="K10" s="46">
        <f t="shared" si="1"/>
        <v>9646.24821443576</v>
      </c>
      <c r="M10" s="10">
        <f>Table820740[[#This Row],[BND_CFS]]+Table820740[[#This Row],[ORO_CFS]]</f>
        <v>7175.8675741534316</v>
      </c>
    </row>
    <row r="11" spans="1:13" x14ac:dyDescent="0.25">
      <c r="A11" s="50" t="s">
        <v>130</v>
      </c>
      <c r="B11" s="41">
        <v>265000</v>
      </c>
      <c r="C11" s="8">
        <v>100000</v>
      </c>
      <c r="D11" s="8">
        <v>75000</v>
      </c>
      <c r="E11" s="42">
        <v>80000</v>
      </c>
      <c r="F11" s="16">
        <f t="shared" si="0"/>
        <v>520000</v>
      </c>
      <c r="G11" s="10">
        <f>B11/1.9835/31</f>
        <v>4309.7489774510677</v>
      </c>
      <c r="H11" s="10">
        <f>C11/1.9835/31</f>
        <v>1626.3203688494598</v>
      </c>
      <c r="I11" s="10">
        <f>D11/1.9835/31</f>
        <v>1219.7402766370947</v>
      </c>
      <c r="J11" s="10">
        <f>E11/1.9835/31</f>
        <v>1301.0562950795677</v>
      </c>
      <c r="K11" s="47">
        <f t="shared" si="1"/>
        <v>8456.8659180171908</v>
      </c>
      <c r="M11" s="10">
        <f>Table820740[[#This Row],[BND_CFS]]+Table820740[[#This Row],[ORO_CFS]]</f>
        <v>5936.0693463005273</v>
      </c>
    </row>
    <row r="12" spans="1:13" x14ac:dyDescent="0.25">
      <c r="A12" s="50" t="s">
        <v>131</v>
      </c>
      <c r="B12" s="41">
        <v>221000</v>
      </c>
      <c r="C12" s="8">
        <v>60000</v>
      </c>
      <c r="D12" s="8">
        <v>17000</v>
      </c>
      <c r="E12" s="42">
        <v>15000</v>
      </c>
      <c r="F12" s="16">
        <f t="shared" si="0"/>
        <v>313000</v>
      </c>
      <c r="G12" s="10">
        <f>B12/1.9835/30</f>
        <v>3713.9736156625495</v>
      </c>
      <c r="H12" s="10">
        <f>C12/1.9835/30</f>
        <v>1008.318628686665</v>
      </c>
      <c r="I12" s="10">
        <f>D12/1.9835/30</f>
        <v>285.6902781278884</v>
      </c>
      <c r="J12" s="10">
        <f>E12/1.9835/30</f>
        <v>252.07965717166624</v>
      </c>
      <c r="K12" s="47">
        <f t="shared" si="1"/>
        <v>5260.0621796487694</v>
      </c>
      <c r="M12" s="10">
        <f>Table820740[[#This Row],[BND_CFS]]+Table820740[[#This Row],[ORO_CFS]]</f>
        <v>4722.2922443492143</v>
      </c>
    </row>
    <row r="13" spans="1:13" x14ac:dyDescent="0.25">
      <c r="A13" s="50" t="s">
        <v>132</v>
      </c>
      <c r="B13" s="41">
        <v>178000</v>
      </c>
      <c r="C13" s="8">
        <v>59000</v>
      </c>
      <c r="D13" s="8">
        <v>6000</v>
      </c>
      <c r="E13" s="42">
        <v>0</v>
      </c>
      <c r="F13" s="16">
        <f t="shared" si="0"/>
        <v>243000</v>
      </c>
      <c r="G13" s="10">
        <f t="shared" ref="G13:J14" si="3">B13/1.9835/31</f>
        <v>2894.850256552038</v>
      </c>
      <c r="H13" s="10">
        <f t="shared" si="3"/>
        <v>959.5290176211812</v>
      </c>
      <c r="I13" s="10">
        <f t="shared" si="3"/>
        <v>97.57922213096758</v>
      </c>
      <c r="J13" s="10">
        <f t="shared" si="3"/>
        <v>0</v>
      </c>
      <c r="K13" s="47">
        <f t="shared" si="1"/>
        <v>3951.9584963041866</v>
      </c>
      <c r="M13" s="10">
        <f>Table820740[[#This Row],[BND_CFS]]+Table820740[[#This Row],[ORO_CFS]]</f>
        <v>3854.3792741732191</v>
      </c>
    </row>
    <row r="14" spans="1:13" x14ac:dyDescent="0.25">
      <c r="A14" s="50" t="s">
        <v>133</v>
      </c>
      <c r="B14" s="41">
        <v>155000</v>
      </c>
      <c r="C14" s="8">
        <v>55000</v>
      </c>
      <c r="D14" s="8">
        <v>0</v>
      </c>
      <c r="E14" s="42">
        <v>0</v>
      </c>
      <c r="F14" s="16">
        <f t="shared" si="0"/>
        <v>210000</v>
      </c>
      <c r="G14" s="10">
        <f t="shared" si="3"/>
        <v>2520.7965717166626</v>
      </c>
      <c r="H14" s="10">
        <f t="shared" si="3"/>
        <v>894.47620286720269</v>
      </c>
      <c r="I14" s="10">
        <f t="shared" si="3"/>
        <v>0</v>
      </c>
      <c r="J14" s="10">
        <f t="shared" si="3"/>
        <v>0</v>
      </c>
      <c r="K14" s="47">
        <f t="shared" si="1"/>
        <v>3415.2727745838652</v>
      </c>
      <c r="M14" s="10">
        <f>Table820740[[#This Row],[BND_CFS]]+Table820740[[#This Row],[ORO_CFS]]</f>
        <v>3415.2727745838652</v>
      </c>
    </row>
    <row r="15" spans="1:13" ht="15.75" thickBot="1" x14ac:dyDescent="0.3">
      <c r="A15" s="50" t="s">
        <v>134</v>
      </c>
      <c r="B15" s="43">
        <v>162000</v>
      </c>
      <c r="C15" s="44">
        <v>50000</v>
      </c>
      <c r="D15" s="44">
        <v>0</v>
      </c>
      <c r="E15" s="45">
        <v>0</v>
      </c>
      <c r="F15" s="16">
        <f t="shared" si="0"/>
        <v>212000</v>
      </c>
      <c r="G15" s="10">
        <f>B15/1.9835/30</f>
        <v>2722.4602974539953</v>
      </c>
      <c r="H15" s="10">
        <f>C15/1.9835/30</f>
        <v>840.26552390555423</v>
      </c>
      <c r="I15" s="10">
        <f>D15/1.9835/30</f>
        <v>0</v>
      </c>
      <c r="J15" s="10">
        <f>E15/1.9835/30</f>
        <v>0</v>
      </c>
      <c r="K15" s="48">
        <f t="shared" si="1"/>
        <v>3562.7258213595496</v>
      </c>
      <c r="M15" s="10">
        <f>Table820740[[#This Row],[BND_CFS]]+Table820740[[#This Row],[ORO_CFS]]</f>
        <v>3562.7258213595496</v>
      </c>
    </row>
    <row r="17" spans="1:13" x14ac:dyDescent="0.25">
      <c r="A17" s="14" t="s">
        <v>18</v>
      </c>
    </row>
    <row r="18" spans="1:13" x14ac:dyDescent="0.25">
      <c r="B18" s="86" t="s">
        <v>19</v>
      </c>
      <c r="C18" s="86"/>
      <c r="D18" s="86"/>
      <c r="E18" s="86"/>
      <c r="F18" s="86"/>
      <c r="G18" s="86" t="s">
        <v>20</v>
      </c>
      <c r="H18" s="86"/>
      <c r="I18" s="86"/>
      <c r="J18" s="86"/>
      <c r="K18" s="86"/>
      <c r="M18" s="68" t="s">
        <v>20</v>
      </c>
    </row>
    <row r="19" spans="1:13" x14ac:dyDescent="0.25">
      <c r="A19" s="12" t="s">
        <v>21</v>
      </c>
      <c r="B19" s="12" t="s">
        <v>0</v>
      </c>
      <c r="C19" s="12" t="s">
        <v>1</v>
      </c>
      <c r="D19" s="12" t="s">
        <v>2</v>
      </c>
      <c r="E19" s="12" t="s">
        <v>3</v>
      </c>
      <c r="F19" s="12" t="s">
        <v>16</v>
      </c>
      <c r="G19" s="12" t="s">
        <v>22</v>
      </c>
      <c r="H19" s="12" t="s">
        <v>23</v>
      </c>
      <c r="I19" s="12" t="s">
        <v>24</v>
      </c>
      <c r="J19" s="12" t="s">
        <v>25</v>
      </c>
      <c r="K19" s="12" t="s">
        <v>26</v>
      </c>
      <c r="M19" s="68" t="s">
        <v>158</v>
      </c>
    </row>
    <row r="20" spans="1:13" x14ac:dyDescent="0.25">
      <c r="A20" s="19" t="s">
        <v>123</v>
      </c>
      <c r="B20" s="20">
        <v>262428</v>
      </c>
      <c r="C20" s="20">
        <v>53782</v>
      </c>
      <c r="D20" s="20">
        <v>26606</v>
      </c>
      <c r="E20" s="20">
        <v>7604</v>
      </c>
      <c r="F20" s="20">
        <f t="shared" ref="F20:F31" si="4">SUM(B20:E20)</f>
        <v>350420</v>
      </c>
      <c r="G20" s="20">
        <f>B20/1.9835/31</f>
        <v>4267.92001756426</v>
      </c>
      <c r="H20" s="20">
        <f>C20/1.9835/31</f>
        <v>874.66762077461635</v>
      </c>
      <c r="I20" s="20">
        <f>D20/1.9835/31</f>
        <v>432.69879733608718</v>
      </c>
      <c r="J20" s="20">
        <f>E20/1.9835/31</f>
        <v>123.66540084731291</v>
      </c>
      <c r="K20" s="20">
        <f t="shared" ref="K20:K31" si="5">SUM(G20:J20)</f>
        <v>5698.9518365222775</v>
      </c>
      <c r="M20" s="10">
        <f>Table82037[[#This Row],[BND_CFS]]+Table82037[[#This Row],[ORO_CFS]]</f>
        <v>5142.5876383388768</v>
      </c>
    </row>
    <row r="21" spans="1:13" x14ac:dyDescent="0.25">
      <c r="A21" s="19" t="s">
        <v>124</v>
      </c>
      <c r="B21" s="20">
        <v>261622</v>
      </c>
      <c r="C21" s="20">
        <v>89541</v>
      </c>
      <c r="D21" s="20">
        <v>52247</v>
      </c>
      <c r="E21" s="20">
        <v>29728</v>
      </c>
      <c r="F21" s="20">
        <f t="shared" si="4"/>
        <v>433138</v>
      </c>
      <c r="G21" s="20">
        <f>B21/1.9835/30</f>
        <v>4396.6389379043776</v>
      </c>
      <c r="H21" s="20">
        <f>C21/1.9835/30</f>
        <v>1504.7643055205444</v>
      </c>
      <c r="I21" s="20">
        <f>D21/1.9835/30</f>
        <v>878.02705654986983</v>
      </c>
      <c r="J21" s="20">
        <f>E21/1.9835/30</f>
        <v>499.58826989328628</v>
      </c>
      <c r="K21" s="20">
        <f t="shared" si="5"/>
        <v>7279.018569868078</v>
      </c>
      <c r="M21" s="10">
        <f>Table82037[[#This Row],[BND_CFS]]+Table82037[[#This Row],[ORO_CFS]]</f>
        <v>5901.403243424922</v>
      </c>
    </row>
    <row r="22" spans="1:13" x14ac:dyDescent="0.25">
      <c r="A22" s="19" t="s">
        <v>125</v>
      </c>
      <c r="B22" s="20">
        <v>1693807</v>
      </c>
      <c r="C22" s="20">
        <v>594771</v>
      </c>
      <c r="D22" s="20">
        <v>251961</v>
      </c>
      <c r="E22" s="20">
        <v>227395</v>
      </c>
      <c r="F22" s="20">
        <f t="shared" si="4"/>
        <v>2767934</v>
      </c>
      <c r="G22" s="20">
        <f t="shared" ref="G22:J23" si="6">B22/1.9835/31</f>
        <v>27546.728249997966</v>
      </c>
      <c r="H22" s="20">
        <f t="shared" si="6"/>
        <v>9672.881921009619</v>
      </c>
      <c r="I22" s="20">
        <f t="shared" si="6"/>
        <v>4097.6930645567872</v>
      </c>
      <c r="J22" s="20">
        <f t="shared" si="6"/>
        <v>3698.1712027452286</v>
      </c>
      <c r="K22" s="20">
        <f t="shared" si="5"/>
        <v>45015.474438309604</v>
      </c>
      <c r="M22" s="10">
        <f>Table82037[[#This Row],[BND_CFS]]+Table82037[[#This Row],[ORO_CFS]]</f>
        <v>37219.610171007589</v>
      </c>
    </row>
    <row r="23" spans="1:13" x14ac:dyDescent="0.25">
      <c r="A23" s="19" t="s">
        <v>126</v>
      </c>
      <c r="B23" s="20">
        <v>434253</v>
      </c>
      <c r="C23" s="20">
        <v>177710</v>
      </c>
      <c r="D23" s="20">
        <v>67615</v>
      </c>
      <c r="E23" s="20">
        <v>67352</v>
      </c>
      <c r="F23" s="20">
        <f t="shared" si="4"/>
        <v>746930</v>
      </c>
      <c r="G23" s="20">
        <f t="shared" si="6"/>
        <v>7062.3449913398435</v>
      </c>
      <c r="H23" s="20">
        <f t="shared" si="6"/>
        <v>2890.1339274823745</v>
      </c>
      <c r="I23" s="20">
        <f t="shared" si="6"/>
        <v>1099.6365173975621</v>
      </c>
      <c r="J23" s="20">
        <f t="shared" si="6"/>
        <v>1095.3592948274882</v>
      </c>
      <c r="K23" s="20">
        <f t="shared" si="5"/>
        <v>12147.47473104727</v>
      </c>
      <c r="M23" s="10">
        <f>Table82037[[#This Row],[BND_CFS]]+Table82037[[#This Row],[ORO_CFS]]</f>
        <v>9952.4789188222185</v>
      </c>
    </row>
    <row r="24" spans="1:13" x14ac:dyDescent="0.25">
      <c r="A24" s="19" t="s">
        <v>127</v>
      </c>
      <c r="B24" s="20">
        <v>1067730</v>
      </c>
      <c r="C24" s="20">
        <v>441888</v>
      </c>
      <c r="D24" s="20">
        <v>204095</v>
      </c>
      <c r="E24" s="20">
        <v>242209</v>
      </c>
      <c r="F24" s="20">
        <f t="shared" si="4"/>
        <v>1955922</v>
      </c>
      <c r="G24" s="20">
        <f>B24/1.9835/28</f>
        <v>19225.215167993087</v>
      </c>
      <c r="H24" s="20">
        <f>C24/1.9835/28</f>
        <v>7956.4982534480896</v>
      </c>
      <c r="I24" s="20">
        <f>D24/1.9835/28</f>
        <v>3674.8712593179444</v>
      </c>
      <c r="J24" s="20">
        <f>E24/1.9835/28</f>
        <v>4361.140120278008</v>
      </c>
      <c r="K24" s="20">
        <f t="shared" si="5"/>
        <v>35217.724801037133</v>
      </c>
      <c r="M24" s="10">
        <f>Table82037[[#This Row],[BND_CFS]]+Table82037[[#This Row],[ORO_CFS]]</f>
        <v>27181.713421441178</v>
      </c>
    </row>
    <row r="25" spans="1:13" ht="15.75" thickBot="1" x14ac:dyDescent="0.3">
      <c r="A25" s="19" t="s">
        <v>128</v>
      </c>
      <c r="B25" s="20">
        <v>348016</v>
      </c>
      <c r="C25" s="20">
        <v>157105</v>
      </c>
      <c r="D25" s="20">
        <v>103004</v>
      </c>
      <c r="E25" s="20">
        <v>85351</v>
      </c>
      <c r="F25" s="20">
        <f t="shared" si="4"/>
        <v>693476</v>
      </c>
      <c r="G25" s="20">
        <f>B25/1.9835/31</f>
        <v>5659.8550948551356</v>
      </c>
      <c r="H25" s="20">
        <f>C25/1.9835/31</f>
        <v>2555.0306154809432</v>
      </c>
      <c r="I25" s="20">
        <f>D25/1.9835/31</f>
        <v>1675.1750327296975</v>
      </c>
      <c r="J25" s="20">
        <f>E25/1.9835/31</f>
        <v>1388.0806980167024</v>
      </c>
      <c r="K25" s="20">
        <f t="shared" si="5"/>
        <v>11278.141441082478</v>
      </c>
      <c r="M25" s="10">
        <f>Table82037[[#This Row],[BND_CFS]]+Table82037[[#This Row],[ORO_CFS]]</f>
        <v>8214.8857103360788</v>
      </c>
    </row>
    <row r="26" spans="1:13" x14ac:dyDescent="0.25">
      <c r="A26" s="19" t="s">
        <v>129</v>
      </c>
      <c r="B26" s="38">
        <v>306000</v>
      </c>
      <c r="C26" s="39">
        <v>121000</v>
      </c>
      <c r="D26" s="39">
        <v>67000</v>
      </c>
      <c r="E26" s="40">
        <v>80000</v>
      </c>
      <c r="F26" s="20">
        <f t="shared" si="4"/>
        <v>574000</v>
      </c>
      <c r="G26" s="20">
        <f>B26/1.9835/30</f>
        <v>5142.4250063019908</v>
      </c>
      <c r="H26" s="20">
        <f>C26/1.9835/30</f>
        <v>2033.442567851441</v>
      </c>
      <c r="I26" s="20">
        <f>D26/1.9835/30</f>
        <v>1125.9558020334428</v>
      </c>
      <c r="J26" s="20">
        <f>E26/1.9835/30</f>
        <v>1344.4248382488868</v>
      </c>
      <c r="K26" s="46">
        <f t="shared" si="5"/>
        <v>9646.24821443576</v>
      </c>
      <c r="M26" s="10">
        <f>Table82037[[#This Row],[BND_CFS]]+Table82037[[#This Row],[ORO_CFS]]</f>
        <v>7175.8675741534316</v>
      </c>
    </row>
    <row r="27" spans="1:13" x14ac:dyDescent="0.25">
      <c r="A27" s="11" t="s">
        <v>130</v>
      </c>
      <c r="B27" s="41">
        <v>190000</v>
      </c>
      <c r="C27" s="8">
        <v>70000</v>
      </c>
      <c r="D27" s="8">
        <v>46000</v>
      </c>
      <c r="E27" s="42">
        <v>56000</v>
      </c>
      <c r="F27" s="16">
        <f t="shared" si="4"/>
        <v>362000</v>
      </c>
      <c r="G27" s="10">
        <f>B27/1.9835/31</f>
        <v>3090.0087008139731</v>
      </c>
      <c r="H27" s="10">
        <f>C27/1.9835/31</f>
        <v>1138.4242581946219</v>
      </c>
      <c r="I27" s="10">
        <f>D27/1.9835/31</f>
        <v>748.10736967075138</v>
      </c>
      <c r="J27" s="10">
        <f>E27/1.9835/31</f>
        <v>910.73940655569743</v>
      </c>
      <c r="K27" s="47">
        <f t="shared" si="5"/>
        <v>5887.2797352350435</v>
      </c>
      <c r="M27" s="10">
        <f>Table82037[[#This Row],[BND_CFS]]+Table82037[[#This Row],[ORO_CFS]]</f>
        <v>4228.4329590085945</v>
      </c>
    </row>
    <row r="28" spans="1:13" x14ac:dyDescent="0.25">
      <c r="A28" s="11" t="s">
        <v>131</v>
      </c>
      <c r="B28" s="41">
        <v>160000</v>
      </c>
      <c r="C28" s="8">
        <v>40000</v>
      </c>
      <c r="D28" s="8">
        <v>13000</v>
      </c>
      <c r="E28" s="42">
        <v>9000</v>
      </c>
      <c r="F28" s="16">
        <f t="shared" si="4"/>
        <v>222000</v>
      </c>
      <c r="G28" s="10">
        <f>B28/1.9835/30</f>
        <v>2688.8496764977735</v>
      </c>
      <c r="H28" s="10">
        <f>C28/1.9835/30</f>
        <v>672.21241912444339</v>
      </c>
      <c r="I28" s="10">
        <f>D28/1.9835/30</f>
        <v>218.46903621544408</v>
      </c>
      <c r="J28" s="10">
        <f>E28/1.9835/30</f>
        <v>151.24779430299975</v>
      </c>
      <c r="K28" s="47">
        <f t="shared" si="5"/>
        <v>3730.778926140661</v>
      </c>
      <c r="M28" s="10">
        <f>Table82037[[#This Row],[BND_CFS]]+Table82037[[#This Row],[ORO_CFS]]</f>
        <v>3361.0620956222169</v>
      </c>
    </row>
    <row r="29" spans="1:13" x14ac:dyDescent="0.25">
      <c r="A29" s="11" t="s">
        <v>132</v>
      </c>
      <c r="B29" s="41">
        <v>144000</v>
      </c>
      <c r="C29" s="8">
        <v>38000</v>
      </c>
      <c r="D29" s="8">
        <v>4000</v>
      </c>
      <c r="E29" s="42">
        <v>0</v>
      </c>
      <c r="F29" s="16">
        <f t="shared" si="4"/>
        <v>186000</v>
      </c>
      <c r="G29" s="10">
        <f t="shared" ref="G29:J30" si="7">B29/1.9835/31</f>
        <v>2341.9013311432218</v>
      </c>
      <c r="H29" s="10">
        <f t="shared" si="7"/>
        <v>618.0017401627947</v>
      </c>
      <c r="I29" s="10">
        <f t="shared" si="7"/>
        <v>65.052814753978382</v>
      </c>
      <c r="J29" s="10">
        <f t="shared" si="7"/>
        <v>0</v>
      </c>
      <c r="K29" s="47">
        <f t="shared" si="5"/>
        <v>3024.955886059995</v>
      </c>
      <c r="M29" s="10">
        <f>Table82037[[#This Row],[BND_CFS]]+Table82037[[#This Row],[ORO_CFS]]</f>
        <v>2959.9030713060165</v>
      </c>
    </row>
    <row r="30" spans="1:13" x14ac:dyDescent="0.25">
      <c r="A30" s="11" t="s">
        <v>133</v>
      </c>
      <c r="B30" s="41">
        <v>124000</v>
      </c>
      <c r="C30" s="8">
        <v>35000</v>
      </c>
      <c r="D30" s="8">
        <v>0</v>
      </c>
      <c r="E30" s="42">
        <v>0</v>
      </c>
      <c r="F30" s="16">
        <f t="shared" si="4"/>
        <v>159000</v>
      </c>
      <c r="G30" s="10">
        <f t="shared" si="7"/>
        <v>2016.6372573733299</v>
      </c>
      <c r="H30" s="10">
        <f t="shared" si="7"/>
        <v>569.21212909731094</v>
      </c>
      <c r="I30" s="10">
        <f t="shared" si="7"/>
        <v>0</v>
      </c>
      <c r="J30" s="10">
        <f t="shared" si="7"/>
        <v>0</v>
      </c>
      <c r="K30" s="47">
        <f t="shared" si="5"/>
        <v>2585.8493864706406</v>
      </c>
      <c r="M30" s="10">
        <f>Table82037[[#This Row],[BND_CFS]]+Table82037[[#This Row],[ORO_CFS]]</f>
        <v>2585.8493864706406</v>
      </c>
    </row>
    <row r="31" spans="1:13" ht="15.75" thickBot="1" x14ac:dyDescent="0.3">
      <c r="A31" s="11" t="s">
        <v>134</v>
      </c>
      <c r="B31" s="43">
        <v>128000</v>
      </c>
      <c r="C31" s="44">
        <v>31000</v>
      </c>
      <c r="D31" s="44">
        <v>0</v>
      </c>
      <c r="E31" s="45">
        <v>0</v>
      </c>
      <c r="F31" s="16">
        <f t="shared" si="4"/>
        <v>159000</v>
      </c>
      <c r="G31" s="10">
        <f>B31/1.9835/30</f>
        <v>2151.0797411982185</v>
      </c>
      <c r="H31" s="10">
        <f>C31/1.9835/30</f>
        <v>520.96462482144352</v>
      </c>
      <c r="I31" s="10">
        <f>D31/1.9835/30</f>
        <v>0</v>
      </c>
      <c r="J31" s="10">
        <f>E31/1.9835/30</f>
        <v>0</v>
      </c>
      <c r="K31" s="48">
        <f t="shared" si="5"/>
        <v>2672.044366019662</v>
      </c>
      <c r="M31" s="10">
        <f>Table82037[[#This Row],[BND_CFS]]+Table82037[[#This Row],[ORO_CFS]]</f>
        <v>2672.044366019662</v>
      </c>
    </row>
    <row r="33" spans="1:13" x14ac:dyDescent="0.25">
      <c r="A33" s="14" t="s">
        <v>27</v>
      </c>
    </row>
    <row r="34" spans="1:13" x14ac:dyDescent="0.25">
      <c r="B34" s="86" t="s">
        <v>19</v>
      </c>
      <c r="C34" s="86"/>
      <c r="D34" s="86"/>
      <c r="E34" s="86"/>
      <c r="F34" s="86"/>
      <c r="G34" s="86" t="s">
        <v>20</v>
      </c>
      <c r="H34" s="86"/>
      <c r="I34" s="86"/>
      <c r="J34" s="86"/>
      <c r="K34" s="86"/>
      <c r="M34" s="68" t="s">
        <v>20</v>
      </c>
    </row>
    <row r="35" spans="1:13" x14ac:dyDescent="0.25">
      <c r="A35" s="12" t="s">
        <v>21</v>
      </c>
      <c r="B35" s="12" t="s">
        <v>0</v>
      </c>
      <c r="C35" s="12" t="s">
        <v>1</v>
      </c>
      <c r="D35" s="12" t="s">
        <v>2</v>
      </c>
      <c r="E35" s="12" t="s">
        <v>3</v>
      </c>
      <c r="F35" s="12" t="s">
        <v>16</v>
      </c>
      <c r="G35" s="12" t="s">
        <v>22</v>
      </c>
      <c r="H35" s="12" t="s">
        <v>23</v>
      </c>
      <c r="I35" s="12" t="s">
        <v>24</v>
      </c>
      <c r="J35" s="12" t="s">
        <v>25</v>
      </c>
      <c r="K35" s="12" t="s">
        <v>26</v>
      </c>
      <c r="M35" s="68" t="s">
        <v>158</v>
      </c>
    </row>
    <row r="36" spans="1:13" x14ac:dyDescent="0.25">
      <c r="A36" s="19" t="s">
        <v>123</v>
      </c>
      <c r="B36" s="20">
        <v>262428</v>
      </c>
      <c r="C36" s="20">
        <v>53782</v>
      </c>
      <c r="D36" s="20">
        <v>26606</v>
      </c>
      <c r="E36" s="20">
        <v>7604</v>
      </c>
      <c r="F36" s="20">
        <f t="shared" ref="F36:F47" si="8">SUM(B36:E36)</f>
        <v>350420</v>
      </c>
      <c r="G36" s="20">
        <f>B36/1.9835/31</f>
        <v>4267.92001756426</v>
      </c>
      <c r="H36" s="20">
        <f>C36/1.9835/31</f>
        <v>874.66762077461635</v>
      </c>
      <c r="I36" s="20">
        <f>D36/1.9835/31</f>
        <v>432.69879733608718</v>
      </c>
      <c r="J36" s="20">
        <f>E36/1.9835/31</f>
        <v>123.66540084731291</v>
      </c>
      <c r="K36" s="20">
        <f t="shared" ref="K36:K47" si="9">SUM(G36:J36)</f>
        <v>5698.9518365222775</v>
      </c>
      <c r="M36" s="10">
        <f>Table92138[[#This Row],[BND_CFS]]+Table92138[[#This Row],[ORO_CFS]]</f>
        <v>5142.5876383388768</v>
      </c>
    </row>
    <row r="37" spans="1:13" x14ac:dyDescent="0.25">
      <c r="A37" s="19" t="s">
        <v>124</v>
      </c>
      <c r="B37" s="20">
        <v>261622</v>
      </c>
      <c r="C37" s="20">
        <v>89541</v>
      </c>
      <c r="D37" s="20">
        <v>52247</v>
      </c>
      <c r="E37" s="20">
        <v>29728</v>
      </c>
      <c r="F37" s="20">
        <f t="shared" si="8"/>
        <v>433138</v>
      </c>
      <c r="G37" s="20">
        <f>B37/1.9835/30</f>
        <v>4396.6389379043776</v>
      </c>
      <c r="H37" s="20">
        <f>C37/1.9835/30</f>
        <v>1504.7643055205444</v>
      </c>
      <c r="I37" s="20">
        <f>D37/1.9835/30</f>
        <v>878.02705654986983</v>
      </c>
      <c r="J37" s="20">
        <f>E37/1.9835/30</f>
        <v>499.58826989328628</v>
      </c>
      <c r="K37" s="20">
        <f t="shared" si="9"/>
        <v>7279.018569868078</v>
      </c>
      <c r="M37" s="10">
        <f>Table92138[[#This Row],[BND_CFS]]+Table92138[[#This Row],[ORO_CFS]]</f>
        <v>5901.403243424922</v>
      </c>
    </row>
    <row r="38" spans="1:13" x14ac:dyDescent="0.25">
      <c r="A38" s="19" t="s">
        <v>125</v>
      </c>
      <c r="B38" s="20">
        <v>1693807</v>
      </c>
      <c r="C38" s="20">
        <v>594771</v>
      </c>
      <c r="D38" s="20">
        <v>251961</v>
      </c>
      <c r="E38" s="20">
        <v>227395</v>
      </c>
      <c r="F38" s="20">
        <f t="shared" si="8"/>
        <v>2767934</v>
      </c>
      <c r="G38" s="20">
        <f t="shared" ref="G38:J39" si="10">B38/1.9835/31</f>
        <v>27546.728249997966</v>
      </c>
      <c r="H38" s="20">
        <f t="shared" si="10"/>
        <v>9672.881921009619</v>
      </c>
      <c r="I38" s="20">
        <f t="shared" si="10"/>
        <v>4097.6930645567872</v>
      </c>
      <c r="J38" s="20">
        <f t="shared" si="10"/>
        <v>3698.1712027452286</v>
      </c>
      <c r="K38" s="20">
        <f t="shared" si="9"/>
        <v>45015.474438309604</v>
      </c>
      <c r="M38" s="10">
        <f>Table92138[[#This Row],[BND_CFS]]+Table92138[[#This Row],[ORO_CFS]]</f>
        <v>37219.610171007589</v>
      </c>
    </row>
    <row r="39" spans="1:13" x14ac:dyDescent="0.25">
      <c r="A39" s="19" t="s">
        <v>126</v>
      </c>
      <c r="B39" s="20">
        <v>434253</v>
      </c>
      <c r="C39" s="20">
        <v>177710</v>
      </c>
      <c r="D39" s="20">
        <v>67615</v>
      </c>
      <c r="E39" s="20">
        <v>67352</v>
      </c>
      <c r="F39" s="20">
        <f t="shared" si="8"/>
        <v>746930</v>
      </c>
      <c r="G39" s="20">
        <f t="shared" si="10"/>
        <v>7062.3449913398435</v>
      </c>
      <c r="H39" s="20">
        <f t="shared" si="10"/>
        <v>2890.1339274823745</v>
      </c>
      <c r="I39" s="20">
        <f t="shared" si="10"/>
        <v>1099.6365173975621</v>
      </c>
      <c r="J39" s="20">
        <f t="shared" si="10"/>
        <v>1095.3592948274882</v>
      </c>
      <c r="K39" s="20">
        <f t="shared" si="9"/>
        <v>12147.47473104727</v>
      </c>
      <c r="M39" s="10">
        <f>Table92138[[#This Row],[BND_CFS]]+Table92138[[#This Row],[ORO_CFS]]</f>
        <v>9952.4789188222185</v>
      </c>
    </row>
    <row r="40" spans="1:13" x14ac:dyDescent="0.25">
      <c r="A40" s="19" t="s">
        <v>127</v>
      </c>
      <c r="B40" s="20">
        <v>1067730</v>
      </c>
      <c r="C40" s="20">
        <v>441888</v>
      </c>
      <c r="D40" s="20">
        <v>204095</v>
      </c>
      <c r="E40" s="20">
        <v>242209</v>
      </c>
      <c r="F40" s="20">
        <f t="shared" si="8"/>
        <v>1955922</v>
      </c>
      <c r="G40" s="20">
        <f>B40/1.9835/28</f>
        <v>19225.215167993087</v>
      </c>
      <c r="H40" s="20">
        <f>C40/1.9835/28</f>
        <v>7956.4982534480896</v>
      </c>
      <c r="I40" s="20">
        <f>D40/1.9835/28</f>
        <v>3674.8712593179444</v>
      </c>
      <c r="J40" s="20">
        <f>E40/1.9835/28</f>
        <v>4361.140120278008</v>
      </c>
      <c r="K40" s="20">
        <f t="shared" si="9"/>
        <v>35217.724801037133</v>
      </c>
      <c r="M40" s="10">
        <f>Table92138[[#This Row],[BND_CFS]]+Table92138[[#This Row],[ORO_CFS]]</f>
        <v>27181.713421441178</v>
      </c>
    </row>
    <row r="41" spans="1:13" ht="15.75" thickBot="1" x14ac:dyDescent="0.3">
      <c r="A41" s="19" t="s">
        <v>128</v>
      </c>
      <c r="B41" s="20">
        <v>348016</v>
      </c>
      <c r="C41" s="20">
        <v>157105</v>
      </c>
      <c r="D41" s="20">
        <v>103004</v>
      </c>
      <c r="E41" s="20">
        <v>85351</v>
      </c>
      <c r="F41" s="20">
        <f t="shared" si="8"/>
        <v>693476</v>
      </c>
      <c r="G41" s="20">
        <f>B41/1.9835/31</f>
        <v>5659.8550948551356</v>
      </c>
      <c r="H41" s="20">
        <f>C41/1.9835/31</f>
        <v>2555.0306154809432</v>
      </c>
      <c r="I41" s="20">
        <f>D41/1.9835/31</f>
        <v>1675.1750327296975</v>
      </c>
      <c r="J41" s="20">
        <f>E41/1.9835/31</f>
        <v>1388.0806980167024</v>
      </c>
      <c r="K41" s="20">
        <f t="shared" si="9"/>
        <v>11278.141441082478</v>
      </c>
      <c r="M41" s="10">
        <f>Table92138[[#This Row],[BND_CFS]]+Table92138[[#This Row],[ORO_CFS]]</f>
        <v>8214.8857103360788</v>
      </c>
    </row>
    <row r="42" spans="1:13" x14ac:dyDescent="0.25">
      <c r="A42" s="19" t="s">
        <v>129</v>
      </c>
      <c r="B42" s="38">
        <v>306000</v>
      </c>
      <c r="C42" s="39">
        <v>121000</v>
      </c>
      <c r="D42" s="39">
        <v>67000</v>
      </c>
      <c r="E42" s="40">
        <v>80000</v>
      </c>
      <c r="F42" s="20">
        <f t="shared" si="8"/>
        <v>574000</v>
      </c>
      <c r="G42" s="20">
        <f>B42/1.9835/30</f>
        <v>5142.4250063019908</v>
      </c>
      <c r="H42" s="20">
        <f>C42/1.9835/30</f>
        <v>2033.442567851441</v>
      </c>
      <c r="I42" s="20">
        <f>D42/1.9835/30</f>
        <v>1125.9558020334428</v>
      </c>
      <c r="J42" s="20">
        <f>E42/1.9835/30</f>
        <v>1344.4248382488868</v>
      </c>
      <c r="K42" s="46">
        <f t="shared" si="9"/>
        <v>9646.24821443576</v>
      </c>
      <c r="M42" s="10">
        <f>Table92138[[#This Row],[BND_CFS]]+Table92138[[#This Row],[ORO_CFS]]</f>
        <v>7175.8675741534316</v>
      </c>
    </row>
    <row r="43" spans="1:13" x14ac:dyDescent="0.25">
      <c r="A43" s="11" t="s">
        <v>130</v>
      </c>
      <c r="B43" s="41">
        <v>160000</v>
      </c>
      <c r="C43" s="8">
        <v>60000</v>
      </c>
      <c r="D43" s="8">
        <v>34000</v>
      </c>
      <c r="E43" s="42">
        <v>44000</v>
      </c>
      <c r="F43" s="16">
        <f t="shared" si="8"/>
        <v>298000</v>
      </c>
      <c r="G43" s="10">
        <f>B43/1.9835/31</f>
        <v>2602.1125901591354</v>
      </c>
      <c r="H43" s="10">
        <f>C43/1.9835/31</f>
        <v>975.79222130967571</v>
      </c>
      <c r="I43" s="10">
        <f>D43/1.9835/31</f>
        <v>552.94892540881619</v>
      </c>
      <c r="J43" s="10">
        <f>E43/1.9835/31</f>
        <v>715.58096229376224</v>
      </c>
      <c r="K43" s="47">
        <f t="shared" si="9"/>
        <v>4846.4346991713892</v>
      </c>
      <c r="M43" s="10">
        <f>Table92138[[#This Row],[BND_CFS]]+Table92138[[#This Row],[ORO_CFS]]</f>
        <v>3577.9048114688112</v>
      </c>
    </row>
    <row r="44" spans="1:13" x14ac:dyDescent="0.25">
      <c r="A44" s="11" t="s">
        <v>131</v>
      </c>
      <c r="B44" s="41">
        <v>140000</v>
      </c>
      <c r="C44" s="8">
        <v>32000</v>
      </c>
      <c r="D44" s="8">
        <v>11000</v>
      </c>
      <c r="E44" s="42">
        <v>6000</v>
      </c>
      <c r="F44" s="16">
        <f t="shared" si="8"/>
        <v>189000</v>
      </c>
      <c r="G44" s="10">
        <f>B44/1.9835/30</f>
        <v>2352.7434669355516</v>
      </c>
      <c r="H44" s="10">
        <f>C44/1.9835/30</f>
        <v>537.76993529955462</v>
      </c>
      <c r="I44" s="10">
        <f>D44/1.9835/30</f>
        <v>184.85841525922191</v>
      </c>
      <c r="J44" s="10">
        <f>E44/1.9835/30</f>
        <v>100.83186286866651</v>
      </c>
      <c r="K44" s="47">
        <f t="shared" si="9"/>
        <v>3176.2036803629949</v>
      </c>
      <c r="M44" s="10">
        <f>Table92138[[#This Row],[BND_CFS]]+Table92138[[#This Row],[ORO_CFS]]</f>
        <v>2890.5134022351062</v>
      </c>
    </row>
    <row r="45" spans="1:13" x14ac:dyDescent="0.25">
      <c r="A45" s="11" t="s">
        <v>132</v>
      </c>
      <c r="B45" s="41">
        <v>121000</v>
      </c>
      <c r="C45" s="8">
        <v>33000</v>
      </c>
      <c r="D45" s="8">
        <v>3000</v>
      </c>
      <c r="E45" s="42">
        <v>0</v>
      </c>
      <c r="F45" s="16">
        <f t="shared" si="8"/>
        <v>157000</v>
      </c>
      <c r="G45" s="10">
        <f t="shared" ref="G45:J46" si="11">B45/1.9835/31</f>
        <v>1967.8476463078462</v>
      </c>
      <c r="H45" s="10">
        <f t="shared" si="11"/>
        <v>536.68572172032168</v>
      </c>
      <c r="I45" s="10">
        <f t="shared" si="11"/>
        <v>48.78961106548379</v>
      </c>
      <c r="J45" s="10">
        <f t="shared" si="11"/>
        <v>0</v>
      </c>
      <c r="K45" s="47">
        <f t="shared" si="9"/>
        <v>2553.3229790936516</v>
      </c>
      <c r="M45" s="10">
        <f>Table92138[[#This Row],[BND_CFS]]+Table92138[[#This Row],[ORO_CFS]]</f>
        <v>2504.5333680281678</v>
      </c>
    </row>
    <row r="46" spans="1:13" x14ac:dyDescent="0.25">
      <c r="A46" s="11" t="s">
        <v>133</v>
      </c>
      <c r="B46" s="41">
        <v>111000</v>
      </c>
      <c r="C46" s="8">
        <v>31000</v>
      </c>
      <c r="D46" s="8">
        <v>0</v>
      </c>
      <c r="E46" s="42">
        <v>0</v>
      </c>
      <c r="F46" s="16">
        <f t="shared" si="8"/>
        <v>142000</v>
      </c>
      <c r="G46" s="10">
        <f t="shared" si="11"/>
        <v>1805.2156094229001</v>
      </c>
      <c r="H46" s="10">
        <f t="shared" si="11"/>
        <v>504.15931434333248</v>
      </c>
      <c r="I46" s="10">
        <f t="shared" si="11"/>
        <v>0</v>
      </c>
      <c r="J46" s="10">
        <f t="shared" si="11"/>
        <v>0</v>
      </c>
      <c r="K46" s="47">
        <f t="shared" si="9"/>
        <v>2309.3749237662328</v>
      </c>
      <c r="M46" s="10">
        <f>Table92138[[#This Row],[BND_CFS]]+Table92138[[#This Row],[ORO_CFS]]</f>
        <v>2309.3749237662328</v>
      </c>
    </row>
    <row r="47" spans="1:13" ht="15.75" thickBot="1" x14ac:dyDescent="0.3">
      <c r="A47" s="11" t="s">
        <v>134</v>
      </c>
      <c r="B47" s="43">
        <v>114000</v>
      </c>
      <c r="C47" s="44">
        <v>23000</v>
      </c>
      <c r="D47" s="44">
        <v>0</v>
      </c>
      <c r="E47" s="45">
        <v>0</v>
      </c>
      <c r="F47" s="16">
        <f t="shared" si="8"/>
        <v>137000</v>
      </c>
      <c r="G47" s="10">
        <f>B47/1.9835/30</f>
        <v>1915.8053945046634</v>
      </c>
      <c r="H47" s="10">
        <f>C47/1.9835/30</f>
        <v>386.52214099655492</v>
      </c>
      <c r="I47" s="10">
        <f>D47/1.9835/30</f>
        <v>0</v>
      </c>
      <c r="J47" s="10">
        <f>E47/1.9835/30</f>
        <v>0</v>
      </c>
      <c r="K47" s="48">
        <f t="shared" si="9"/>
        <v>2302.3275355012183</v>
      </c>
      <c r="M47" s="10">
        <f>Table92138[[#This Row],[BND_CFS]]+Table92138[[#This Row],[ORO_CFS]]</f>
        <v>2302.3275355012183</v>
      </c>
    </row>
    <row r="48" spans="1:13" x14ac:dyDescent="0.25">
      <c r="A48" s="11"/>
      <c r="B48" s="10"/>
      <c r="C48" s="10"/>
      <c r="D48" s="10"/>
      <c r="E48" s="10"/>
      <c r="F48" s="17"/>
      <c r="G48" s="18"/>
      <c r="H48" s="18"/>
      <c r="I48" s="18"/>
      <c r="J48" s="18"/>
      <c r="K48" s="17"/>
    </row>
    <row r="49" spans="1:19" x14ac:dyDescent="0.25">
      <c r="A49" s="85" t="s">
        <v>54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1:19" x14ac:dyDescent="0.25">
      <c r="B50" s="86" t="s">
        <v>19</v>
      </c>
      <c r="C50" s="86"/>
      <c r="D50" s="86"/>
      <c r="E50" s="86"/>
      <c r="F50" s="86"/>
      <c r="G50" s="86"/>
      <c r="H50" s="86"/>
      <c r="I50" s="86" t="s">
        <v>20</v>
      </c>
      <c r="J50" s="86"/>
      <c r="K50" s="86"/>
      <c r="L50" s="86"/>
      <c r="M50" s="86"/>
      <c r="N50" s="86"/>
      <c r="O50" s="86"/>
      <c r="P50" s="37"/>
      <c r="Q50" s="37"/>
      <c r="R50" s="37"/>
    </row>
    <row r="51" spans="1:19" x14ac:dyDescent="0.25">
      <c r="A51" t="s">
        <v>21</v>
      </c>
      <c r="B51" s="13" t="s">
        <v>5</v>
      </c>
      <c r="C51" s="13" t="s">
        <v>28</v>
      </c>
      <c r="D51" s="13" t="s">
        <v>17</v>
      </c>
      <c r="E51" s="13" t="s">
        <v>92</v>
      </c>
      <c r="F51" s="13" t="s">
        <v>121</v>
      </c>
      <c r="G51" s="13" t="s">
        <v>4</v>
      </c>
      <c r="H51" s="13" t="s">
        <v>16</v>
      </c>
      <c r="I51" s="13" t="s">
        <v>30</v>
      </c>
      <c r="J51" s="13" t="s">
        <v>31</v>
      </c>
      <c r="K51" s="13" t="s">
        <v>32</v>
      </c>
      <c r="L51" s="13" t="s">
        <v>135</v>
      </c>
      <c r="M51" s="13" t="s">
        <v>122</v>
      </c>
      <c r="N51" s="13" t="s">
        <v>34</v>
      </c>
      <c r="O51" s="13" t="s">
        <v>26</v>
      </c>
      <c r="R51" t="s">
        <v>5</v>
      </c>
    </row>
    <row r="52" spans="1:19" x14ac:dyDescent="0.25">
      <c r="A52" s="19" t="s">
        <v>123</v>
      </c>
      <c r="B52" s="20">
        <v>562</v>
      </c>
      <c r="C52" s="20">
        <v>534</v>
      </c>
      <c r="D52" s="20">
        <v>7122</v>
      </c>
      <c r="E52" s="20">
        <v>2646</v>
      </c>
      <c r="F52" s="20">
        <v>0</v>
      </c>
      <c r="G52" s="20">
        <v>3305</v>
      </c>
      <c r="H52" s="20">
        <f t="shared" ref="H52:H63" si="12">SUM(D52:G52)</f>
        <v>13073</v>
      </c>
      <c r="I52" s="20">
        <f t="shared" ref="I52:N52" si="13">B52/1.9835/31</f>
        <v>9.139920472933964</v>
      </c>
      <c r="J52" s="20">
        <f t="shared" si="13"/>
        <v>8.6845507696561146</v>
      </c>
      <c r="K52" s="20">
        <f t="shared" si="13"/>
        <v>115.82653666945852</v>
      </c>
      <c r="L52" s="20">
        <f t="shared" si="13"/>
        <v>43.032436959756701</v>
      </c>
      <c r="M52" s="20">
        <f t="shared" si="13"/>
        <v>0</v>
      </c>
      <c r="N52" s="20">
        <f t="shared" si="13"/>
        <v>53.749888190474643</v>
      </c>
      <c r="O52" s="20">
        <f t="shared" ref="O52:O63" si="14">SUM(I52:N52)</f>
        <v>230.43333306227996</v>
      </c>
      <c r="Q52" s="11"/>
      <c r="R52" t="s">
        <v>28</v>
      </c>
    </row>
    <row r="53" spans="1:19" x14ac:dyDescent="0.25">
      <c r="A53" s="19" t="s">
        <v>124</v>
      </c>
      <c r="B53" s="20">
        <v>1367</v>
      </c>
      <c r="C53" s="20">
        <v>2809</v>
      </c>
      <c r="D53" s="20">
        <v>8968</v>
      </c>
      <c r="E53" s="20">
        <v>8952</v>
      </c>
      <c r="F53" s="20">
        <v>3011</v>
      </c>
      <c r="G53" s="20">
        <v>8654</v>
      </c>
      <c r="H53" s="20">
        <f t="shared" si="12"/>
        <v>29585</v>
      </c>
      <c r="I53" s="20">
        <f t="shared" ref="I53:N53" si="15">B53/1.9835/30</f>
        <v>22.972859423577852</v>
      </c>
      <c r="J53" s="20">
        <f t="shared" si="15"/>
        <v>47.206117133014033</v>
      </c>
      <c r="K53" s="20">
        <f t="shared" si="15"/>
        <v>150.71002436770019</v>
      </c>
      <c r="L53" s="20">
        <f t="shared" si="15"/>
        <v>150.44113940005042</v>
      </c>
      <c r="M53" s="20">
        <f t="shared" si="15"/>
        <v>50.600789849592474</v>
      </c>
      <c r="N53" s="20">
        <f t="shared" si="15"/>
        <v>145.43315687757331</v>
      </c>
      <c r="O53" s="20">
        <f t="shared" si="14"/>
        <v>567.36408705150825</v>
      </c>
      <c r="Q53" s="11"/>
      <c r="R53" t="s">
        <v>17</v>
      </c>
    </row>
    <row r="54" spans="1:19" x14ac:dyDescent="0.25">
      <c r="A54" s="19" t="s">
        <v>125</v>
      </c>
      <c r="B54" s="20">
        <v>16184</v>
      </c>
      <c r="C54" s="20">
        <v>27273</v>
      </c>
      <c r="D54" s="20">
        <v>35142</v>
      </c>
      <c r="E54" s="20">
        <v>69403</v>
      </c>
      <c r="F54" s="20">
        <v>12645</v>
      </c>
      <c r="G54" s="20">
        <v>21200</v>
      </c>
      <c r="H54" s="20">
        <f t="shared" si="12"/>
        <v>138390</v>
      </c>
      <c r="I54" s="20">
        <f t="shared" ref="I54:N55" si="16">B54/1.9835/31</f>
        <v>263.20368849459658</v>
      </c>
      <c r="J54" s="20">
        <f t="shared" si="16"/>
        <v>443.54635419631313</v>
      </c>
      <c r="K54" s="20">
        <f t="shared" si="16"/>
        <v>571.52150402107713</v>
      </c>
      <c r="L54" s="20">
        <f t="shared" si="16"/>
        <v>1128.7151255925905</v>
      </c>
      <c r="M54" s="20">
        <f t="shared" si="16"/>
        <v>205.64821064101417</v>
      </c>
      <c r="N54" s="20">
        <f t="shared" si="16"/>
        <v>344.77991819608542</v>
      </c>
      <c r="O54" s="20">
        <f t="shared" si="14"/>
        <v>2957.4148011416769</v>
      </c>
      <c r="Q54" s="11"/>
      <c r="R54" t="s">
        <v>92</v>
      </c>
    </row>
    <row r="55" spans="1:19" x14ac:dyDescent="0.25">
      <c r="A55" s="19" t="s">
        <v>126</v>
      </c>
      <c r="B55" s="20">
        <v>4162</v>
      </c>
      <c r="C55" s="20">
        <v>12016</v>
      </c>
      <c r="D55" s="20">
        <v>12768</v>
      </c>
      <c r="E55" s="20">
        <v>24999</v>
      </c>
      <c r="F55" s="20">
        <v>6543</v>
      </c>
      <c r="G55" s="20">
        <v>13841</v>
      </c>
      <c r="H55" s="20">
        <f t="shared" si="12"/>
        <v>58151</v>
      </c>
      <c r="I55" s="20">
        <f t="shared" si="16"/>
        <v>67.687453751514511</v>
      </c>
      <c r="J55" s="20">
        <f t="shared" si="16"/>
        <v>195.41865552095106</v>
      </c>
      <c r="K55" s="20">
        <f t="shared" si="16"/>
        <v>207.648584694699</v>
      </c>
      <c r="L55" s="20">
        <f t="shared" si="16"/>
        <v>406.56382900867641</v>
      </c>
      <c r="M55" s="20">
        <f t="shared" si="16"/>
        <v>106.41014173382014</v>
      </c>
      <c r="N55" s="20">
        <f t="shared" si="16"/>
        <v>225.09900225245372</v>
      </c>
      <c r="O55" s="20">
        <f t="shared" si="14"/>
        <v>1208.827666962115</v>
      </c>
      <c r="Q55" s="11"/>
    </row>
    <row r="56" spans="1:19" x14ac:dyDescent="0.25">
      <c r="A56" s="19" t="s">
        <v>127</v>
      </c>
      <c r="B56" s="20">
        <v>38076</v>
      </c>
      <c r="C56" s="20">
        <v>65251</v>
      </c>
      <c r="D56" s="20">
        <v>91289</v>
      </c>
      <c r="E56" s="20">
        <v>114000</v>
      </c>
      <c r="F56" s="20">
        <v>24628</v>
      </c>
      <c r="G56" s="20">
        <v>42000</v>
      </c>
      <c r="H56" s="20">
        <f t="shared" si="12"/>
        <v>271917</v>
      </c>
      <c r="I56" s="20">
        <f t="shared" ref="I56:N56" si="17">B56/1.9835/28</f>
        <v>685.5846447477403</v>
      </c>
      <c r="J56" s="20">
        <f t="shared" si="17"/>
        <v>1174.8892650077426</v>
      </c>
      <c r="K56" s="20">
        <f t="shared" si="17"/>
        <v>1643.7214159674456</v>
      </c>
      <c r="L56" s="20">
        <f t="shared" si="17"/>
        <v>2052.6486369692821</v>
      </c>
      <c r="M56" s="20">
        <f t="shared" si="17"/>
        <v>443.44412834455687</v>
      </c>
      <c r="N56" s="20">
        <f t="shared" si="17"/>
        <v>756.23897151499864</v>
      </c>
      <c r="O56" s="20">
        <f t="shared" si="14"/>
        <v>6756.527062551766</v>
      </c>
      <c r="Q56" s="11"/>
    </row>
    <row r="57" spans="1:19" ht="15.75" thickBot="1" x14ac:dyDescent="0.3">
      <c r="A57" s="19" t="s">
        <v>128</v>
      </c>
      <c r="B57" s="20">
        <v>9000</v>
      </c>
      <c r="C57" s="20">
        <v>30000</v>
      </c>
      <c r="D57" s="20">
        <v>38000</v>
      </c>
      <c r="E57" s="20">
        <v>57000</v>
      </c>
      <c r="F57" s="20">
        <v>20000</v>
      </c>
      <c r="G57" s="20">
        <v>34000</v>
      </c>
      <c r="H57" s="20">
        <f t="shared" si="12"/>
        <v>149000</v>
      </c>
      <c r="I57" s="20">
        <f t="shared" ref="I57:N57" si="18">B57/1.9835/31</f>
        <v>146.36883319645136</v>
      </c>
      <c r="J57" s="20">
        <f t="shared" si="18"/>
        <v>487.89611065483786</v>
      </c>
      <c r="K57" s="20">
        <f t="shared" si="18"/>
        <v>618.0017401627947</v>
      </c>
      <c r="L57" s="20">
        <f t="shared" si="18"/>
        <v>927.00261024419194</v>
      </c>
      <c r="M57" s="20">
        <f t="shared" si="18"/>
        <v>325.26407376989192</v>
      </c>
      <c r="N57" s="20">
        <f t="shared" si="18"/>
        <v>552.94892540881619</v>
      </c>
      <c r="O57" s="20">
        <f t="shared" si="14"/>
        <v>3057.482293436984</v>
      </c>
      <c r="Q57" s="11"/>
    </row>
    <row r="58" spans="1:19" x14ac:dyDescent="0.25">
      <c r="A58" s="19" t="s">
        <v>129</v>
      </c>
      <c r="B58" s="38">
        <v>7000</v>
      </c>
      <c r="C58" s="39">
        <v>30000</v>
      </c>
      <c r="D58" s="39">
        <v>37000</v>
      </c>
      <c r="E58" s="39">
        <v>85000</v>
      </c>
      <c r="F58" s="39">
        <v>30000</v>
      </c>
      <c r="G58" s="40">
        <v>39000</v>
      </c>
      <c r="H58" s="20">
        <f t="shared" si="12"/>
        <v>191000</v>
      </c>
      <c r="I58" s="20">
        <f t="shared" ref="I58:N58" si="19">B58/1.9835/30</f>
        <v>117.63717334677759</v>
      </c>
      <c r="J58" s="20">
        <f t="shared" si="19"/>
        <v>504.15931434333248</v>
      </c>
      <c r="K58" s="20">
        <f t="shared" si="19"/>
        <v>621.79648769010998</v>
      </c>
      <c r="L58" s="20">
        <f t="shared" si="19"/>
        <v>1428.451390639442</v>
      </c>
      <c r="M58" s="20">
        <f t="shared" si="19"/>
        <v>504.15931434333248</v>
      </c>
      <c r="N58" s="20">
        <f t="shared" si="19"/>
        <v>655.40710864633218</v>
      </c>
      <c r="O58" s="46">
        <f t="shared" si="14"/>
        <v>3831.6107890093272</v>
      </c>
      <c r="Q58" s="11"/>
    </row>
    <row r="59" spans="1:19" x14ac:dyDescent="0.25">
      <c r="A59" s="11" t="s">
        <v>130</v>
      </c>
      <c r="B59" s="41">
        <v>3000</v>
      </c>
      <c r="C59" s="8">
        <v>42000</v>
      </c>
      <c r="D59" s="8">
        <v>47000</v>
      </c>
      <c r="E59" s="8">
        <v>110000</v>
      </c>
      <c r="F59" s="8">
        <v>39000</v>
      </c>
      <c r="G59" s="42">
        <v>51000</v>
      </c>
      <c r="H59" s="10">
        <f t="shared" si="12"/>
        <v>247000</v>
      </c>
      <c r="I59" s="10">
        <f t="shared" ref="I59:N59" si="20">B59/1.9835/31</f>
        <v>48.78961106548379</v>
      </c>
      <c r="J59" s="10">
        <f t="shared" si="20"/>
        <v>683.05455491677299</v>
      </c>
      <c r="K59" s="10">
        <f t="shared" si="20"/>
        <v>764.37057335924601</v>
      </c>
      <c r="L59" s="10">
        <f t="shared" si="20"/>
        <v>1788.9524057344054</v>
      </c>
      <c r="M59" s="10">
        <f t="shared" si="20"/>
        <v>634.26494385128922</v>
      </c>
      <c r="N59" s="10">
        <f t="shared" si="20"/>
        <v>829.42338811322441</v>
      </c>
      <c r="O59" s="47">
        <f t="shared" si="14"/>
        <v>4748.8554770404216</v>
      </c>
      <c r="Q59" s="54">
        <f>Table2112239[[#This Row],[TOTAL_CFS]]-Table2112239[[#This Row],[MIL_CFS]]+K11</f>
        <v>12376.298006944387</v>
      </c>
    </row>
    <row r="60" spans="1:19" x14ac:dyDescent="0.25">
      <c r="A60" s="11" t="s">
        <v>131</v>
      </c>
      <c r="B60" s="41">
        <v>0</v>
      </c>
      <c r="C60" s="8">
        <v>3000</v>
      </c>
      <c r="D60" s="8">
        <v>11000</v>
      </c>
      <c r="E60" s="8">
        <v>35000</v>
      </c>
      <c r="F60" s="8">
        <v>12000</v>
      </c>
      <c r="G60" s="42">
        <v>26000</v>
      </c>
      <c r="H60" s="10">
        <f t="shared" si="12"/>
        <v>84000</v>
      </c>
      <c r="I60" s="10">
        <f t="shared" ref="I60:N60" si="21">B60/1.9835/30</f>
        <v>0</v>
      </c>
      <c r="J60" s="10">
        <f t="shared" si="21"/>
        <v>50.415931434333253</v>
      </c>
      <c r="K60" s="10">
        <f t="shared" si="21"/>
        <v>184.85841525922191</v>
      </c>
      <c r="L60" s="10">
        <f t="shared" si="21"/>
        <v>588.18586673388791</v>
      </c>
      <c r="M60" s="10">
        <f t="shared" si="21"/>
        <v>201.66372573733301</v>
      </c>
      <c r="N60" s="10">
        <f t="shared" si="21"/>
        <v>436.93807243088816</v>
      </c>
      <c r="O60" s="47">
        <f t="shared" si="14"/>
        <v>1462.062011595664</v>
      </c>
      <c r="Q60" s="54">
        <f>Table2112239[[#This Row],[TOTAL_CFS]]-Table2112239[[#This Row],[MIL_CFS]]+K12</f>
        <v>6285.1861188135454</v>
      </c>
      <c r="S60">
        <f>SUM(Table2112239[[#This Row],[MHB_CFS]:[TLG_CFS]])</f>
        <v>823.46021342744302</v>
      </c>
    </row>
    <row r="61" spans="1:19" x14ac:dyDescent="0.25">
      <c r="A61" s="11" t="s">
        <v>132</v>
      </c>
      <c r="B61" s="41">
        <v>0</v>
      </c>
      <c r="C61" s="8">
        <v>0</v>
      </c>
      <c r="D61" s="8">
        <v>0</v>
      </c>
      <c r="E61" s="8">
        <v>10000</v>
      </c>
      <c r="F61" s="8">
        <v>4000</v>
      </c>
      <c r="G61" s="42">
        <v>14000</v>
      </c>
      <c r="H61" s="10">
        <f t="shared" si="12"/>
        <v>28000</v>
      </c>
      <c r="I61" s="10">
        <f t="shared" ref="I61:N62" si="22">B61/1.9835/31</f>
        <v>0</v>
      </c>
      <c r="J61" s="10">
        <f t="shared" si="22"/>
        <v>0</v>
      </c>
      <c r="K61" s="10">
        <f t="shared" si="22"/>
        <v>0</v>
      </c>
      <c r="L61" s="10">
        <f t="shared" si="22"/>
        <v>162.63203688494596</v>
      </c>
      <c r="M61" s="10">
        <f t="shared" si="22"/>
        <v>65.052814753978382</v>
      </c>
      <c r="N61" s="10">
        <f t="shared" si="22"/>
        <v>227.68485163892436</v>
      </c>
      <c r="O61" s="47">
        <f t="shared" si="14"/>
        <v>455.36970327784866</v>
      </c>
      <c r="Q61" s="54">
        <f>Table2112239[[#This Row],[TOTAL_CFS]]-Table2112239[[#This Row],[MIL_CFS]]+K13</f>
        <v>4179.6433479431107</v>
      </c>
      <c r="S61">
        <f>SUM(Table2112239[[#This Row],[MHB_CFS]:[TLG_CFS]])</f>
        <v>162.63203688494596</v>
      </c>
    </row>
    <row r="62" spans="1:19" x14ac:dyDescent="0.25">
      <c r="A62" s="11" t="s">
        <v>133</v>
      </c>
      <c r="B62" s="41">
        <v>0</v>
      </c>
      <c r="C62" s="8">
        <v>0</v>
      </c>
      <c r="D62" s="8">
        <v>0</v>
      </c>
      <c r="E62" s="8">
        <v>0</v>
      </c>
      <c r="F62" s="8">
        <v>0</v>
      </c>
      <c r="G62" s="42">
        <v>7000</v>
      </c>
      <c r="H62" s="10">
        <f t="shared" si="12"/>
        <v>7000</v>
      </c>
      <c r="I62" s="10">
        <f t="shared" si="22"/>
        <v>0</v>
      </c>
      <c r="J62" s="10">
        <f t="shared" si="22"/>
        <v>0</v>
      </c>
      <c r="K62" s="10">
        <f t="shared" si="22"/>
        <v>0</v>
      </c>
      <c r="L62" s="10">
        <f t="shared" si="22"/>
        <v>0</v>
      </c>
      <c r="M62" s="10">
        <f t="shared" si="22"/>
        <v>0</v>
      </c>
      <c r="N62" s="10">
        <f t="shared" si="22"/>
        <v>113.84242581946218</v>
      </c>
      <c r="O62" s="47">
        <f t="shared" si="14"/>
        <v>113.84242581946218</v>
      </c>
      <c r="Q62" s="54">
        <f>Table2112239[[#This Row],[TOTAL_CFS]]-Table2112239[[#This Row],[MIL_CFS]]+K14</f>
        <v>3415.2727745838652</v>
      </c>
      <c r="S62">
        <f>SUM(Table2112239[[#This Row],[MHB_CFS]:[TLG_CFS]])</f>
        <v>0</v>
      </c>
    </row>
    <row r="63" spans="1:19" ht="15.75" thickBot="1" x14ac:dyDescent="0.3">
      <c r="A63" s="11" t="s">
        <v>134</v>
      </c>
      <c r="B63" s="43">
        <v>0</v>
      </c>
      <c r="C63" s="44">
        <v>0</v>
      </c>
      <c r="D63" s="44">
        <v>0</v>
      </c>
      <c r="E63" s="44">
        <v>0</v>
      </c>
      <c r="F63" s="44">
        <v>0</v>
      </c>
      <c r="G63" s="45">
        <v>3000</v>
      </c>
      <c r="H63" s="10">
        <f t="shared" si="12"/>
        <v>3000</v>
      </c>
      <c r="I63" s="10">
        <f t="shared" ref="I63:N63" si="23">B63/1.9835/30</f>
        <v>0</v>
      </c>
      <c r="J63" s="10">
        <f t="shared" si="23"/>
        <v>0</v>
      </c>
      <c r="K63" s="10">
        <f t="shared" si="23"/>
        <v>0</v>
      </c>
      <c r="L63" s="10">
        <f t="shared" si="23"/>
        <v>0</v>
      </c>
      <c r="M63" s="10">
        <f t="shared" si="23"/>
        <v>0</v>
      </c>
      <c r="N63" s="10">
        <f t="shared" si="23"/>
        <v>50.415931434333253</v>
      </c>
      <c r="O63" s="48">
        <f t="shared" si="14"/>
        <v>50.415931434333253</v>
      </c>
      <c r="Q63" s="54">
        <f>Table2112239[[#This Row],[TOTAL_CFS]]-Table2112239[[#This Row],[MIL_CFS]]+K15</f>
        <v>3562.7258213595496</v>
      </c>
      <c r="S63">
        <f>SUM(Table2112239[[#This Row],[MHB_CFS]:[TLG_CFS]])</f>
        <v>0</v>
      </c>
    </row>
    <row r="65" spans="1:18" x14ac:dyDescent="0.25">
      <c r="A65" s="85" t="s">
        <v>35</v>
      </c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</row>
    <row r="66" spans="1:18" x14ac:dyDescent="0.25">
      <c r="B66" s="86" t="s">
        <v>19</v>
      </c>
      <c r="C66" s="86"/>
      <c r="D66" s="86"/>
      <c r="E66" s="86"/>
      <c r="F66" s="86"/>
      <c r="G66" s="86"/>
      <c r="H66" s="86"/>
      <c r="I66" s="86" t="s">
        <v>20</v>
      </c>
      <c r="J66" s="86"/>
      <c r="K66" s="86"/>
      <c r="L66" s="86"/>
      <c r="M66" s="86"/>
      <c r="N66" s="86"/>
      <c r="O66" s="86"/>
    </row>
    <row r="67" spans="1:18" x14ac:dyDescent="0.25">
      <c r="A67" t="s">
        <v>21</v>
      </c>
      <c r="B67" s="21" t="s">
        <v>58</v>
      </c>
      <c r="C67" s="21" t="s">
        <v>59</v>
      </c>
      <c r="D67" s="13" t="s">
        <v>17</v>
      </c>
      <c r="E67" s="13" t="s">
        <v>92</v>
      </c>
      <c r="F67" s="13" t="s">
        <v>121</v>
      </c>
      <c r="G67" s="13" t="s">
        <v>4</v>
      </c>
      <c r="H67" s="13" t="s">
        <v>16</v>
      </c>
      <c r="I67" s="13" t="s">
        <v>30</v>
      </c>
      <c r="J67" s="13" t="s">
        <v>31</v>
      </c>
      <c r="K67" s="13" t="s">
        <v>32</v>
      </c>
      <c r="L67" s="13" t="s">
        <v>135</v>
      </c>
      <c r="M67" s="13" t="s">
        <v>122</v>
      </c>
      <c r="N67" s="13" t="s">
        <v>34</v>
      </c>
      <c r="O67" s="13" t="s">
        <v>26</v>
      </c>
      <c r="R67" t="s">
        <v>5</v>
      </c>
    </row>
    <row r="68" spans="1:18" x14ac:dyDescent="0.25">
      <c r="A68" s="19" t="s">
        <v>123</v>
      </c>
      <c r="B68" s="20">
        <v>562</v>
      </c>
      <c r="C68" s="20">
        <v>534</v>
      </c>
      <c r="D68" s="20">
        <v>7122</v>
      </c>
      <c r="E68" s="20">
        <v>2646</v>
      </c>
      <c r="F68" s="20">
        <v>0</v>
      </c>
      <c r="G68" s="20">
        <v>3305</v>
      </c>
      <c r="H68" s="20">
        <f t="shared" ref="H68:H79" si="24">SUM(D68:G68)</f>
        <v>13073</v>
      </c>
      <c r="I68" s="20">
        <f t="shared" ref="I68:N68" si="25">B68/1.9835/31</f>
        <v>9.139920472933964</v>
      </c>
      <c r="J68" s="20">
        <f t="shared" si="25"/>
        <v>8.6845507696561146</v>
      </c>
      <c r="K68" s="20">
        <f t="shared" si="25"/>
        <v>115.82653666945852</v>
      </c>
      <c r="L68" s="20">
        <f t="shared" si="25"/>
        <v>43.032436959756701</v>
      </c>
      <c r="M68" s="20">
        <f t="shared" si="25"/>
        <v>0</v>
      </c>
      <c r="N68" s="20">
        <f t="shared" si="25"/>
        <v>53.749888190474643</v>
      </c>
      <c r="O68" s="20">
        <f>SUM(Table21531[[#This Row],[MHB_CFS]:[MIL_CFS]])</f>
        <v>230.43333306227996</v>
      </c>
      <c r="R68" t="s">
        <v>28</v>
      </c>
    </row>
    <row r="69" spans="1:18" x14ac:dyDescent="0.25">
      <c r="A69" s="19" t="s">
        <v>124</v>
      </c>
      <c r="B69" s="20">
        <v>1367</v>
      </c>
      <c r="C69" s="20">
        <v>2809</v>
      </c>
      <c r="D69" s="20">
        <v>8968</v>
      </c>
      <c r="E69" s="20">
        <v>8952</v>
      </c>
      <c r="F69" s="20">
        <v>3011</v>
      </c>
      <c r="G69" s="20">
        <v>8654</v>
      </c>
      <c r="H69" s="20">
        <f t="shared" si="24"/>
        <v>29585</v>
      </c>
      <c r="I69" s="20">
        <f t="shared" ref="I69:N69" si="26">B69/1.9835/30</f>
        <v>22.972859423577852</v>
      </c>
      <c r="J69" s="20">
        <f t="shared" si="26"/>
        <v>47.206117133014033</v>
      </c>
      <c r="K69" s="20">
        <f t="shared" si="26"/>
        <v>150.71002436770019</v>
      </c>
      <c r="L69" s="20">
        <f t="shared" si="26"/>
        <v>150.44113940005042</v>
      </c>
      <c r="M69" s="20">
        <f t="shared" si="26"/>
        <v>50.600789849592474</v>
      </c>
      <c r="N69" s="20">
        <f t="shared" si="26"/>
        <v>145.43315687757331</v>
      </c>
      <c r="O69" s="20">
        <f>SUM(Table21531[[#This Row],[MHB_CFS]:[MIL_CFS]])</f>
        <v>567.36408705150825</v>
      </c>
      <c r="R69" t="s">
        <v>17</v>
      </c>
    </row>
    <row r="70" spans="1:18" x14ac:dyDescent="0.25">
      <c r="A70" s="19" t="s">
        <v>125</v>
      </c>
      <c r="B70" s="20">
        <v>16184</v>
      </c>
      <c r="C70" s="20">
        <v>27273</v>
      </c>
      <c r="D70" s="20">
        <v>35142</v>
      </c>
      <c r="E70" s="20">
        <v>69403</v>
      </c>
      <c r="F70" s="20">
        <v>12645</v>
      </c>
      <c r="G70" s="20">
        <v>21200</v>
      </c>
      <c r="H70" s="20">
        <f t="shared" si="24"/>
        <v>138390</v>
      </c>
      <c r="I70" s="20">
        <f t="shared" ref="I70:N71" si="27">B70/1.9835/31</f>
        <v>263.20368849459658</v>
      </c>
      <c r="J70" s="20">
        <f t="shared" si="27"/>
        <v>443.54635419631313</v>
      </c>
      <c r="K70" s="20">
        <f t="shared" si="27"/>
        <v>571.52150402107713</v>
      </c>
      <c r="L70" s="20">
        <f t="shared" si="27"/>
        <v>1128.7151255925905</v>
      </c>
      <c r="M70" s="20">
        <f t="shared" si="27"/>
        <v>205.64821064101417</v>
      </c>
      <c r="N70" s="20">
        <f t="shared" si="27"/>
        <v>344.77991819608542</v>
      </c>
      <c r="O70" s="20">
        <f>SUM(Table21531[[#This Row],[MHB_CFS]:[MIL_CFS]])</f>
        <v>2957.4148011416769</v>
      </c>
      <c r="R70" t="s">
        <v>92</v>
      </c>
    </row>
    <row r="71" spans="1:18" x14ac:dyDescent="0.25">
      <c r="A71" s="19" t="s">
        <v>126</v>
      </c>
      <c r="B71" s="20">
        <v>4162</v>
      </c>
      <c r="C71" s="20">
        <v>12016</v>
      </c>
      <c r="D71" s="20">
        <v>12768</v>
      </c>
      <c r="E71" s="20">
        <v>24999</v>
      </c>
      <c r="F71" s="20">
        <v>6543</v>
      </c>
      <c r="G71" s="20">
        <v>13841</v>
      </c>
      <c r="H71" s="20">
        <f t="shared" si="24"/>
        <v>58151</v>
      </c>
      <c r="I71" s="20">
        <f t="shared" si="27"/>
        <v>67.687453751514511</v>
      </c>
      <c r="J71" s="20">
        <f t="shared" si="27"/>
        <v>195.41865552095106</v>
      </c>
      <c r="K71" s="20">
        <f t="shared" si="27"/>
        <v>207.648584694699</v>
      </c>
      <c r="L71" s="20">
        <f t="shared" si="27"/>
        <v>406.56382900867641</v>
      </c>
      <c r="M71" s="20">
        <f t="shared" si="27"/>
        <v>106.41014173382014</v>
      </c>
      <c r="N71" s="20">
        <f t="shared" si="27"/>
        <v>225.09900225245372</v>
      </c>
      <c r="O71" s="20">
        <f>SUM(Table21531[[#This Row],[MHB_CFS]:[MIL_CFS]])</f>
        <v>1208.827666962115</v>
      </c>
    </row>
    <row r="72" spans="1:18" x14ac:dyDescent="0.25">
      <c r="A72" s="19" t="s">
        <v>127</v>
      </c>
      <c r="B72" s="20">
        <v>38076</v>
      </c>
      <c r="C72" s="20">
        <v>65251</v>
      </c>
      <c r="D72" s="20">
        <v>91289</v>
      </c>
      <c r="E72" s="20">
        <v>114000</v>
      </c>
      <c r="F72" s="20">
        <v>24628</v>
      </c>
      <c r="G72" s="20">
        <v>42000</v>
      </c>
      <c r="H72" s="20">
        <f t="shared" si="24"/>
        <v>271917</v>
      </c>
      <c r="I72" s="20">
        <f t="shared" ref="I72:N72" si="28">B72/1.9835/28</f>
        <v>685.5846447477403</v>
      </c>
      <c r="J72" s="20">
        <f t="shared" si="28"/>
        <v>1174.8892650077426</v>
      </c>
      <c r="K72" s="20">
        <f t="shared" si="28"/>
        <v>1643.7214159674456</v>
      </c>
      <c r="L72" s="20">
        <f t="shared" si="28"/>
        <v>2052.6486369692821</v>
      </c>
      <c r="M72" s="20">
        <f t="shared" si="28"/>
        <v>443.44412834455687</v>
      </c>
      <c r="N72" s="20">
        <f t="shared" si="28"/>
        <v>756.23897151499864</v>
      </c>
      <c r="O72" s="20">
        <f>SUM(Table21531[[#This Row],[MHB_CFS]:[MIL_CFS]])</f>
        <v>6756.527062551766</v>
      </c>
    </row>
    <row r="73" spans="1:18" ht="15.75" thickBot="1" x14ac:dyDescent="0.3">
      <c r="A73" s="19" t="s">
        <v>128</v>
      </c>
      <c r="B73" s="31">
        <v>9000</v>
      </c>
      <c r="C73" s="31">
        <v>30000</v>
      </c>
      <c r="D73" s="20">
        <v>38000</v>
      </c>
      <c r="E73" s="20">
        <v>57000</v>
      </c>
      <c r="F73" s="20">
        <v>20000</v>
      </c>
      <c r="G73" s="20">
        <v>34000</v>
      </c>
      <c r="H73" s="20">
        <f t="shared" si="24"/>
        <v>149000</v>
      </c>
      <c r="I73" s="20">
        <f t="shared" ref="I73:N73" si="29">B73/1.9835/31</f>
        <v>146.36883319645136</v>
      </c>
      <c r="J73" s="20">
        <f t="shared" si="29"/>
        <v>487.89611065483786</v>
      </c>
      <c r="K73" s="20">
        <f t="shared" si="29"/>
        <v>618.0017401627947</v>
      </c>
      <c r="L73" s="20">
        <f t="shared" si="29"/>
        <v>927.00261024419194</v>
      </c>
      <c r="M73" s="20">
        <f t="shared" si="29"/>
        <v>325.26407376989192</v>
      </c>
      <c r="N73" s="20">
        <f t="shared" si="29"/>
        <v>552.94892540881619</v>
      </c>
      <c r="O73" s="20">
        <f>SUM(Table21531[[#This Row],[MHB_CFS]:[MIL_CFS]])</f>
        <v>3057.482293436984</v>
      </c>
    </row>
    <row r="74" spans="1:18" x14ac:dyDescent="0.25">
      <c r="A74" s="19" t="s">
        <v>129</v>
      </c>
      <c r="B74" s="38">
        <v>7000</v>
      </c>
      <c r="C74" s="39">
        <v>30000</v>
      </c>
      <c r="D74" s="39">
        <v>37000</v>
      </c>
      <c r="E74" s="39">
        <v>85000</v>
      </c>
      <c r="F74" s="39">
        <v>30000</v>
      </c>
      <c r="G74" s="40">
        <v>39000</v>
      </c>
      <c r="H74" s="20">
        <f t="shared" si="24"/>
        <v>191000</v>
      </c>
      <c r="I74" s="20">
        <f t="shared" ref="I74:N74" si="30">B74/1.9835/30</f>
        <v>117.63717334677759</v>
      </c>
      <c r="J74" s="20">
        <f t="shared" si="30"/>
        <v>504.15931434333248</v>
      </c>
      <c r="K74" s="20">
        <f t="shared" si="30"/>
        <v>621.79648769010998</v>
      </c>
      <c r="L74" s="20">
        <f t="shared" si="30"/>
        <v>1428.451390639442</v>
      </c>
      <c r="M74" s="20">
        <f t="shared" si="30"/>
        <v>504.15931434333248</v>
      </c>
      <c r="N74" s="20">
        <f t="shared" si="30"/>
        <v>655.40710864633218</v>
      </c>
      <c r="O74" s="46">
        <f>SUM(Table21531[[#This Row],[MHB_CFS]:[MIL_CFS]])</f>
        <v>3831.6107890093272</v>
      </c>
    </row>
    <row r="75" spans="1:18" x14ac:dyDescent="0.25">
      <c r="A75" s="11" t="s">
        <v>130</v>
      </c>
      <c r="B75" s="41">
        <v>3000</v>
      </c>
      <c r="C75" s="8">
        <v>42000</v>
      </c>
      <c r="D75" s="8">
        <v>26000</v>
      </c>
      <c r="E75" s="8">
        <v>90000</v>
      </c>
      <c r="F75" s="8">
        <v>25000</v>
      </c>
      <c r="G75" s="42">
        <v>41000</v>
      </c>
      <c r="H75" s="10">
        <f t="shared" si="24"/>
        <v>182000</v>
      </c>
      <c r="I75" s="10">
        <f t="shared" ref="I75:N75" si="31">B75/1.9835/31</f>
        <v>48.78961106548379</v>
      </c>
      <c r="J75" s="10">
        <f t="shared" si="31"/>
        <v>683.05455491677299</v>
      </c>
      <c r="K75" s="10">
        <f t="shared" si="31"/>
        <v>422.84329590085946</v>
      </c>
      <c r="L75" s="10">
        <f t="shared" si="31"/>
        <v>1463.6883319645137</v>
      </c>
      <c r="M75" s="10">
        <f t="shared" si="31"/>
        <v>406.58009221236495</v>
      </c>
      <c r="N75" s="10">
        <f t="shared" si="31"/>
        <v>666.79135122827847</v>
      </c>
      <c r="O75" s="47">
        <f>SUM(Table21531[[#This Row],[MHB_CFS]:[MIL_CFS]])</f>
        <v>3691.7472372882735</v>
      </c>
      <c r="Q75" s="54">
        <f>Table21531[[#This Row],[TOTAL_CFS]]-Table21531[[#This Row],[MIL_CFS]]+K27</f>
        <v>8912.2356212950381</v>
      </c>
    </row>
    <row r="76" spans="1:18" x14ac:dyDescent="0.25">
      <c r="A76" s="11" t="s">
        <v>131</v>
      </c>
      <c r="B76" s="41">
        <v>0</v>
      </c>
      <c r="C76" s="8">
        <v>3000</v>
      </c>
      <c r="D76" s="8">
        <v>7000</v>
      </c>
      <c r="E76" s="8">
        <v>10000</v>
      </c>
      <c r="F76" s="8">
        <v>8000</v>
      </c>
      <c r="G76" s="42">
        <v>18000</v>
      </c>
      <c r="H76" s="10">
        <f t="shared" si="24"/>
        <v>43000</v>
      </c>
      <c r="I76" s="10">
        <f t="shared" ref="I76:N76" si="32">B76/1.9835/30</f>
        <v>0</v>
      </c>
      <c r="J76" s="10">
        <f t="shared" si="32"/>
        <v>50.415931434333253</v>
      </c>
      <c r="K76" s="10">
        <f t="shared" si="32"/>
        <v>117.63717334677759</v>
      </c>
      <c r="L76" s="10">
        <f t="shared" si="32"/>
        <v>168.05310478111085</v>
      </c>
      <c r="M76" s="10">
        <f t="shared" si="32"/>
        <v>134.44248382488865</v>
      </c>
      <c r="N76" s="10">
        <f t="shared" si="32"/>
        <v>302.4955886059995</v>
      </c>
      <c r="O76" s="47">
        <f>SUM(Table21531[[#This Row],[MHB_CFS]:[MIL_CFS]])</f>
        <v>773.04428199310985</v>
      </c>
      <c r="Q76" s="54">
        <f>Table21531[[#This Row],[TOTAL_CFS]]-Table21531[[#This Row],[MIL_CFS]]+K28</f>
        <v>4201.3276195277713</v>
      </c>
      <c r="R76" s="10">
        <f>Table21531[[#This Row],[MHB_CFS]]+Table21531[[#This Row],[PAR_CFS]]+Table21531[[#This Row],[GDW_CFS]]+Table21531[[#This Row],[TLG_CFS]]</f>
        <v>336.10620956222169</v>
      </c>
    </row>
    <row r="77" spans="1:18" x14ac:dyDescent="0.25">
      <c r="A77" s="11" t="s">
        <v>132</v>
      </c>
      <c r="B77" s="41">
        <v>0</v>
      </c>
      <c r="C77" s="8">
        <v>0</v>
      </c>
      <c r="D77" s="8">
        <v>0</v>
      </c>
      <c r="E77" s="8">
        <v>5000</v>
      </c>
      <c r="F77" s="8">
        <v>2000</v>
      </c>
      <c r="G77" s="42">
        <v>7000</v>
      </c>
      <c r="H77" s="10">
        <f t="shared" si="24"/>
        <v>14000</v>
      </c>
      <c r="I77" s="10">
        <f t="shared" ref="I77:N78" si="33">B77/1.9835/31</f>
        <v>0</v>
      </c>
      <c r="J77" s="10">
        <f t="shared" si="33"/>
        <v>0</v>
      </c>
      <c r="K77" s="10">
        <f t="shared" si="33"/>
        <v>0</v>
      </c>
      <c r="L77" s="10">
        <f t="shared" si="33"/>
        <v>81.316018442472981</v>
      </c>
      <c r="M77" s="10">
        <f t="shared" si="33"/>
        <v>32.526407376989191</v>
      </c>
      <c r="N77" s="10">
        <f t="shared" si="33"/>
        <v>113.84242581946218</v>
      </c>
      <c r="O77" s="47">
        <f>SUM(Table21531[[#This Row],[MHB_CFS]:[MIL_CFS]])</f>
        <v>227.68485163892433</v>
      </c>
      <c r="Q77" s="54">
        <f>Table21531[[#This Row],[TOTAL_CFS]]-Table21531[[#This Row],[MIL_CFS]]+K29</f>
        <v>3138.7983118794573</v>
      </c>
      <c r="R77" s="10">
        <f>SUM(Table21531[[#This Row],[MHB_CFS]:[TLG_CFS]])</f>
        <v>81.316018442472981</v>
      </c>
    </row>
    <row r="78" spans="1:18" x14ac:dyDescent="0.25">
      <c r="A78" s="11" t="s">
        <v>133</v>
      </c>
      <c r="B78" s="41">
        <v>0</v>
      </c>
      <c r="C78" s="8">
        <v>0</v>
      </c>
      <c r="D78" s="8">
        <v>0</v>
      </c>
      <c r="E78" s="8">
        <v>0</v>
      </c>
      <c r="F78" s="8">
        <v>0</v>
      </c>
      <c r="G78" s="42">
        <v>4000</v>
      </c>
      <c r="H78" s="10">
        <f t="shared" si="24"/>
        <v>4000</v>
      </c>
      <c r="I78" s="10">
        <f t="shared" si="33"/>
        <v>0</v>
      </c>
      <c r="J78" s="10">
        <f t="shared" si="33"/>
        <v>0</v>
      </c>
      <c r="K78" s="10">
        <f t="shared" si="33"/>
        <v>0</v>
      </c>
      <c r="L78" s="10">
        <f t="shared" si="33"/>
        <v>0</v>
      </c>
      <c r="M78" s="10">
        <f t="shared" si="33"/>
        <v>0</v>
      </c>
      <c r="N78" s="10">
        <f t="shared" si="33"/>
        <v>65.052814753978382</v>
      </c>
      <c r="O78" s="47">
        <f>SUM(Table21531[[#This Row],[MHB_CFS]:[MIL_CFS]])</f>
        <v>65.052814753978382</v>
      </c>
      <c r="Q78" s="54">
        <f>Table21531[[#This Row],[TOTAL_CFS]]-Table21531[[#This Row],[MIL_CFS]]+K30</f>
        <v>2585.8493864706406</v>
      </c>
      <c r="R78" s="10">
        <f>SUM(Table21531[[#This Row],[MHB_CFS]:[TLG_CFS]])</f>
        <v>0</v>
      </c>
    </row>
    <row r="79" spans="1:18" ht="15.75" thickBot="1" x14ac:dyDescent="0.3">
      <c r="A79" s="11" t="s">
        <v>134</v>
      </c>
      <c r="B79" s="43">
        <v>0</v>
      </c>
      <c r="C79" s="44">
        <v>0</v>
      </c>
      <c r="D79" s="44">
        <v>0</v>
      </c>
      <c r="E79" s="44">
        <v>0</v>
      </c>
      <c r="F79" s="44">
        <v>0</v>
      </c>
      <c r="G79" s="45">
        <v>1000</v>
      </c>
      <c r="H79" s="10">
        <f t="shared" si="24"/>
        <v>1000</v>
      </c>
      <c r="I79" s="10">
        <f t="shared" ref="I79:N79" si="34">B79/1.9835/30</f>
        <v>0</v>
      </c>
      <c r="J79" s="10">
        <f t="shared" si="34"/>
        <v>0</v>
      </c>
      <c r="K79" s="10">
        <f t="shared" si="34"/>
        <v>0</v>
      </c>
      <c r="L79" s="10">
        <f t="shared" si="34"/>
        <v>0</v>
      </c>
      <c r="M79" s="10">
        <f t="shared" si="34"/>
        <v>0</v>
      </c>
      <c r="N79" s="10">
        <f t="shared" si="34"/>
        <v>16.805310478111082</v>
      </c>
      <c r="O79" s="48">
        <f>SUM(Table21531[[#This Row],[MHB_CFS]:[MIL_CFS]])</f>
        <v>16.805310478111082</v>
      </c>
      <c r="Q79" s="54">
        <f>Table21531[[#This Row],[TOTAL_CFS]]-Table21531[[#This Row],[MIL_CFS]]+K31</f>
        <v>2672.044366019662</v>
      </c>
      <c r="R79" s="10">
        <f>SUM(Table21531[[#This Row],[MHB_CFS]:[TLG_CFS]])</f>
        <v>0</v>
      </c>
    </row>
    <row r="80" spans="1:18" x14ac:dyDescent="0.25">
      <c r="A80" s="11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spans="1:15" x14ac:dyDescent="0.25">
      <c r="A81" s="85" t="s">
        <v>36</v>
      </c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</row>
    <row r="82" spans="1:15" x14ac:dyDescent="0.25">
      <c r="B82" s="86" t="s">
        <v>19</v>
      </c>
      <c r="C82" s="86"/>
      <c r="D82" s="86"/>
      <c r="E82" s="86"/>
      <c r="F82" s="86"/>
      <c r="G82" s="86"/>
      <c r="H82" s="86"/>
      <c r="I82" s="86" t="s">
        <v>20</v>
      </c>
      <c r="J82" s="86"/>
      <c r="K82" s="86"/>
      <c r="L82" s="86"/>
      <c r="M82" s="86"/>
      <c r="N82" s="86"/>
      <c r="O82" s="86"/>
    </row>
    <row r="83" spans="1:15" x14ac:dyDescent="0.25">
      <c r="A83" t="s">
        <v>21</v>
      </c>
      <c r="B83" s="21" t="s">
        <v>58</v>
      </c>
      <c r="C83" s="21" t="s">
        <v>59</v>
      </c>
      <c r="D83" s="12" t="s">
        <v>17</v>
      </c>
      <c r="E83" s="12" t="s">
        <v>92</v>
      </c>
      <c r="F83" s="12" t="s">
        <v>121</v>
      </c>
      <c r="G83" s="12" t="s">
        <v>4</v>
      </c>
      <c r="H83" s="12" t="s">
        <v>16</v>
      </c>
      <c r="I83" s="12" t="s">
        <v>30</v>
      </c>
      <c r="J83" s="12" t="s">
        <v>31</v>
      </c>
      <c r="K83" s="12" t="s">
        <v>32</v>
      </c>
      <c r="L83" s="12" t="s">
        <v>135</v>
      </c>
      <c r="M83" s="12" t="s">
        <v>122</v>
      </c>
      <c r="N83" s="12" t="s">
        <v>34</v>
      </c>
      <c r="O83" s="12" t="s">
        <v>26</v>
      </c>
    </row>
    <row r="84" spans="1:15" x14ac:dyDescent="0.25">
      <c r="A84" s="19" t="s">
        <v>123</v>
      </c>
      <c r="B84" s="20">
        <v>562</v>
      </c>
      <c r="C84" s="20">
        <v>534</v>
      </c>
      <c r="D84" s="20">
        <v>7122</v>
      </c>
      <c r="E84" s="20">
        <v>2646</v>
      </c>
      <c r="F84" s="20">
        <v>0</v>
      </c>
      <c r="G84" s="20">
        <v>3305</v>
      </c>
      <c r="H84" s="20">
        <f t="shared" ref="H84:H95" si="35">SUM(B84:G84)</f>
        <v>14169</v>
      </c>
      <c r="I84" s="20">
        <f t="shared" ref="I84:N84" si="36">B84/1.9835/31</f>
        <v>9.139920472933964</v>
      </c>
      <c r="J84" s="20">
        <f t="shared" si="36"/>
        <v>8.6845507696561146</v>
      </c>
      <c r="K84" s="20">
        <f t="shared" si="36"/>
        <v>115.82653666945852</v>
      </c>
      <c r="L84" s="20">
        <f t="shared" si="36"/>
        <v>43.032436959756701</v>
      </c>
      <c r="M84" s="20">
        <f t="shared" si="36"/>
        <v>0</v>
      </c>
      <c r="N84" s="20">
        <f t="shared" si="36"/>
        <v>53.749888190474643</v>
      </c>
      <c r="O84" s="20">
        <f>SUM(Table11330[[#This Row],[MHB_CFS]:[MIL_CFS]])</f>
        <v>230.43333306227996</v>
      </c>
    </row>
    <row r="85" spans="1:15" x14ac:dyDescent="0.25">
      <c r="A85" s="19" t="s">
        <v>124</v>
      </c>
      <c r="B85" s="20">
        <v>1367</v>
      </c>
      <c r="C85" s="20">
        <v>2809</v>
      </c>
      <c r="D85" s="20">
        <v>8968</v>
      </c>
      <c r="E85" s="20">
        <v>8952</v>
      </c>
      <c r="F85" s="20">
        <v>3011</v>
      </c>
      <c r="G85" s="20">
        <v>8654</v>
      </c>
      <c r="H85" s="20">
        <f t="shared" si="35"/>
        <v>33761</v>
      </c>
      <c r="I85" s="20">
        <f t="shared" ref="I85:N85" si="37">B85/1.9835/30</f>
        <v>22.972859423577852</v>
      </c>
      <c r="J85" s="20">
        <f t="shared" si="37"/>
        <v>47.206117133014033</v>
      </c>
      <c r="K85" s="20">
        <f t="shared" si="37"/>
        <v>150.71002436770019</v>
      </c>
      <c r="L85" s="20">
        <f t="shared" si="37"/>
        <v>150.44113940005042</v>
      </c>
      <c r="M85" s="20">
        <f t="shared" si="37"/>
        <v>50.600789849592474</v>
      </c>
      <c r="N85" s="20">
        <f t="shared" si="37"/>
        <v>145.43315687757331</v>
      </c>
      <c r="O85" s="20">
        <f>SUM(Table11330[[#This Row],[MHB_CFS]:[MIL_CFS]])</f>
        <v>567.36408705150825</v>
      </c>
    </row>
    <row r="86" spans="1:15" x14ac:dyDescent="0.25">
      <c r="A86" s="19" t="s">
        <v>125</v>
      </c>
      <c r="B86" s="20">
        <v>16184</v>
      </c>
      <c r="C86" s="20">
        <v>27273</v>
      </c>
      <c r="D86" s="20">
        <v>35142</v>
      </c>
      <c r="E86" s="20">
        <v>69403</v>
      </c>
      <c r="F86" s="20">
        <v>12645</v>
      </c>
      <c r="G86" s="20">
        <v>21200</v>
      </c>
      <c r="H86" s="20">
        <f t="shared" si="35"/>
        <v>181847</v>
      </c>
      <c r="I86" s="20">
        <f t="shared" ref="I86:N87" si="38">B86/1.9835/31</f>
        <v>263.20368849459658</v>
      </c>
      <c r="J86" s="20">
        <f t="shared" si="38"/>
        <v>443.54635419631313</v>
      </c>
      <c r="K86" s="20">
        <f t="shared" si="38"/>
        <v>571.52150402107713</v>
      </c>
      <c r="L86" s="20">
        <f t="shared" si="38"/>
        <v>1128.7151255925905</v>
      </c>
      <c r="M86" s="20">
        <f t="shared" si="38"/>
        <v>205.64821064101417</v>
      </c>
      <c r="N86" s="20">
        <f t="shared" si="38"/>
        <v>344.77991819608542</v>
      </c>
      <c r="O86" s="20">
        <f>SUM(Table11330[[#This Row],[MHB_CFS]:[MIL_CFS]])</f>
        <v>2957.4148011416769</v>
      </c>
    </row>
    <row r="87" spans="1:15" x14ac:dyDescent="0.25">
      <c r="A87" s="19" t="s">
        <v>126</v>
      </c>
      <c r="B87" s="20">
        <v>4162</v>
      </c>
      <c r="C87" s="20">
        <v>12016</v>
      </c>
      <c r="D87" s="20">
        <v>12768</v>
      </c>
      <c r="E87" s="20">
        <v>24999</v>
      </c>
      <c r="F87" s="20">
        <v>6543</v>
      </c>
      <c r="G87" s="20">
        <v>13841</v>
      </c>
      <c r="H87" s="20">
        <f t="shared" si="35"/>
        <v>74329</v>
      </c>
      <c r="I87" s="20">
        <f t="shared" si="38"/>
        <v>67.687453751514511</v>
      </c>
      <c r="J87" s="20">
        <f t="shared" si="38"/>
        <v>195.41865552095106</v>
      </c>
      <c r="K87" s="20">
        <f t="shared" si="38"/>
        <v>207.648584694699</v>
      </c>
      <c r="L87" s="20">
        <f t="shared" si="38"/>
        <v>406.56382900867641</v>
      </c>
      <c r="M87" s="20">
        <f t="shared" si="38"/>
        <v>106.41014173382014</v>
      </c>
      <c r="N87" s="20">
        <f t="shared" si="38"/>
        <v>225.09900225245372</v>
      </c>
      <c r="O87" s="20">
        <f>SUM(Table11330[[#This Row],[MHB_CFS]:[MIL_CFS]])</f>
        <v>1208.827666962115</v>
      </c>
    </row>
    <row r="88" spans="1:15" x14ac:dyDescent="0.25">
      <c r="A88" s="19" t="s">
        <v>127</v>
      </c>
      <c r="B88" s="20">
        <v>38076</v>
      </c>
      <c r="C88" s="20">
        <v>65251</v>
      </c>
      <c r="D88" s="20">
        <v>91289</v>
      </c>
      <c r="E88" s="20">
        <v>114000</v>
      </c>
      <c r="F88" s="20">
        <v>24628</v>
      </c>
      <c r="G88" s="20">
        <v>42000</v>
      </c>
      <c r="H88" s="20">
        <f t="shared" si="35"/>
        <v>375244</v>
      </c>
      <c r="I88" s="20">
        <f t="shared" ref="I88:N88" si="39">B88/1.9835/28</f>
        <v>685.5846447477403</v>
      </c>
      <c r="J88" s="20">
        <f t="shared" si="39"/>
        <v>1174.8892650077426</v>
      </c>
      <c r="K88" s="20">
        <f t="shared" si="39"/>
        <v>1643.7214159674456</v>
      </c>
      <c r="L88" s="20">
        <f t="shared" si="39"/>
        <v>2052.6486369692821</v>
      </c>
      <c r="M88" s="20">
        <f t="shared" si="39"/>
        <v>443.44412834455687</v>
      </c>
      <c r="N88" s="20">
        <f t="shared" si="39"/>
        <v>756.23897151499864</v>
      </c>
      <c r="O88" s="20">
        <f>SUM(Table11330[[#This Row],[MHB_CFS]:[MIL_CFS]])</f>
        <v>6756.527062551766</v>
      </c>
    </row>
    <row r="89" spans="1:15" ht="15.75" thickBot="1" x14ac:dyDescent="0.3">
      <c r="A89" s="19" t="s">
        <v>128</v>
      </c>
      <c r="B89" s="31">
        <v>9000</v>
      </c>
      <c r="C89" s="31">
        <v>30000</v>
      </c>
      <c r="D89" s="20">
        <v>38000</v>
      </c>
      <c r="E89" s="20">
        <v>57000</v>
      </c>
      <c r="F89" s="20">
        <v>20000</v>
      </c>
      <c r="G89" s="20">
        <v>34000</v>
      </c>
      <c r="H89" s="20">
        <f t="shared" si="35"/>
        <v>188000</v>
      </c>
      <c r="I89" s="20">
        <f t="shared" ref="I89:N89" si="40">B89/1.9835/31</f>
        <v>146.36883319645136</v>
      </c>
      <c r="J89" s="20">
        <f t="shared" si="40"/>
        <v>487.89611065483786</v>
      </c>
      <c r="K89" s="20">
        <f t="shared" si="40"/>
        <v>618.0017401627947</v>
      </c>
      <c r="L89" s="20">
        <f t="shared" si="40"/>
        <v>927.00261024419194</v>
      </c>
      <c r="M89" s="20">
        <f t="shared" si="40"/>
        <v>325.26407376989192</v>
      </c>
      <c r="N89" s="20">
        <f t="shared" si="40"/>
        <v>552.94892540881619</v>
      </c>
      <c r="O89" s="20">
        <f>SUM(Table11330[[#This Row],[MHB_CFS]:[MIL_CFS]])</f>
        <v>3057.482293436984</v>
      </c>
    </row>
    <row r="90" spans="1:15" x14ac:dyDescent="0.25">
      <c r="A90" s="19" t="s">
        <v>129</v>
      </c>
      <c r="B90" s="38">
        <v>7000</v>
      </c>
      <c r="C90" s="39">
        <v>30000</v>
      </c>
      <c r="D90" s="39">
        <v>37000</v>
      </c>
      <c r="E90" s="39">
        <v>85000</v>
      </c>
      <c r="F90" s="39">
        <v>30000</v>
      </c>
      <c r="G90" s="40">
        <v>39000</v>
      </c>
      <c r="H90" s="20">
        <f t="shared" si="35"/>
        <v>228000</v>
      </c>
      <c r="I90" s="20">
        <f t="shared" ref="I90:N90" si="41">B90/1.9835/30</f>
        <v>117.63717334677759</v>
      </c>
      <c r="J90" s="20">
        <f t="shared" si="41"/>
        <v>504.15931434333248</v>
      </c>
      <c r="K90" s="20">
        <f t="shared" si="41"/>
        <v>621.79648769010998</v>
      </c>
      <c r="L90" s="20">
        <f t="shared" si="41"/>
        <v>1428.451390639442</v>
      </c>
      <c r="M90" s="20">
        <f t="shared" si="41"/>
        <v>504.15931434333248</v>
      </c>
      <c r="N90" s="20">
        <f t="shared" si="41"/>
        <v>655.40710864633218</v>
      </c>
      <c r="O90" s="46">
        <f>SUM(Table11330[[#This Row],[MHB_CFS]:[MIL_CFS]])</f>
        <v>3831.6107890093272</v>
      </c>
    </row>
    <row r="91" spans="1:15" x14ac:dyDescent="0.25">
      <c r="A91" s="11" t="s">
        <v>130</v>
      </c>
      <c r="B91" s="41">
        <v>3000</v>
      </c>
      <c r="C91" s="8">
        <v>42000</v>
      </c>
      <c r="D91" s="8">
        <v>20000</v>
      </c>
      <c r="E91" s="8">
        <v>61000</v>
      </c>
      <c r="F91" s="8">
        <v>14000</v>
      </c>
      <c r="G91" s="42">
        <v>32000</v>
      </c>
      <c r="H91" s="10">
        <f t="shared" si="35"/>
        <v>172000</v>
      </c>
      <c r="I91" s="10">
        <f t="shared" ref="I91:M91" si="42">B91/1.9835/31</f>
        <v>48.78961106548379</v>
      </c>
      <c r="J91" s="10">
        <f t="shared" si="42"/>
        <v>683.05455491677299</v>
      </c>
      <c r="K91" s="10">
        <f t="shared" si="42"/>
        <v>325.26407376989192</v>
      </c>
      <c r="L91" s="10">
        <f t="shared" si="42"/>
        <v>992.05542499817034</v>
      </c>
      <c r="M91" s="10">
        <f t="shared" si="42"/>
        <v>227.68485163892436</v>
      </c>
      <c r="N91" s="10">
        <f>G91/1.9835/31</f>
        <v>520.42251803182705</v>
      </c>
      <c r="O91" s="47">
        <f>SUM(Table11330[[#This Row],[MHB_CFS]:[MIL_CFS]])</f>
        <v>2797.2710344210709</v>
      </c>
    </row>
    <row r="92" spans="1:15" x14ac:dyDescent="0.25">
      <c r="A92" s="11" t="s">
        <v>131</v>
      </c>
      <c r="B92" s="41">
        <v>0</v>
      </c>
      <c r="C92" s="8">
        <v>3000</v>
      </c>
      <c r="D92" s="8">
        <v>5000</v>
      </c>
      <c r="E92" s="8">
        <v>5000</v>
      </c>
      <c r="F92" s="8">
        <v>4000</v>
      </c>
      <c r="G92" s="42">
        <v>14000</v>
      </c>
      <c r="H92" s="10">
        <f t="shared" si="35"/>
        <v>31000</v>
      </c>
      <c r="I92" s="10">
        <f t="shared" ref="I92:N92" si="43">B92/1.9835/30</f>
        <v>0</v>
      </c>
      <c r="J92" s="10">
        <f t="shared" si="43"/>
        <v>50.415931434333253</v>
      </c>
      <c r="K92" s="10">
        <f t="shared" si="43"/>
        <v>84.026552390555423</v>
      </c>
      <c r="L92" s="10">
        <f t="shared" si="43"/>
        <v>84.026552390555423</v>
      </c>
      <c r="M92" s="10">
        <f t="shared" si="43"/>
        <v>67.221241912444327</v>
      </c>
      <c r="N92" s="10">
        <f t="shared" si="43"/>
        <v>235.27434669355517</v>
      </c>
      <c r="O92" s="47">
        <f>SUM(Table11330[[#This Row],[MHB_CFS]:[MIL_CFS]])</f>
        <v>520.96462482144352</v>
      </c>
    </row>
    <row r="93" spans="1:15" x14ac:dyDescent="0.25">
      <c r="A93" s="11" t="s">
        <v>132</v>
      </c>
      <c r="B93" s="41">
        <v>0</v>
      </c>
      <c r="C93" s="8">
        <v>0</v>
      </c>
      <c r="D93" s="8">
        <v>0</v>
      </c>
      <c r="E93" s="8">
        <v>2000</v>
      </c>
      <c r="F93" s="8">
        <v>1000</v>
      </c>
      <c r="G93" s="42">
        <v>4000</v>
      </c>
      <c r="H93" s="10">
        <f t="shared" si="35"/>
        <v>7000</v>
      </c>
      <c r="I93" s="10">
        <f t="shared" ref="I93:N94" si="44">B93/1.9835/31</f>
        <v>0</v>
      </c>
      <c r="J93" s="10">
        <f t="shared" si="44"/>
        <v>0</v>
      </c>
      <c r="K93" s="10">
        <f t="shared" si="44"/>
        <v>0</v>
      </c>
      <c r="L93" s="10">
        <f t="shared" si="44"/>
        <v>32.526407376989191</v>
      </c>
      <c r="M93" s="10">
        <f t="shared" si="44"/>
        <v>16.263203688494595</v>
      </c>
      <c r="N93" s="10">
        <f t="shared" si="44"/>
        <v>65.052814753978382</v>
      </c>
      <c r="O93" s="47">
        <f>SUM(Table11330[[#This Row],[MHB_CFS]:[MIL_CFS]])</f>
        <v>113.84242581946216</v>
      </c>
    </row>
    <row r="94" spans="1:15" x14ac:dyDescent="0.25">
      <c r="A94" s="11" t="s">
        <v>133</v>
      </c>
      <c r="B94" s="41">
        <v>0</v>
      </c>
      <c r="C94" s="8">
        <v>0</v>
      </c>
      <c r="D94" s="8">
        <v>0</v>
      </c>
      <c r="E94" s="8">
        <v>0</v>
      </c>
      <c r="F94" s="8">
        <v>0</v>
      </c>
      <c r="G94" s="42">
        <v>2000</v>
      </c>
      <c r="H94" s="10">
        <f t="shared" si="35"/>
        <v>2000</v>
      </c>
      <c r="I94" s="10">
        <f t="shared" si="44"/>
        <v>0</v>
      </c>
      <c r="J94" s="10">
        <f t="shared" si="44"/>
        <v>0</v>
      </c>
      <c r="K94" s="10">
        <f t="shared" si="44"/>
        <v>0</v>
      </c>
      <c r="L94" s="10">
        <f t="shared" si="44"/>
        <v>0</v>
      </c>
      <c r="M94" s="10">
        <f t="shared" si="44"/>
        <v>0</v>
      </c>
      <c r="N94" s="10">
        <f t="shared" si="44"/>
        <v>32.526407376989191</v>
      </c>
      <c r="O94" s="47">
        <f>SUM(Table11330[[#This Row],[MHB_CFS]:[MIL_CFS]])</f>
        <v>32.526407376989191</v>
      </c>
    </row>
    <row r="95" spans="1:15" ht="15.75" thickBot="1" x14ac:dyDescent="0.3">
      <c r="A95" s="11" t="s">
        <v>134</v>
      </c>
      <c r="B95" s="43">
        <v>0</v>
      </c>
      <c r="C95" s="44">
        <v>0</v>
      </c>
      <c r="D95" s="44">
        <v>0</v>
      </c>
      <c r="E95" s="44">
        <v>0</v>
      </c>
      <c r="F95" s="44">
        <v>0</v>
      </c>
      <c r="G95" s="45">
        <v>0</v>
      </c>
      <c r="H95" s="10">
        <f t="shared" si="35"/>
        <v>0</v>
      </c>
      <c r="I95" s="10">
        <f t="shared" ref="I95:N95" si="45">B95/1.9835/30</f>
        <v>0</v>
      </c>
      <c r="J95" s="10">
        <f t="shared" si="45"/>
        <v>0</v>
      </c>
      <c r="K95" s="10">
        <f t="shared" si="45"/>
        <v>0</v>
      </c>
      <c r="L95" s="10">
        <f t="shared" si="45"/>
        <v>0</v>
      </c>
      <c r="M95" s="10">
        <f t="shared" si="45"/>
        <v>0</v>
      </c>
      <c r="N95" s="10">
        <f t="shared" si="45"/>
        <v>0</v>
      </c>
      <c r="O95" s="48">
        <f>SUM(Table11330[[#This Row],[MHB_CFS]:[MIL_CFS]])</f>
        <v>0</v>
      </c>
    </row>
    <row r="96" spans="1:15" x14ac:dyDescent="0.25">
      <c r="A96" s="11"/>
      <c r="B96" s="8"/>
      <c r="C96" s="8"/>
      <c r="D96" s="8"/>
      <c r="E96" s="8"/>
      <c r="F96" s="8"/>
      <c r="G96" s="8"/>
      <c r="H96" s="10"/>
      <c r="I96" s="10"/>
      <c r="J96" s="10"/>
      <c r="K96" s="10"/>
      <c r="L96" s="10"/>
      <c r="M96" s="10"/>
      <c r="N96" s="10"/>
      <c r="O96" s="55"/>
    </row>
    <row r="97" spans="1:15" x14ac:dyDescent="0.25">
      <c r="A97" s="14" t="s">
        <v>141</v>
      </c>
      <c r="G97" s="8"/>
      <c r="H97" s="10"/>
      <c r="I97" s="10"/>
      <c r="J97" s="10"/>
      <c r="K97" s="10"/>
      <c r="L97" s="10"/>
      <c r="M97" s="10"/>
      <c r="N97" s="10"/>
      <c r="O97" s="55"/>
    </row>
    <row r="98" spans="1:15" x14ac:dyDescent="0.25">
      <c r="A98" s="12" t="s">
        <v>21</v>
      </c>
      <c r="B98" s="12" t="s">
        <v>38</v>
      </c>
      <c r="C98" s="12" t="s">
        <v>39</v>
      </c>
      <c r="D98" s="12" t="s">
        <v>40</v>
      </c>
      <c r="E98" s="12" t="s">
        <v>42</v>
      </c>
      <c r="F98" s="12" t="s">
        <v>41</v>
      </c>
      <c r="G98" s="8"/>
      <c r="H98" s="10"/>
      <c r="I98" s="10"/>
      <c r="J98" s="10"/>
      <c r="K98" s="10"/>
      <c r="L98" s="10"/>
      <c r="M98" s="10"/>
      <c r="N98" s="10"/>
      <c r="O98" s="55"/>
    </row>
    <row r="99" spans="1:15" x14ac:dyDescent="0.25">
      <c r="A99" s="11" t="s">
        <v>123</v>
      </c>
      <c r="B99" s="10">
        <f t="shared" ref="B99:B110" si="46">K4</f>
        <v>5698.9518365222775</v>
      </c>
      <c r="C99" s="10">
        <f t="shared" ref="C99:C110" si="47">O52</f>
        <v>230.43333306227996</v>
      </c>
      <c r="D99" s="10">
        <f t="shared" ref="D99:D110" si="48">SUM(B99:C99)</f>
        <v>5929.3851695845578</v>
      </c>
      <c r="E99" s="15">
        <f>Table4163217[[#This Row],[Sacramento]]/Table4163217[[#This Row],[Total]]</f>
        <v>0.96113706118396325</v>
      </c>
      <c r="F99" s="15">
        <f>Table4163217[[#This Row],[San Joaquin]]/Table4163217[[#This Row],[Total]]</f>
        <v>3.8862938816036682E-2</v>
      </c>
      <c r="G99" s="8"/>
      <c r="H99" s="10"/>
      <c r="I99" s="10"/>
      <c r="J99" s="10"/>
      <c r="K99" s="10"/>
      <c r="L99" s="10"/>
      <c r="M99" s="10"/>
      <c r="N99" s="10"/>
      <c r="O99" s="55"/>
    </row>
    <row r="100" spans="1:15" x14ac:dyDescent="0.25">
      <c r="A100" s="11" t="s">
        <v>124</v>
      </c>
      <c r="B100" s="10">
        <f t="shared" si="46"/>
        <v>7279.018569868078</v>
      </c>
      <c r="C100" s="10">
        <f t="shared" si="47"/>
        <v>567.36408705150825</v>
      </c>
      <c r="D100" s="10">
        <f t="shared" si="48"/>
        <v>7846.3826569195862</v>
      </c>
      <c r="E100" s="15">
        <f>Table4163217[[#This Row],[Sacramento]]/Table4163217[[#This Row],[Total]]</f>
        <v>0.92769099955236567</v>
      </c>
      <c r="F100" s="15">
        <f>Table4163217[[#This Row],[San Joaquin]]/Table4163217[[#This Row],[Total]]</f>
        <v>7.2309000447634289E-2</v>
      </c>
      <c r="G100" s="8"/>
      <c r="H100" s="10"/>
      <c r="I100" s="10"/>
      <c r="J100" s="10"/>
      <c r="K100" s="10"/>
      <c r="L100" s="10"/>
      <c r="M100" s="10"/>
      <c r="N100" s="10"/>
      <c r="O100" s="55"/>
    </row>
    <row r="101" spans="1:15" x14ac:dyDescent="0.25">
      <c r="A101" s="11" t="s">
        <v>125</v>
      </c>
      <c r="B101" s="10">
        <f t="shared" si="46"/>
        <v>45015.474438309604</v>
      </c>
      <c r="C101" s="10">
        <f t="shared" si="47"/>
        <v>2957.4148011416769</v>
      </c>
      <c r="D101" s="10">
        <f t="shared" si="48"/>
        <v>47972.88923945128</v>
      </c>
      <c r="E101" s="15">
        <f>Table4163217[[#This Row],[Sacramento]]/Table4163217[[#This Row],[Total]]</f>
        <v>0.93835237259986426</v>
      </c>
      <c r="F101" s="15">
        <f>Table4163217[[#This Row],[San Joaquin]]/Table4163217[[#This Row],[Total]]</f>
        <v>6.1647627400135803E-2</v>
      </c>
      <c r="G101" s="8"/>
      <c r="H101" s="10"/>
      <c r="I101" s="10"/>
      <c r="J101" s="10"/>
      <c r="K101" s="10"/>
      <c r="L101" s="10"/>
      <c r="M101" s="10"/>
      <c r="N101" s="10"/>
      <c r="O101" s="55"/>
    </row>
    <row r="102" spans="1:15" x14ac:dyDescent="0.25">
      <c r="A102" s="11" t="s">
        <v>126</v>
      </c>
      <c r="B102" s="10">
        <f t="shared" si="46"/>
        <v>12147.47473104727</v>
      </c>
      <c r="C102" s="10">
        <f t="shared" si="47"/>
        <v>1208.827666962115</v>
      </c>
      <c r="D102" s="10">
        <f t="shared" si="48"/>
        <v>13356.302398009386</v>
      </c>
      <c r="E102" s="15">
        <f>Table4163217[[#This Row],[Sacramento]]/Table4163217[[#This Row],[Total]]</f>
        <v>0.90949383811927775</v>
      </c>
      <c r="F102" s="15">
        <f>Table4163217[[#This Row],[San Joaquin]]/Table4163217[[#This Row],[Total]]</f>
        <v>9.0506161880722164E-2</v>
      </c>
      <c r="G102" s="8"/>
      <c r="H102" s="10"/>
      <c r="I102" s="10"/>
      <c r="J102" s="10"/>
      <c r="K102" s="10"/>
      <c r="L102" s="10"/>
      <c r="M102" s="10"/>
      <c r="N102" s="10"/>
      <c r="O102" s="55"/>
    </row>
    <row r="103" spans="1:15" x14ac:dyDescent="0.25">
      <c r="A103" s="11" t="s">
        <v>127</v>
      </c>
      <c r="B103" s="10">
        <f t="shared" si="46"/>
        <v>35217.724801037133</v>
      </c>
      <c r="C103" s="10">
        <f t="shared" si="47"/>
        <v>6756.527062551766</v>
      </c>
      <c r="D103" s="10">
        <f t="shared" si="48"/>
        <v>41974.251863588899</v>
      </c>
      <c r="E103" s="15">
        <f>Table4163217[[#This Row],[Sacramento]]/Table4163217[[#This Row],[Total]]</f>
        <v>0.83903162623339567</v>
      </c>
      <c r="F103" s="15">
        <f>Table4163217[[#This Row],[San Joaquin]]/Table4163217[[#This Row],[Total]]</f>
        <v>0.16096837376660433</v>
      </c>
      <c r="G103" s="8"/>
      <c r="H103" s="10"/>
      <c r="I103" s="10"/>
      <c r="J103" s="10"/>
      <c r="K103" s="10"/>
      <c r="L103" s="10"/>
      <c r="M103" s="10"/>
      <c r="N103" s="10"/>
      <c r="O103" s="55"/>
    </row>
    <row r="104" spans="1:15" x14ac:dyDescent="0.25">
      <c r="A104" s="11" t="s">
        <v>128</v>
      </c>
      <c r="B104" s="10">
        <f t="shared" si="46"/>
        <v>11278.141441082478</v>
      </c>
      <c r="C104" s="10">
        <f t="shared" si="47"/>
        <v>3057.482293436984</v>
      </c>
      <c r="D104" s="10">
        <f t="shared" si="48"/>
        <v>14335.623734519462</v>
      </c>
      <c r="E104" s="28">
        <f>Table4163217[[#This Row],[Sacramento]]/Table4163217[[#This Row],[Total]]</f>
        <v>0.78672136280511329</v>
      </c>
      <c r="F104" s="28">
        <f>Table4163217[[#This Row],[San Joaquin]]/Table4163217[[#This Row],[Total]]</f>
        <v>0.21327863719488677</v>
      </c>
      <c r="G104" s="8"/>
      <c r="H104" s="10"/>
      <c r="I104" s="10"/>
      <c r="J104" s="10"/>
      <c r="K104" s="10"/>
      <c r="L104" s="10"/>
      <c r="M104" s="10"/>
      <c r="N104" s="10"/>
      <c r="O104" s="55"/>
    </row>
    <row r="105" spans="1:15" x14ac:dyDescent="0.25">
      <c r="A105" s="11" t="s">
        <v>129</v>
      </c>
      <c r="B105" s="10">
        <f t="shared" si="46"/>
        <v>9646.24821443576</v>
      </c>
      <c r="C105" s="10">
        <f t="shared" si="47"/>
        <v>3831.6107890093272</v>
      </c>
      <c r="D105" s="10">
        <f t="shared" si="48"/>
        <v>13477.859003445086</v>
      </c>
      <c r="E105" s="28">
        <f>Table4163217[[#This Row],[Sacramento]]/Table4163217[[#This Row],[Total]]</f>
        <v>0.71571072319202</v>
      </c>
      <c r="F105" s="28">
        <f>Table4163217[[#This Row],[San Joaquin]]/Table4163217[[#This Row],[Total]]</f>
        <v>0.28428927680798011</v>
      </c>
      <c r="G105" s="8"/>
      <c r="H105" s="10"/>
      <c r="I105" s="10"/>
      <c r="J105" s="10"/>
      <c r="K105" s="10"/>
      <c r="L105" s="10"/>
      <c r="M105" s="10"/>
      <c r="N105" s="10"/>
      <c r="O105" s="55"/>
    </row>
    <row r="106" spans="1:15" x14ac:dyDescent="0.25">
      <c r="A106" s="11" t="s">
        <v>130</v>
      </c>
      <c r="B106" s="10">
        <f t="shared" si="46"/>
        <v>8456.8659180171908</v>
      </c>
      <c r="C106" s="10">
        <f t="shared" si="47"/>
        <v>4748.8554770404216</v>
      </c>
      <c r="D106" s="10">
        <f t="shared" si="48"/>
        <v>13205.721395057612</v>
      </c>
      <c r="E106" s="28">
        <f>Table4163217[[#This Row],[Sacramento]]/Table4163217[[#This Row],[Total]]</f>
        <v>0.64039408866995085</v>
      </c>
      <c r="F106" s="28">
        <f>Table4163217[[#This Row],[San Joaquin]]/Table4163217[[#This Row],[Total]]</f>
        <v>0.35960591133004927</v>
      </c>
      <c r="G106" s="8"/>
      <c r="H106" s="10"/>
      <c r="I106" s="10"/>
      <c r="J106" s="10"/>
      <c r="K106" s="10"/>
      <c r="L106" s="10"/>
      <c r="M106" s="10"/>
      <c r="N106" s="10"/>
      <c r="O106" s="55"/>
    </row>
    <row r="107" spans="1:15" x14ac:dyDescent="0.25">
      <c r="A107" s="11" t="s">
        <v>131</v>
      </c>
      <c r="B107" s="10">
        <f t="shared" si="46"/>
        <v>5260.0621796487694</v>
      </c>
      <c r="C107" s="10">
        <f t="shared" si="47"/>
        <v>1462.062011595664</v>
      </c>
      <c r="D107" s="10">
        <f t="shared" si="48"/>
        <v>6722.124191244433</v>
      </c>
      <c r="E107" s="28">
        <f>Table4163217[[#This Row],[Sacramento]]/Table4163217[[#This Row],[Total]]</f>
        <v>0.78250000000000008</v>
      </c>
      <c r="F107" s="28">
        <f>Table4163217[[#This Row],[San Joaquin]]/Table4163217[[#This Row],[Total]]</f>
        <v>0.21749999999999997</v>
      </c>
      <c r="G107" s="8"/>
      <c r="H107" s="10"/>
      <c r="I107" s="10"/>
      <c r="J107" s="10"/>
      <c r="K107" s="10"/>
      <c r="L107" s="10"/>
      <c r="M107" s="10"/>
      <c r="N107" s="10"/>
      <c r="O107" s="55"/>
    </row>
    <row r="108" spans="1:15" x14ac:dyDescent="0.25">
      <c r="A108" s="11" t="s">
        <v>132</v>
      </c>
      <c r="B108" s="10">
        <f t="shared" si="46"/>
        <v>3951.9584963041866</v>
      </c>
      <c r="C108" s="10">
        <f t="shared" si="47"/>
        <v>455.36970327784866</v>
      </c>
      <c r="D108" s="10">
        <f t="shared" si="48"/>
        <v>4407.3281995820353</v>
      </c>
      <c r="E108" s="28">
        <f>Table4163217[[#This Row],[Sacramento]]/Table4163217[[#This Row],[Total]]</f>
        <v>0.89667896678966785</v>
      </c>
      <c r="F108" s="28">
        <f>Table4163217[[#This Row],[San Joaquin]]/Table4163217[[#This Row],[Total]]</f>
        <v>0.10332103321033211</v>
      </c>
      <c r="G108" s="8"/>
      <c r="H108" s="10"/>
      <c r="I108" s="10"/>
      <c r="J108" s="10"/>
      <c r="K108" s="10"/>
      <c r="L108" s="10"/>
      <c r="M108" s="10"/>
      <c r="N108" s="10"/>
      <c r="O108" s="55"/>
    </row>
    <row r="109" spans="1:15" x14ac:dyDescent="0.25">
      <c r="A109" s="11" t="s">
        <v>133</v>
      </c>
      <c r="B109" s="10">
        <f t="shared" si="46"/>
        <v>3415.2727745838652</v>
      </c>
      <c r="C109" s="10">
        <f t="shared" si="47"/>
        <v>113.84242581946218</v>
      </c>
      <c r="D109" s="10">
        <f t="shared" si="48"/>
        <v>3529.1152004033274</v>
      </c>
      <c r="E109" s="28">
        <f>Table4163217[[#This Row],[Sacramento]]/Table4163217[[#This Row],[Total]]</f>
        <v>0.96774193548387089</v>
      </c>
      <c r="F109" s="28">
        <f>Table4163217[[#This Row],[San Joaquin]]/Table4163217[[#This Row],[Total]]</f>
        <v>3.2258064516129031E-2</v>
      </c>
      <c r="G109" s="8"/>
      <c r="H109" s="10"/>
      <c r="I109" s="10"/>
      <c r="J109" s="10"/>
      <c r="K109" s="10"/>
      <c r="L109" s="10"/>
      <c r="M109" s="10"/>
      <c r="N109" s="10"/>
      <c r="O109" s="55"/>
    </row>
    <row r="110" spans="1:15" x14ac:dyDescent="0.25">
      <c r="A110" s="11" t="s">
        <v>134</v>
      </c>
      <c r="B110" s="10">
        <f t="shared" si="46"/>
        <v>3562.7258213595496</v>
      </c>
      <c r="C110" s="10">
        <f t="shared" si="47"/>
        <v>50.415931434333253</v>
      </c>
      <c r="D110" s="10">
        <f t="shared" si="48"/>
        <v>3613.1417527938829</v>
      </c>
      <c r="E110" s="28">
        <f>Table4163217[[#This Row],[Sacramento]]/Table4163217[[#This Row],[Total]]</f>
        <v>0.98604651162790702</v>
      </c>
      <c r="F110" s="28">
        <f>Table4163217[[#This Row],[San Joaquin]]/Table4163217[[#This Row],[Total]]</f>
        <v>1.3953488372093025E-2</v>
      </c>
    </row>
    <row r="111" spans="1:15" x14ac:dyDescent="0.25">
      <c r="A111" s="11"/>
      <c r="B111" s="8"/>
      <c r="C111" s="8"/>
      <c r="D111" s="8"/>
      <c r="E111" s="8"/>
      <c r="F111" s="8"/>
    </row>
    <row r="112" spans="1:15" x14ac:dyDescent="0.25">
      <c r="A112" s="14" t="s">
        <v>142</v>
      </c>
    </row>
    <row r="113" spans="1:19" x14ac:dyDescent="0.25">
      <c r="A113" s="12" t="s">
        <v>21</v>
      </c>
      <c r="B113" s="12" t="s">
        <v>38</v>
      </c>
      <c r="C113" s="12" t="s">
        <v>39</v>
      </c>
      <c r="D113" s="12" t="s">
        <v>40</v>
      </c>
      <c r="E113" s="12" t="s">
        <v>42</v>
      </c>
      <c r="F113" s="12" t="s">
        <v>41</v>
      </c>
      <c r="H113" s="68" t="s">
        <v>0</v>
      </c>
      <c r="I113" s="68" t="s">
        <v>1</v>
      </c>
      <c r="J113" s="68" t="s">
        <v>2</v>
      </c>
      <c r="K113" s="68" t="s">
        <v>3</v>
      </c>
      <c r="L113" s="68" t="s">
        <v>40</v>
      </c>
      <c r="N113" s="12" t="s">
        <v>21</v>
      </c>
      <c r="O113" s="12" t="s">
        <v>158</v>
      </c>
      <c r="P113" s="12" t="s">
        <v>39</v>
      </c>
      <c r="Q113" s="12" t="s">
        <v>40</v>
      </c>
      <c r="R113" s="12" t="s">
        <v>42</v>
      </c>
      <c r="S113" s="12" t="s">
        <v>41</v>
      </c>
    </row>
    <row r="114" spans="1:19" x14ac:dyDescent="0.25">
      <c r="A114" s="11" t="s">
        <v>123</v>
      </c>
      <c r="B114" s="10">
        <f t="shared" ref="B114:B125" si="49">K20</f>
        <v>5698.9518365222775</v>
      </c>
      <c r="C114" s="10">
        <f t="shared" ref="C114:C125" si="50">O68</f>
        <v>230.43333306227996</v>
      </c>
      <c r="D114" s="10">
        <f t="shared" ref="D114:D125" si="51">SUM(B114:C114)</f>
        <v>5929.3851695845578</v>
      </c>
      <c r="E114" s="15">
        <f>Table41632[[#This Row],[Sacramento]]/Table41632[[#This Row],[Total]]</f>
        <v>0.96113706118396325</v>
      </c>
      <c r="F114" s="15">
        <f>Table41632[[#This Row],[San Joaquin]]/Table41632[[#This Row],[Total]]</f>
        <v>3.8862938816036682E-2</v>
      </c>
      <c r="H114" s="15">
        <f>G20/Table41632[[#This Row],[Total]]</f>
        <v>0.719791326671951</v>
      </c>
      <c r="I114" s="15">
        <f>H20/Table41632[[#This Row],[Total]]</f>
        <v>0.14751405006733606</v>
      </c>
      <c r="J114" s="15">
        <f>I20/Table41632[[#This Row],[Total]]</f>
        <v>7.2975322897838368E-2</v>
      </c>
      <c r="K114" s="67">
        <f>J20/Table41632[[#This Row],[Total]]</f>
        <v>2.0856361546837666E-2</v>
      </c>
      <c r="L114" s="69">
        <f>SUM(H114:K114)</f>
        <v>0.96113706118396314</v>
      </c>
      <c r="N114" s="11" t="s">
        <v>123</v>
      </c>
      <c r="O114" s="10">
        <v>5142.5876383388768</v>
      </c>
      <c r="P114" s="10">
        <v>230.43333306227996</v>
      </c>
      <c r="Q114" s="10">
        <f t="shared" ref="Q114:Q125" si="52">SUM(O114:P114)</f>
        <v>5373.0209714011571</v>
      </c>
      <c r="R114" s="15">
        <f>Table416324[[#This Row],[BND + ORO]]/Table416324[[#This Row],[Total]]</f>
        <v>0.95711289155787738</v>
      </c>
      <c r="S114" s="15">
        <f>Table416324[[#This Row],[San Joaquin]]/Table416324[[#This Row],[Total]]</f>
        <v>4.2887108442122526E-2</v>
      </c>
    </row>
    <row r="115" spans="1:19" x14ac:dyDescent="0.25">
      <c r="A115" s="11" t="s">
        <v>124</v>
      </c>
      <c r="B115" s="10">
        <f t="shared" si="49"/>
        <v>7279.018569868078</v>
      </c>
      <c r="C115" s="10">
        <f t="shared" si="50"/>
        <v>567.36408705150825</v>
      </c>
      <c r="D115" s="10">
        <f t="shared" si="51"/>
        <v>7846.3826569195862</v>
      </c>
      <c r="E115" s="15">
        <f>Table41632[[#This Row],[Sacramento]]/Table41632[[#This Row],[Total]]</f>
        <v>0.92769099955236567</v>
      </c>
      <c r="F115" s="15">
        <f>Table41632[[#This Row],[San Joaquin]]/Table41632[[#This Row],[Total]]</f>
        <v>7.2309000447634289E-2</v>
      </c>
      <c r="H115" s="15">
        <f>G21/Table41632[[#This Row],[Total]]</f>
        <v>0.56033960235511315</v>
      </c>
      <c r="I115" s="15">
        <f>H21/Table41632[[#This Row],[Total]]</f>
        <v>0.1917780933349611</v>
      </c>
      <c r="J115" s="15">
        <f>I21/Table41632[[#This Row],[Total]]</f>
        <v>0.1119021458602396</v>
      </c>
      <c r="K115" s="15">
        <f>J21/Table41632[[#This Row],[Total]]</f>
        <v>6.3671158002051836E-2</v>
      </c>
      <c r="L115" s="69">
        <f t="shared" ref="L115:L125" si="53">SUM(H115:K115)</f>
        <v>0.92769099955236567</v>
      </c>
      <c r="N115" s="11" t="s">
        <v>124</v>
      </c>
      <c r="O115" s="10">
        <v>5901.403243424922</v>
      </c>
      <c r="P115" s="10">
        <v>567.36408705150825</v>
      </c>
      <c r="Q115" s="10">
        <f t="shared" si="52"/>
        <v>6468.7673304764303</v>
      </c>
      <c r="R115" s="15">
        <f>Table416324[[#This Row],[BND + ORO]]/Table416324[[#This Row],[Total]]</f>
        <v>0.91229177707807252</v>
      </c>
      <c r="S115" s="15">
        <f>Table416324[[#This Row],[San Joaquin]]/Table416324[[#This Row],[Total]]</f>
        <v>8.770822292192744E-2</v>
      </c>
    </row>
    <row r="116" spans="1:19" x14ac:dyDescent="0.25">
      <c r="A116" s="11" t="s">
        <v>125</v>
      </c>
      <c r="B116" s="10">
        <f t="shared" si="49"/>
        <v>45015.474438309604</v>
      </c>
      <c r="C116" s="10">
        <f t="shared" si="50"/>
        <v>2957.4148011416769</v>
      </c>
      <c r="D116" s="10">
        <f t="shared" si="51"/>
        <v>47972.88923945128</v>
      </c>
      <c r="E116" s="15">
        <f>Table41632[[#This Row],[Sacramento]]/Table41632[[#This Row],[Total]]</f>
        <v>0.93835237259986426</v>
      </c>
      <c r="F116" s="15">
        <f>Table41632[[#This Row],[San Joaquin]]/Table41632[[#This Row],[Total]]</f>
        <v>6.1647627400135803E-2</v>
      </c>
      <c r="H116" s="15">
        <f>G22/Table41632[[#This Row],[Total]]</f>
        <v>0.57421449253351353</v>
      </c>
      <c r="I116" s="15">
        <f>H22/Table41632[[#This Row],[Total]]</f>
        <v>0.20163225676753629</v>
      </c>
      <c r="J116" s="15">
        <f>I22/Table41632[[#This Row],[Total]]</f>
        <v>8.5416849589850907E-2</v>
      </c>
      <c r="K116" s="15">
        <f>J22/Table41632[[#This Row],[Total]]</f>
        <v>7.7088773708963471E-2</v>
      </c>
      <c r="L116" s="69">
        <f t="shared" si="53"/>
        <v>0.93835237259986426</v>
      </c>
      <c r="N116" s="11" t="s">
        <v>125</v>
      </c>
      <c r="O116" s="10">
        <v>37219.610171007589</v>
      </c>
      <c r="P116" s="10">
        <v>2957.4148011416769</v>
      </c>
      <c r="Q116" s="10">
        <f t="shared" si="52"/>
        <v>40177.024972149266</v>
      </c>
      <c r="R116" s="15">
        <f>Table416324[[#This Row],[BND + ORO]]/Table416324[[#This Row],[Total]]</f>
        <v>0.92639039841322846</v>
      </c>
      <c r="S116" s="15">
        <f>Table416324[[#This Row],[San Joaquin]]/Table416324[[#This Row],[Total]]</f>
        <v>7.3609601586771503E-2</v>
      </c>
    </row>
    <row r="117" spans="1:19" x14ac:dyDescent="0.25">
      <c r="A117" s="11" t="s">
        <v>126</v>
      </c>
      <c r="B117" s="10">
        <f t="shared" si="49"/>
        <v>12147.47473104727</v>
      </c>
      <c r="C117" s="10">
        <f t="shared" si="50"/>
        <v>1208.827666962115</v>
      </c>
      <c r="D117" s="10">
        <f t="shared" si="51"/>
        <v>13356.302398009386</v>
      </c>
      <c r="E117" s="15">
        <f>Table41632[[#This Row],[Sacramento]]/Table41632[[#This Row],[Total]]</f>
        <v>0.90949383811927775</v>
      </c>
      <c r="F117" s="15">
        <f>Table41632[[#This Row],[San Joaquin]]/Table41632[[#This Row],[Total]]</f>
        <v>9.0506161880722164E-2</v>
      </c>
      <c r="H117" s="15">
        <f>G23/Table41632[[#This Row],[Total]]</f>
        <v>0.52876498157097807</v>
      </c>
      <c r="I117" s="15">
        <f>H23/Table41632[[#This Row],[Total]]</f>
        <v>0.2163872785564602</v>
      </c>
      <c r="J117" s="15">
        <f>I23/Table41632[[#This Row],[Total]]</f>
        <v>8.2330909006781042E-2</v>
      </c>
      <c r="K117" s="15">
        <f>J23/Table41632[[#This Row],[Total]]</f>
        <v>8.2010668985058308E-2</v>
      </c>
      <c r="L117" s="69">
        <f t="shared" si="53"/>
        <v>0.90949383811927764</v>
      </c>
      <c r="N117" s="11" t="s">
        <v>126</v>
      </c>
      <c r="O117" s="10">
        <v>9952.4789188222185</v>
      </c>
      <c r="P117" s="10">
        <v>1208.827666962115</v>
      </c>
      <c r="Q117" s="10">
        <f t="shared" si="52"/>
        <v>11161.306585784334</v>
      </c>
      <c r="R117" s="15">
        <f>Table416324[[#This Row],[BND + ORO]]/Table416324[[#This Row],[Total]]</f>
        <v>0.89169478880709663</v>
      </c>
      <c r="S117" s="15">
        <f>Table416324[[#This Row],[San Joaquin]]/Table416324[[#This Row],[Total]]</f>
        <v>0.10830521119290332</v>
      </c>
    </row>
    <row r="118" spans="1:19" x14ac:dyDescent="0.25">
      <c r="A118" s="11" t="s">
        <v>127</v>
      </c>
      <c r="B118" s="10">
        <f t="shared" si="49"/>
        <v>35217.724801037133</v>
      </c>
      <c r="C118" s="10">
        <f t="shared" si="50"/>
        <v>6756.527062551766</v>
      </c>
      <c r="D118" s="10">
        <f t="shared" si="51"/>
        <v>41974.251863588899</v>
      </c>
      <c r="E118" s="15">
        <f>Table41632[[#This Row],[Sacramento]]/Table41632[[#This Row],[Total]]</f>
        <v>0.83903162623339567</v>
      </c>
      <c r="F118" s="15">
        <f>Table41632[[#This Row],[San Joaquin]]/Table41632[[#This Row],[Total]]</f>
        <v>0.16096837376660433</v>
      </c>
      <c r="H118" s="15">
        <f>G24/Table41632[[#This Row],[Total]]</f>
        <v>0.45802401030214063</v>
      </c>
      <c r="I118" s="15">
        <f>H24/Table41632[[#This Row],[Total]]</f>
        <v>0.18955664246990558</v>
      </c>
      <c r="J118" s="15">
        <f>I24/Table41632[[#This Row],[Total]]</f>
        <v>8.7550607721629425E-2</v>
      </c>
      <c r="K118" s="15">
        <f>J24/Table41632[[#This Row],[Total]]</f>
        <v>0.10390036573971995</v>
      </c>
      <c r="L118" s="69">
        <f t="shared" si="53"/>
        <v>0.83903162623339567</v>
      </c>
      <c r="N118" s="11" t="s">
        <v>127</v>
      </c>
      <c r="O118" s="10">
        <v>27181.713421441178</v>
      </c>
      <c r="P118" s="10">
        <v>6756.527062551766</v>
      </c>
      <c r="Q118" s="10">
        <f t="shared" si="52"/>
        <v>33938.240483992944</v>
      </c>
      <c r="R118" s="15">
        <f>Table416324[[#This Row],[BND + ORO]]/Table416324[[#This Row],[Total]]</f>
        <v>0.8009169902093628</v>
      </c>
      <c r="S118" s="15">
        <f>Table416324[[#This Row],[San Joaquin]]/Table416324[[#This Row],[Total]]</f>
        <v>0.19908300979063717</v>
      </c>
    </row>
    <row r="119" spans="1:19" x14ac:dyDescent="0.25">
      <c r="A119" s="11" t="s">
        <v>128</v>
      </c>
      <c r="B119" s="10">
        <f t="shared" si="49"/>
        <v>11278.141441082478</v>
      </c>
      <c r="C119" s="10">
        <f t="shared" si="50"/>
        <v>3057.482293436984</v>
      </c>
      <c r="D119" s="10">
        <f t="shared" si="51"/>
        <v>14335.623734519462</v>
      </c>
      <c r="E119" s="28">
        <f>Table41632[[#This Row],[Sacramento]]/Table41632[[#This Row],[Total]]</f>
        <v>0.78672136280511329</v>
      </c>
      <c r="F119" s="28">
        <f>Table41632[[#This Row],[San Joaquin]]/Table41632[[#This Row],[Total]]</f>
        <v>0.21327863719488677</v>
      </c>
      <c r="H119" s="15">
        <f>G25/Table41632[[#This Row],[Total]]</f>
        <v>0.39481052235114744</v>
      </c>
      <c r="I119" s="15">
        <f>H25/Table41632[[#This Row],[Total]]</f>
        <v>0.17822946966224831</v>
      </c>
      <c r="J119" s="15">
        <f>I25/Table41632[[#This Row],[Total]]</f>
        <v>0.11685400396607509</v>
      </c>
      <c r="K119" s="15">
        <f>J25/Table41632[[#This Row],[Total]]</f>
        <v>9.6827366825642455E-2</v>
      </c>
      <c r="L119" s="69">
        <f t="shared" si="53"/>
        <v>0.78672136280511318</v>
      </c>
      <c r="N119" s="11" t="s">
        <v>128</v>
      </c>
      <c r="O119" s="10">
        <v>8214.8857103360788</v>
      </c>
      <c r="P119" s="10">
        <v>3057.482293436984</v>
      </c>
      <c r="Q119" s="10">
        <f t="shared" si="52"/>
        <v>11272.368003773063</v>
      </c>
      <c r="R119" s="28">
        <f>Table416324[[#This Row],[BND + ORO]]/Table416324[[#This Row],[Total]]</f>
        <v>0.72876308754171348</v>
      </c>
      <c r="S119" s="28">
        <f>Table416324[[#This Row],[San Joaquin]]/Table416324[[#This Row],[Total]]</f>
        <v>0.27123691245828652</v>
      </c>
    </row>
    <row r="120" spans="1:19" x14ac:dyDescent="0.25">
      <c r="A120" s="11" t="s">
        <v>129</v>
      </c>
      <c r="B120" s="10">
        <f t="shared" si="49"/>
        <v>9646.24821443576</v>
      </c>
      <c r="C120" s="10">
        <f t="shared" si="50"/>
        <v>3831.6107890093272</v>
      </c>
      <c r="D120" s="10">
        <f t="shared" si="51"/>
        <v>13477.859003445086</v>
      </c>
      <c r="E120" s="28">
        <f>Table41632[[#This Row],[Sacramento]]/Table41632[[#This Row],[Total]]</f>
        <v>0.71571072319202</v>
      </c>
      <c r="F120" s="28">
        <f>Table41632[[#This Row],[San Joaquin]]/Table41632[[#This Row],[Total]]</f>
        <v>0.28428927680798011</v>
      </c>
      <c r="H120" s="15">
        <f>G26/Table41632[[#This Row],[Total]]</f>
        <v>0.3815461346633417</v>
      </c>
      <c r="I120" s="15">
        <f>H26/Table41632[[#This Row],[Total]]</f>
        <v>0.15087281795511223</v>
      </c>
      <c r="J120" s="15">
        <f>I26/Table41632[[#This Row],[Total]]</f>
        <v>8.3541147132169605E-2</v>
      </c>
      <c r="K120" s="15">
        <f>J26/Table41632[[#This Row],[Total]]</f>
        <v>9.9750623441396541E-2</v>
      </c>
      <c r="L120" s="69">
        <f t="shared" si="53"/>
        <v>0.71571072319202012</v>
      </c>
      <c r="N120" s="11" t="s">
        <v>129</v>
      </c>
      <c r="O120" s="10">
        <v>7175.8675741534316</v>
      </c>
      <c r="P120" s="10">
        <v>3831.6107890093272</v>
      </c>
      <c r="Q120" s="10">
        <f t="shared" si="52"/>
        <v>11007.478363162758</v>
      </c>
      <c r="R120" s="28">
        <f>Table416324[[#This Row],[BND + ORO]]/Table416324[[#This Row],[Total]]</f>
        <v>0.65190839694656488</v>
      </c>
      <c r="S120" s="28">
        <f>Table416324[[#This Row],[San Joaquin]]/Table416324[[#This Row],[Total]]</f>
        <v>0.34809160305343517</v>
      </c>
    </row>
    <row r="121" spans="1:19" x14ac:dyDescent="0.25">
      <c r="A121" s="11" t="s">
        <v>130</v>
      </c>
      <c r="B121" s="10">
        <f t="shared" si="49"/>
        <v>5887.2797352350435</v>
      </c>
      <c r="C121" s="10">
        <f t="shared" si="50"/>
        <v>3691.7472372882735</v>
      </c>
      <c r="D121" s="10">
        <f t="shared" si="51"/>
        <v>9579.0269725233175</v>
      </c>
      <c r="E121" s="28">
        <f>Table41632[[#This Row],[Sacramento]]/Table41632[[#This Row],[Total]]</f>
        <v>0.61460101867572148</v>
      </c>
      <c r="F121" s="28">
        <f>Table41632[[#This Row],[San Joaquin]]/Table41632[[#This Row],[Total]]</f>
        <v>0.38539898132427847</v>
      </c>
      <c r="H121" s="15">
        <f>G27/Table41632[[#This Row],[Total]]</f>
        <v>0.32258064516129031</v>
      </c>
      <c r="I121" s="15">
        <f>H27/Table41632[[#This Row],[Total]]</f>
        <v>0.11884550084889645</v>
      </c>
      <c r="J121" s="15">
        <f>I27/Table41632[[#This Row],[Total]]</f>
        <v>7.8098471986417645E-2</v>
      </c>
      <c r="K121" s="15">
        <f>J27/Table41632[[#This Row],[Total]]</f>
        <v>9.5076400679117143E-2</v>
      </c>
      <c r="L121" s="69">
        <f t="shared" si="53"/>
        <v>0.61460101867572159</v>
      </c>
      <c r="N121" s="11" t="s">
        <v>130</v>
      </c>
      <c r="O121" s="10">
        <v>4228.4329590085945</v>
      </c>
      <c r="P121" s="10">
        <v>3691.7472372882735</v>
      </c>
      <c r="Q121" s="10">
        <f t="shared" si="52"/>
        <v>7920.1801962968675</v>
      </c>
      <c r="R121" s="28">
        <f>Table416324[[#This Row],[BND + ORO]]/Table416324[[#This Row],[Total]]</f>
        <v>0.53388090349075978</v>
      </c>
      <c r="S121" s="28">
        <f>Table416324[[#This Row],[San Joaquin]]/Table416324[[#This Row],[Total]]</f>
        <v>0.46611909650924033</v>
      </c>
    </row>
    <row r="122" spans="1:19" x14ac:dyDescent="0.25">
      <c r="A122" s="11" t="s">
        <v>131</v>
      </c>
      <c r="B122" s="10">
        <f t="shared" si="49"/>
        <v>3730.778926140661</v>
      </c>
      <c r="C122" s="10">
        <f t="shared" si="50"/>
        <v>773.04428199310985</v>
      </c>
      <c r="D122" s="10">
        <f t="shared" si="51"/>
        <v>4503.823208133771</v>
      </c>
      <c r="E122" s="28">
        <f>Table41632[[#This Row],[Sacramento]]/Table41632[[#This Row],[Total]]</f>
        <v>0.82835820895522383</v>
      </c>
      <c r="F122" s="28">
        <f>Table41632[[#This Row],[San Joaquin]]/Table41632[[#This Row],[Total]]</f>
        <v>0.17164179104477609</v>
      </c>
      <c r="H122" s="15">
        <f>G28/Table41632[[#This Row],[Total]]</f>
        <v>0.59701492537313428</v>
      </c>
      <c r="I122" s="15">
        <f>H28/Table41632[[#This Row],[Total]]</f>
        <v>0.14925373134328357</v>
      </c>
      <c r="J122" s="15">
        <f>I28/Table41632[[#This Row],[Total]]</f>
        <v>4.8507462686567158E-2</v>
      </c>
      <c r="K122" s="15">
        <f>J28/Table41632[[#This Row],[Total]]</f>
        <v>3.3582089552238799E-2</v>
      </c>
      <c r="L122" s="69">
        <f t="shared" si="53"/>
        <v>0.82835820895522383</v>
      </c>
      <c r="N122" s="11" t="s">
        <v>131</v>
      </c>
      <c r="O122" s="10">
        <v>3361.0620956222169</v>
      </c>
      <c r="P122" s="10">
        <v>773.04428199310985</v>
      </c>
      <c r="Q122" s="10">
        <f t="shared" si="52"/>
        <v>4134.1063776153269</v>
      </c>
      <c r="R122" s="28">
        <f>Table416324[[#This Row],[BND + ORO]]/Table416324[[#This Row],[Total]]</f>
        <v>0.81300813008130079</v>
      </c>
      <c r="S122" s="28">
        <f>Table416324[[#This Row],[San Joaquin]]/Table416324[[#This Row],[Total]]</f>
        <v>0.18699186991869918</v>
      </c>
    </row>
    <row r="123" spans="1:19" x14ac:dyDescent="0.25">
      <c r="A123" s="11" t="s">
        <v>132</v>
      </c>
      <c r="B123" s="10">
        <f t="shared" si="49"/>
        <v>3024.955886059995</v>
      </c>
      <c r="C123" s="10">
        <f t="shared" si="50"/>
        <v>227.68485163892433</v>
      </c>
      <c r="D123" s="10">
        <f t="shared" si="51"/>
        <v>3252.6407376989191</v>
      </c>
      <c r="E123" s="28">
        <f>Table41632[[#This Row],[Sacramento]]/Table41632[[#This Row],[Total]]</f>
        <v>0.93</v>
      </c>
      <c r="F123" s="28">
        <f>Table41632[[#This Row],[San Joaquin]]/Table41632[[#This Row],[Total]]</f>
        <v>6.9999999999999993E-2</v>
      </c>
      <c r="H123" s="15">
        <f>G29/Table41632[[#This Row],[Total]]</f>
        <v>0.72</v>
      </c>
      <c r="I123" s="15">
        <f>H29/Table41632[[#This Row],[Total]]</f>
        <v>0.19000000000000003</v>
      </c>
      <c r="J123" s="15">
        <f>I29/Table41632[[#This Row],[Total]]</f>
        <v>0.02</v>
      </c>
      <c r="K123" s="15">
        <f>J29/Table41632[[#This Row],[Total]]</f>
        <v>0</v>
      </c>
      <c r="L123" s="69">
        <f t="shared" si="53"/>
        <v>0.93</v>
      </c>
      <c r="N123" s="11" t="s">
        <v>132</v>
      </c>
      <c r="O123" s="10">
        <v>2959.9030713060165</v>
      </c>
      <c r="P123" s="10">
        <v>227.68485163892433</v>
      </c>
      <c r="Q123" s="10">
        <f t="shared" si="52"/>
        <v>3187.5879229449411</v>
      </c>
      <c r="R123" s="28">
        <f>Table416324[[#This Row],[BND + ORO]]/Table416324[[#This Row],[Total]]</f>
        <v>0.92857142857142849</v>
      </c>
      <c r="S123" s="28">
        <f>Table416324[[#This Row],[San Joaquin]]/Table416324[[#This Row],[Total]]</f>
        <v>7.1428571428571425E-2</v>
      </c>
    </row>
    <row r="124" spans="1:19" x14ac:dyDescent="0.25">
      <c r="A124" s="11" t="s">
        <v>133</v>
      </c>
      <c r="B124" s="10">
        <f t="shared" si="49"/>
        <v>2585.8493864706406</v>
      </c>
      <c r="C124" s="10">
        <f t="shared" si="50"/>
        <v>65.052814753978382</v>
      </c>
      <c r="D124" s="10">
        <f t="shared" si="51"/>
        <v>2650.9022012246191</v>
      </c>
      <c r="E124" s="28">
        <f>Table41632[[#This Row],[Sacramento]]/Table41632[[#This Row],[Total]]</f>
        <v>0.97546012269938642</v>
      </c>
      <c r="F124" s="28">
        <f>Table41632[[#This Row],[San Joaquin]]/Table41632[[#This Row],[Total]]</f>
        <v>2.4539877300613498E-2</v>
      </c>
      <c r="H124" s="15">
        <f>G30/Table41632[[#This Row],[Total]]</f>
        <v>0.76073619631901845</v>
      </c>
      <c r="I124" s="15">
        <f>H30/Table41632[[#This Row],[Total]]</f>
        <v>0.21472392638036814</v>
      </c>
      <c r="J124" s="15">
        <f>I30/Table41632[[#This Row],[Total]]</f>
        <v>0</v>
      </c>
      <c r="K124" s="15">
        <f>J30/Table41632[[#This Row],[Total]]</f>
        <v>0</v>
      </c>
      <c r="L124" s="69">
        <f t="shared" si="53"/>
        <v>0.97546012269938664</v>
      </c>
      <c r="N124" s="11" t="s">
        <v>133</v>
      </c>
      <c r="O124" s="10">
        <v>2585.8493864706406</v>
      </c>
      <c r="P124" s="10">
        <v>65.052814753978382</v>
      </c>
      <c r="Q124" s="10">
        <f t="shared" si="52"/>
        <v>2650.9022012246191</v>
      </c>
      <c r="R124" s="28">
        <f>Table416324[[#This Row],[BND + ORO]]/Table416324[[#This Row],[Total]]</f>
        <v>0.97546012269938642</v>
      </c>
      <c r="S124" s="28">
        <f>Table416324[[#This Row],[San Joaquin]]/Table416324[[#This Row],[Total]]</f>
        <v>2.4539877300613498E-2</v>
      </c>
    </row>
    <row r="125" spans="1:19" x14ac:dyDescent="0.25">
      <c r="A125" s="11" t="s">
        <v>134</v>
      </c>
      <c r="B125" s="10">
        <f t="shared" si="49"/>
        <v>2672.044366019662</v>
      </c>
      <c r="C125" s="10">
        <f t="shared" si="50"/>
        <v>16.805310478111082</v>
      </c>
      <c r="D125" s="10">
        <f t="shared" si="51"/>
        <v>2688.8496764977731</v>
      </c>
      <c r="E125" s="28">
        <f>Table41632[[#This Row],[Sacramento]]/Table41632[[#This Row],[Total]]</f>
        <v>0.99375000000000002</v>
      </c>
      <c r="F125" s="28">
        <f>Table41632[[#This Row],[San Joaquin]]/Table41632[[#This Row],[Total]]</f>
        <v>6.2500000000000003E-3</v>
      </c>
      <c r="H125" s="15">
        <f>G31/Table41632[[#This Row],[Total]]</f>
        <v>0.8</v>
      </c>
      <c r="I125" s="15">
        <f>H31/Table41632[[#This Row],[Total]]</f>
        <v>0.19375000000000001</v>
      </c>
      <c r="J125" s="15">
        <f>I31/Table41632[[#This Row],[Total]]</f>
        <v>0</v>
      </c>
      <c r="K125" s="15">
        <f>J31/Table41632[[#This Row],[Total]]</f>
        <v>0</v>
      </c>
      <c r="L125" s="69">
        <f t="shared" si="53"/>
        <v>0.99375000000000002</v>
      </c>
      <c r="N125" s="11" t="s">
        <v>134</v>
      </c>
      <c r="O125" s="10">
        <v>2672.044366019662</v>
      </c>
      <c r="P125" s="10">
        <v>16.805310478111082</v>
      </c>
      <c r="Q125" s="10">
        <f t="shared" si="52"/>
        <v>2688.8496764977731</v>
      </c>
      <c r="R125" s="28">
        <f>Table416324[[#This Row],[BND + ORO]]/Table416324[[#This Row],[Total]]</f>
        <v>0.99375000000000002</v>
      </c>
      <c r="S125" s="28">
        <f>Table416324[[#This Row],[San Joaquin]]/Table416324[[#This Row],[Total]]</f>
        <v>6.2500000000000003E-3</v>
      </c>
    </row>
    <row r="127" spans="1:19" x14ac:dyDescent="0.25">
      <c r="A127" s="14" t="s">
        <v>143</v>
      </c>
    </row>
    <row r="128" spans="1:19" x14ac:dyDescent="0.25">
      <c r="A128" s="12" t="s">
        <v>21</v>
      </c>
      <c r="B128" s="12" t="s">
        <v>38</v>
      </c>
      <c r="C128" s="12" t="s">
        <v>39</v>
      </c>
      <c r="D128" s="12" t="s">
        <v>40</v>
      </c>
      <c r="E128" s="12" t="s">
        <v>42</v>
      </c>
      <c r="F128" s="12" t="s">
        <v>41</v>
      </c>
    </row>
    <row r="129" spans="1:6" x14ac:dyDescent="0.25">
      <c r="A129" s="11" t="s">
        <v>123</v>
      </c>
      <c r="B129" s="10">
        <f t="shared" ref="B129:B140" si="54">K36</f>
        <v>5698.9518365222775</v>
      </c>
      <c r="C129" s="10">
        <f t="shared" ref="C129:C140" si="55">O84</f>
        <v>230.43333306227996</v>
      </c>
      <c r="D129" s="10">
        <f t="shared" ref="D129:D140" si="56">SUM(B129:C129)</f>
        <v>5929.3851695845578</v>
      </c>
      <c r="E129" s="15">
        <f>Table4163219[[#This Row],[Sacramento]]/Table4163219[[#This Row],[Total]]</f>
        <v>0.96113706118396325</v>
      </c>
      <c r="F129" s="15">
        <f>Table4163219[[#This Row],[San Joaquin]]/Table4163219[[#This Row],[Total]]</f>
        <v>3.8862938816036682E-2</v>
      </c>
    </row>
    <row r="130" spans="1:6" x14ac:dyDescent="0.25">
      <c r="A130" s="11" t="s">
        <v>124</v>
      </c>
      <c r="B130" s="10">
        <f t="shared" si="54"/>
        <v>7279.018569868078</v>
      </c>
      <c r="C130" s="10">
        <f t="shared" si="55"/>
        <v>567.36408705150825</v>
      </c>
      <c r="D130" s="10">
        <f t="shared" si="56"/>
        <v>7846.3826569195862</v>
      </c>
      <c r="E130" s="15">
        <f>Table4163219[[#This Row],[Sacramento]]/Table4163219[[#This Row],[Total]]</f>
        <v>0.92769099955236567</v>
      </c>
      <c r="F130" s="15">
        <f>Table4163219[[#This Row],[San Joaquin]]/Table4163219[[#This Row],[Total]]</f>
        <v>7.2309000447634289E-2</v>
      </c>
    </row>
    <row r="131" spans="1:6" x14ac:dyDescent="0.25">
      <c r="A131" s="11" t="s">
        <v>125</v>
      </c>
      <c r="B131" s="10">
        <f t="shared" si="54"/>
        <v>45015.474438309604</v>
      </c>
      <c r="C131" s="10">
        <f t="shared" si="55"/>
        <v>2957.4148011416769</v>
      </c>
      <c r="D131" s="10">
        <f t="shared" si="56"/>
        <v>47972.88923945128</v>
      </c>
      <c r="E131" s="15">
        <f>Table4163219[[#This Row],[Sacramento]]/Table4163219[[#This Row],[Total]]</f>
        <v>0.93835237259986426</v>
      </c>
      <c r="F131" s="15">
        <f>Table4163219[[#This Row],[San Joaquin]]/Table4163219[[#This Row],[Total]]</f>
        <v>6.1647627400135803E-2</v>
      </c>
    </row>
    <row r="132" spans="1:6" x14ac:dyDescent="0.25">
      <c r="A132" s="11" t="s">
        <v>126</v>
      </c>
      <c r="B132" s="10">
        <f t="shared" si="54"/>
        <v>12147.47473104727</v>
      </c>
      <c r="C132" s="10">
        <f t="shared" si="55"/>
        <v>1208.827666962115</v>
      </c>
      <c r="D132" s="10">
        <f t="shared" si="56"/>
        <v>13356.302398009386</v>
      </c>
      <c r="E132" s="15">
        <f>Table4163219[[#This Row],[Sacramento]]/Table4163219[[#This Row],[Total]]</f>
        <v>0.90949383811927775</v>
      </c>
      <c r="F132" s="15">
        <f>Table4163219[[#This Row],[San Joaquin]]/Table4163219[[#This Row],[Total]]</f>
        <v>9.0506161880722164E-2</v>
      </c>
    </row>
    <row r="133" spans="1:6" x14ac:dyDescent="0.25">
      <c r="A133" s="11" t="s">
        <v>127</v>
      </c>
      <c r="B133" s="10">
        <f t="shared" si="54"/>
        <v>35217.724801037133</v>
      </c>
      <c r="C133" s="10">
        <f t="shared" si="55"/>
        <v>6756.527062551766</v>
      </c>
      <c r="D133" s="10">
        <f t="shared" si="56"/>
        <v>41974.251863588899</v>
      </c>
      <c r="E133" s="15">
        <f>Table4163219[[#This Row],[Sacramento]]/Table4163219[[#This Row],[Total]]</f>
        <v>0.83903162623339567</v>
      </c>
      <c r="F133" s="15">
        <f>Table4163219[[#This Row],[San Joaquin]]/Table4163219[[#This Row],[Total]]</f>
        <v>0.16096837376660433</v>
      </c>
    </row>
    <row r="134" spans="1:6" x14ac:dyDescent="0.25">
      <c r="A134" s="11" t="s">
        <v>128</v>
      </c>
      <c r="B134" s="10">
        <f t="shared" si="54"/>
        <v>11278.141441082478</v>
      </c>
      <c r="C134" s="10">
        <f t="shared" si="55"/>
        <v>3057.482293436984</v>
      </c>
      <c r="D134" s="10">
        <f t="shared" si="56"/>
        <v>14335.623734519462</v>
      </c>
      <c r="E134" s="28">
        <f>Table4163219[[#This Row],[Sacramento]]/Table4163219[[#This Row],[Total]]</f>
        <v>0.78672136280511329</v>
      </c>
      <c r="F134" s="28">
        <f>Table4163219[[#This Row],[San Joaquin]]/Table4163219[[#This Row],[Total]]</f>
        <v>0.21327863719488677</v>
      </c>
    </row>
    <row r="135" spans="1:6" x14ac:dyDescent="0.25">
      <c r="A135" s="11" t="s">
        <v>129</v>
      </c>
      <c r="B135" s="10">
        <f t="shared" si="54"/>
        <v>9646.24821443576</v>
      </c>
      <c r="C135" s="10">
        <f t="shared" si="55"/>
        <v>3831.6107890093272</v>
      </c>
      <c r="D135" s="10">
        <f t="shared" si="56"/>
        <v>13477.859003445086</v>
      </c>
      <c r="E135" s="28">
        <f>Table4163219[[#This Row],[Sacramento]]/Table4163219[[#This Row],[Total]]</f>
        <v>0.71571072319202</v>
      </c>
      <c r="F135" s="28">
        <f>Table4163219[[#This Row],[San Joaquin]]/Table4163219[[#This Row],[Total]]</f>
        <v>0.28428927680798011</v>
      </c>
    </row>
    <row r="136" spans="1:6" x14ac:dyDescent="0.25">
      <c r="A136" s="11" t="s">
        <v>130</v>
      </c>
      <c r="B136" s="10">
        <f t="shared" si="54"/>
        <v>4846.4346991713892</v>
      </c>
      <c r="C136" s="10">
        <f t="shared" si="55"/>
        <v>2797.2710344210709</v>
      </c>
      <c r="D136" s="10">
        <f t="shared" si="56"/>
        <v>7643.7057335924601</v>
      </c>
      <c r="E136" s="28">
        <f>Table4163219[[#This Row],[Sacramento]]/Table4163219[[#This Row],[Total]]</f>
        <v>0.63404255319148928</v>
      </c>
      <c r="F136" s="28">
        <f>Table4163219[[#This Row],[San Joaquin]]/Table4163219[[#This Row],[Total]]</f>
        <v>0.36595744680851067</v>
      </c>
    </row>
    <row r="137" spans="1:6" x14ac:dyDescent="0.25">
      <c r="A137" s="11" t="s">
        <v>131</v>
      </c>
      <c r="B137" s="10">
        <f t="shared" si="54"/>
        <v>3176.2036803629949</v>
      </c>
      <c r="C137" s="10">
        <f t="shared" si="55"/>
        <v>520.96462482144352</v>
      </c>
      <c r="D137" s="10">
        <f t="shared" si="56"/>
        <v>3697.1683051844384</v>
      </c>
      <c r="E137" s="28">
        <f>Table4163219[[#This Row],[Sacramento]]/Table4163219[[#This Row],[Total]]</f>
        <v>0.85909090909090913</v>
      </c>
      <c r="F137" s="28">
        <f>Table4163219[[#This Row],[San Joaquin]]/Table4163219[[#This Row],[Total]]</f>
        <v>0.1409090909090909</v>
      </c>
    </row>
    <row r="138" spans="1:6" x14ac:dyDescent="0.25">
      <c r="A138" s="11" t="s">
        <v>132</v>
      </c>
      <c r="B138" s="10">
        <f t="shared" si="54"/>
        <v>2553.3229790936516</v>
      </c>
      <c r="C138" s="10">
        <f t="shared" si="55"/>
        <v>113.84242581946216</v>
      </c>
      <c r="D138" s="10">
        <f t="shared" si="56"/>
        <v>2667.1654049131139</v>
      </c>
      <c r="E138" s="28">
        <f>Table4163219[[#This Row],[Sacramento]]/Table4163219[[#This Row],[Total]]</f>
        <v>0.95731707317073167</v>
      </c>
      <c r="F138" s="28">
        <f>Table4163219[[#This Row],[San Joaquin]]/Table4163219[[#This Row],[Total]]</f>
        <v>4.2682926829268289E-2</v>
      </c>
    </row>
    <row r="139" spans="1:6" x14ac:dyDescent="0.25">
      <c r="A139" s="11" t="s">
        <v>133</v>
      </c>
      <c r="B139" s="10">
        <f t="shared" si="54"/>
        <v>2309.3749237662328</v>
      </c>
      <c r="C139" s="10">
        <f t="shared" si="55"/>
        <v>32.526407376989191</v>
      </c>
      <c r="D139" s="10">
        <f t="shared" si="56"/>
        <v>2341.9013311432218</v>
      </c>
      <c r="E139" s="28">
        <f>Table4163219[[#This Row],[Sacramento]]/Table4163219[[#This Row],[Total]]</f>
        <v>0.98611111111111116</v>
      </c>
      <c r="F139" s="28">
        <f>Table4163219[[#This Row],[San Joaquin]]/Table4163219[[#This Row],[Total]]</f>
        <v>1.3888888888888888E-2</v>
      </c>
    </row>
    <row r="140" spans="1:6" x14ac:dyDescent="0.25">
      <c r="A140" s="11" t="s">
        <v>134</v>
      </c>
      <c r="B140" s="10">
        <f t="shared" si="54"/>
        <v>2302.3275355012183</v>
      </c>
      <c r="C140" s="10">
        <f t="shared" si="55"/>
        <v>0</v>
      </c>
      <c r="D140" s="10">
        <f t="shared" si="56"/>
        <v>2302.3275355012183</v>
      </c>
      <c r="E140" s="28">
        <f>Table4163219[[#This Row],[Sacramento]]/Table4163219[[#This Row],[Total]]</f>
        <v>1</v>
      </c>
      <c r="F140" s="28">
        <f>Table4163219[[#This Row],[San Joaquin]]/Table4163219[[#This Row],[Total]]</f>
        <v>0</v>
      </c>
    </row>
  </sheetData>
  <mergeCells count="15">
    <mergeCell ref="B2:F2"/>
    <mergeCell ref="G2:K2"/>
    <mergeCell ref="A81:O81"/>
    <mergeCell ref="B82:H82"/>
    <mergeCell ref="I82:O82"/>
    <mergeCell ref="G34:K34"/>
    <mergeCell ref="B34:F34"/>
    <mergeCell ref="G18:K18"/>
    <mergeCell ref="B18:F18"/>
    <mergeCell ref="A49:O49"/>
    <mergeCell ref="B50:H50"/>
    <mergeCell ref="I50:O50"/>
    <mergeCell ref="A65:O65"/>
    <mergeCell ref="B66:H66"/>
    <mergeCell ref="I66:O66"/>
  </mergeCells>
  <pageMargins left="0.7" right="0.7" top="0.75" bottom="0.75" header="0.3" footer="0.3"/>
  <pageSetup orientation="portrait" r:id="rId1"/>
  <ignoredErrors>
    <ignoredError sqref="L60" formula="1"/>
  </ignoredErrors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CDEC Daily FNF - SAC</vt:lpstr>
      <vt:lpstr>CDEC Daily FNF - SJ</vt:lpstr>
      <vt:lpstr>CDEC Daily OUTFLOW - SAC</vt:lpstr>
      <vt:lpstr>CDEC Daily OUTFLOW - SJ</vt:lpstr>
      <vt:lpstr>Historical FNFs</vt:lpstr>
      <vt:lpstr>B120 - MAR 2015 Forecast</vt:lpstr>
      <vt:lpstr>B120 - APR 2015 Forecast</vt:lpstr>
      <vt:lpstr>B120 - MAY 2015 Forecast</vt:lpstr>
    </vt:vector>
  </TitlesOfParts>
  <Company>State Water Resources Control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Yeazell, Jeffrey@Waterboards</dc:creator>
  <cp:lastModifiedBy>Yeazell, Jeffrey@Waterboards</cp:lastModifiedBy>
  <cp:lastPrinted>2015-06-04T19:55:56Z</cp:lastPrinted>
  <dcterms:created xsi:type="dcterms:W3CDTF">2014-11-21T21:09:31Z</dcterms:created>
  <dcterms:modified xsi:type="dcterms:W3CDTF">2015-09-30T16:09:11Z</dcterms:modified>
</cp:coreProperties>
</file>